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"/>
    </mc:Choice>
  </mc:AlternateContent>
  <xr:revisionPtr revIDLastSave="0" documentId="13_ncr:1_{10FF62AF-CBD2-4B07-AB4A-A8E651AA02F4}" xr6:coauthVersionLast="47" xr6:coauthVersionMax="47" xr10:uidLastSave="{00000000-0000-0000-0000-000000000000}"/>
  <bookViews>
    <workbookView xWindow="-120" yWindow="-120" windowWidth="20730" windowHeight="11160" tabRatio="853" activeTab="2" xr2:uid="{6054313A-0119-4C57-82E1-7B0A7536E1B8}"/>
  </bookViews>
  <sheets>
    <sheet name="Coverpage" sheetId="41" r:id="rId1"/>
    <sheet name="Audit Trail Information" sheetId="42" r:id="rId2"/>
    <sheet name=" Capacity by Company" sheetId="9" r:id="rId3"/>
    <sheet name=" Capacity by Location" sheetId="35" r:id="rId4"/>
    <sheet name="Production by Company" sheetId="38" r:id="rId5"/>
    <sheet name="Operating Efficiency(%)" sheetId="18" r:id="rId6"/>
    <sheet name=" Demand-Supply Gap" sheetId="1" r:id="rId7"/>
    <sheet name="Demand by Sales Channel" sheetId="24" r:id="rId8"/>
    <sheet name="Demand by Type" sheetId="2" r:id="rId9"/>
    <sheet name="Demand by Application" sheetId="47" r:id="rId10"/>
    <sheet name="Operating Efficiency" sheetId="17" state="hidden" r:id="rId11"/>
    <sheet name="Foreign Trade" sheetId="34" r:id="rId12"/>
    <sheet name="Demand By Region" sheetId="3" r:id="rId13"/>
    <sheet name="Company Share" sheetId="4" r:id="rId14"/>
    <sheet name="VER Important Links" sheetId="46" r:id="rId15"/>
    <sheet name="Product Overview" sheetId="40" r:id="rId16"/>
    <sheet name="Sheet1" sheetId="45" r:id="rId17"/>
    <sheet name="About Us &amp; Disclaimer" sheetId="44" r:id="rId18"/>
  </sheets>
  <definedNames>
    <definedName name="_xlnm._FilterDatabase" localSheetId="2" hidden="1">' Capacity by Company'!$A$1:$S$93</definedName>
    <definedName name="_xlnm._FilterDatabase" localSheetId="3" hidden="1">' Capacity by Location'!$A$1:$T$90</definedName>
    <definedName name="_xlnm._FilterDatabase" localSheetId="6" hidden="1">' Demand-Supply Gap'!$A$1:$V$242</definedName>
    <definedName name="_xlnm._FilterDatabase" localSheetId="13" hidden="1">'Company Share'!$G$1:$H$58</definedName>
    <definedName name="_xlnm._FilterDatabase" localSheetId="9" hidden="1">'Demand by Application'!$A$1:$S$161</definedName>
    <definedName name="_xlnm._FilterDatabase" localSheetId="12" hidden="1">'Demand By Region'!$A$1:$AJ$39</definedName>
    <definedName name="_xlnm._FilterDatabase" localSheetId="7" hidden="1">'Demand by Sales Channel'!$A$1:$I$97</definedName>
    <definedName name="_xlnm._FilterDatabase" localSheetId="8" hidden="1">'Demand by Type'!$C$1:$C$161</definedName>
    <definedName name="_xlnm._FilterDatabase" localSheetId="5" hidden="1">'Operating Efficiency(%)'!$A$1:$S$94</definedName>
    <definedName name="_xlnm._FilterDatabase" localSheetId="4" hidden="1">'Production by Company'!$A$1:$S$93</definedName>
    <definedName name="a">'Operating Efficiency(%)'!$VUD$213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R10" i="1"/>
  <c r="K11" i="1"/>
  <c r="K10" i="1" s="1"/>
  <c r="L11" i="1"/>
  <c r="L10" i="1" s="1"/>
  <c r="M11" i="1"/>
  <c r="M10" i="1" s="1"/>
  <c r="N11" i="1"/>
  <c r="O11" i="1"/>
  <c r="O10" i="1" s="1"/>
  <c r="P11" i="1"/>
  <c r="P10" i="1" s="1"/>
  <c r="Q11" i="1"/>
  <c r="Q10" i="1" s="1"/>
  <c r="R11" i="1"/>
  <c r="S11" i="1"/>
  <c r="S10" i="1" s="1"/>
  <c r="L12" i="1"/>
  <c r="P12" i="1"/>
  <c r="K13" i="1"/>
  <c r="K12" i="1" s="1"/>
  <c r="L13" i="1"/>
  <c r="M13" i="1"/>
  <c r="M12" i="1" s="1"/>
  <c r="N13" i="1"/>
  <c r="N12" i="1" s="1"/>
  <c r="O13" i="1"/>
  <c r="O12" i="1" s="1"/>
  <c r="P13" i="1"/>
  <c r="Q13" i="1"/>
  <c r="Q12" i="1" s="1"/>
  <c r="R13" i="1"/>
  <c r="R12" i="1" s="1"/>
  <c r="S13" i="1"/>
  <c r="S12" i="1" s="1"/>
  <c r="J13" i="1"/>
  <c r="J12" i="1"/>
  <c r="J11" i="1"/>
  <c r="J10" i="1"/>
  <c r="W90" i="2" l="1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V90" i="2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D29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D24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D20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D164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D79" i="1"/>
  <c r="D16" i="38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V155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V110" i="2"/>
  <c r="W45" i="47"/>
  <c r="X45" i="47"/>
  <c r="Y45" i="47"/>
  <c r="Z45" i="47"/>
  <c r="AA45" i="47"/>
  <c r="AB45" i="47"/>
  <c r="AC45" i="47"/>
  <c r="AD45" i="47"/>
  <c r="AE45" i="47"/>
  <c r="AF45" i="47"/>
  <c r="AG45" i="47"/>
  <c r="AH45" i="47"/>
  <c r="AI45" i="47"/>
  <c r="AJ45" i="47"/>
  <c r="AK45" i="47"/>
  <c r="V45" i="47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S97" i="18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D95" i="9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S96" i="18"/>
  <c r="D96" i="18"/>
  <c r="E163" i="1" l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D16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D203" i="1"/>
  <c r="J79" i="18"/>
  <c r="K79" i="18"/>
  <c r="L79" i="18"/>
  <c r="M79" i="18"/>
  <c r="N79" i="18"/>
  <c r="O79" i="18"/>
  <c r="P79" i="18"/>
  <c r="Q79" i="18"/>
  <c r="R79" i="18"/>
  <c r="S79" i="18"/>
  <c r="D79" i="18"/>
  <c r="U3" i="1"/>
  <c r="V3" i="1"/>
  <c r="W3" i="1"/>
  <c r="X3" i="1"/>
  <c r="X7" i="1" s="1"/>
  <c r="Y3" i="1"/>
  <c r="Y7" i="1" s="1"/>
  <c r="V7" i="1"/>
  <c r="W7" i="1"/>
  <c r="G73" i="35" l="1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E30" i="35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AK150" i="47"/>
  <c r="AJ150" i="47"/>
  <c r="AI150" i="47"/>
  <c r="AH150" i="47"/>
  <c r="AG150" i="47"/>
  <c r="AF150" i="47"/>
  <c r="AE150" i="47"/>
  <c r="AD150" i="47"/>
  <c r="AC150" i="47"/>
  <c r="AB150" i="47"/>
  <c r="AA150" i="47"/>
  <c r="Z150" i="47"/>
  <c r="Y150" i="47"/>
  <c r="X150" i="47"/>
  <c r="W150" i="47"/>
  <c r="V150" i="47"/>
  <c r="AK145" i="47"/>
  <c r="AJ145" i="47"/>
  <c r="AI145" i="47"/>
  <c r="AH145" i="47"/>
  <c r="AG145" i="47"/>
  <c r="AF145" i="47"/>
  <c r="AE145" i="47"/>
  <c r="AD145" i="47"/>
  <c r="AC145" i="47"/>
  <c r="AB145" i="47"/>
  <c r="AA145" i="47"/>
  <c r="Z145" i="47"/>
  <c r="Y145" i="47"/>
  <c r="X145" i="47"/>
  <c r="W145" i="47"/>
  <c r="V145" i="47"/>
  <c r="AK140" i="47"/>
  <c r="AJ140" i="47"/>
  <c r="AI140" i="47"/>
  <c r="AH140" i="47"/>
  <c r="AG140" i="47"/>
  <c r="AF140" i="47"/>
  <c r="AE140" i="47"/>
  <c r="AD140" i="47"/>
  <c r="AC140" i="47"/>
  <c r="AB140" i="47"/>
  <c r="AA140" i="47"/>
  <c r="Z140" i="47"/>
  <c r="Y140" i="47"/>
  <c r="X140" i="47"/>
  <c r="W140" i="47"/>
  <c r="V140" i="47"/>
  <c r="AK135" i="47"/>
  <c r="AJ135" i="47"/>
  <c r="AI135" i="47"/>
  <c r="AH135" i="47"/>
  <c r="AG135" i="47"/>
  <c r="AF135" i="47"/>
  <c r="AE135" i="47"/>
  <c r="AD135" i="47"/>
  <c r="AC135" i="47"/>
  <c r="AB135" i="47"/>
  <c r="AA135" i="47"/>
  <c r="Z135" i="47"/>
  <c r="Y135" i="47"/>
  <c r="X135" i="47"/>
  <c r="W135" i="47"/>
  <c r="V135" i="47"/>
  <c r="AK125" i="47"/>
  <c r="AJ125" i="47"/>
  <c r="AI125" i="47"/>
  <c r="AH125" i="47"/>
  <c r="AG125" i="47"/>
  <c r="AF125" i="47"/>
  <c r="AE125" i="47"/>
  <c r="AD125" i="47"/>
  <c r="AC125" i="47"/>
  <c r="AB125" i="47"/>
  <c r="AA125" i="47"/>
  <c r="Z125" i="47"/>
  <c r="Y125" i="47"/>
  <c r="X125" i="47"/>
  <c r="W125" i="47"/>
  <c r="V125" i="47"/>
  <c r="AK120" i="47"/>
  <c r="AJ120" i="47"/>
  <c r="AI120" i="47"/>
  <c r="AH120" i="47"/>
  <c r="AG120" i="47"/>
  <c r="AF120" i="47"/>
  <c r="AE120" i="47"/>
  <c r="AD120" i="47"/>
  <c r="AC120" i="47"/>
  <c r="AB120" i="47"/>
  <c r="AA120" i="47"/>
  <c r="Z120" i="47"/>
  <c r="Y120" i="47"/>
  <c r="X120" i="47"/>
  <c r="W120" i="47"/>
  <c r="V120" i="47"/>
  <c r="AK115" i="47"/>
  <c r="AJ115" i="47"/>
  <c r="AI115" i="47"/>
  <c r="AH115" i="47"/>
  <c r="AG115" i="47"/>
  <c r="AF115" i="47"/>
  <c r="AE115" i="47"/>
  <c r="AD115" i="47"/>
  <c r="AC115" i="47"/>
  <c r="AB115" i="47"/>
  <c r="AA115" i="47"/>
  <c r="Z115" i="47"/>
  <c r="Y115" i="47"/>
  <c r="X115" i="47"/>
  <c r="W115" i="47"/>
  <c r="V115" i="47"/>
  <c r="AK105" i="47"/>
  <c r="AJ105" i="47"/>
  <c r="AI105" i="47"/>
  <c r="AH105" i="47"/>
  <c r="AG105" i="47"/>
  <c r="AF105" i="47"/>
  <c r="AE105" i="47"/>
  <c r="AD105" i="47"/>
  <c r="AC105" i="47"/>
  <c r="AB105" i="47"/>
  <c r="AA105" i="47"/>
  <c r="Z105" i="47"/>
  <c r="Y105" i="47"/>
  <c r="X105" i="47"/>
  <c r="W105" i="47"/>
  <c r="V105" i="47"/>
  <c r="AK100" i="47"/>
  <c r="AJ100" i="47"/>
  <c r="AI100" i="47"/>
  <c r="AH100" i="47"/>
  <c r="AG100" i="47"/>
  <c r="AF100" i="47"/>
  <c r="AE100" i="47"/>
  <c r="AD100" i="47"/>
  <c r="AC100" i="47"/>
  <c r="AB100" i="47"/>
  <c r="AA100" i="47"/>
  <c r="Z100" i="47"/>
  <c r="Y100" i="47"/>
  <c r="X100" i="47"/>
  <c r="W100" i="47"/>
  <c r="V100" i="47"/>
  <c r="AK95" i="47"/>
  <c r="AJ95" i="47"/>
  <c r="AI95" i="47"/>
  <c r="AH95" i="47"/>
  <c r="AG95" i="47"/>
  <c r="AF95" i="47"/>
  <c r="AE95" i="47"/>
  <c r="AD95" i="47"/>
  <c r="AC95" i="47"/>
  <c r="AB95" i="47"/>
  <c r="AA95" i="47"/>
  <c r="Z95" i="47"/>
  <c r="Y95" i="47"/>
  <c r="X95" i="47"/>
  <c r="W95" i="47"/>
  <c r="V95" i="47"/>
  <c r="AK85" i="47"/>
  <c r="AJ85" i="47"/>
  <c r="AI85" i="47"/>
  <c r="AH85" i="47"/>
  <c r="AG85" i="47"/>
  <c r="AF85" i="47"/>
  <c r="AE85" i="47"/>
  <c r="AD85" i="47"/>
  <c r="AC85" i="47"/>
  <c r="AB85" i="47"/>
  <c r="AA85" i="47"/>
  <c r="Z85" i="47"/>
  <c r="Y85" i="47"/>
  <c r="X85" i="47"/>
  <c r="W85" i="47"/>
  <c r="V85" i="47"/>
  <c r="AK80" i="47"/>
  <c r="AJ80" i="47"/>
  <c r="AI80" i="47"/>
  <c r="AH80" i="47"/>
  <c r="AG80" i="47"/>
  <c r="AF80" i="47"/>
  <c r="AE80" i="47"/>
  <c r="AD80" i="47"/>
  <c r="AC80" i="47"/>
  <c r="AB80" i="47"/>
  <c r="AA80" i="47"/>
  <c r="Z80" i="47"/>
  <c r="Y80" i="47"/>
  <c r="X80" i="47"/>
  <c r="W80" i="47"/>
  <c r="V80" i="47"/>
  <c r="AK75" i="47"/>
  <c r="AJ75" i="47"/>
  <c r="AI75" i="47"/>
  <c r="AH75" i="47"/>
  <c r="AG75" i="47"/>
  <c r="AF75" i="47"/>
  <c r="AE75" i="47"/>
  <c r="AD75" i="47"/>
  <c r="AC75" i="47"/>
  <c r="AB75" i="47"/>
  <c r="AA75" i="47"/>
  <c r="Z75" i="47"/>
  <c r="Y75" i="47"/>
  <c r="X75" i="47"/>
  <c r="W75" i="47"/>
  <c r="V75" i="47"/>
  <c r="AK70" i="47"/>
  <c r="AJ70" i="47"/>
  <c r="AI70" i="47"/>
  <c r="AH70" i="47"/>
  <c r="AG70" i="47"/>
  <c r="AF70" i="47"/>
  <c r="AE70" i="47"/>
  <c r="AD70" i="47"/>
  <c r="AC70" i="47"/>
  <c r="AB70" i="47"/>
  <c r="AA70" i="47"/>
  <c r="Z70" i="47"/>
  <c r="Y70" i="47"/>
  <c r="X70" i="47"/>
  <c r="W70" i="47"/>
  <c r="V70" i="47"/>
  <c r="AK65" i="47"/>
  <c r="AJ65" i="47"/>
  <c r="AI65" i="47"/>
  <c r="AH65" i="47"/>
  <c r="AG65" i="47"/>
  <c r="AF65" i="47"/>
  <c r="AE65" i="47"/>
  <c r="AD65" i="47"/>
  <c r="AC65" i="47"/>
  <c r="AB65" i="47"/>
  <c r="AA65" i="47"/>
  <c r="Z65" i="47"/>
  <c r="Y65" i="47"/>
  <c r="X65" i="47"/>
  <c r="W65" i="47"/>
  <c r="V65" i="47"/>
  <c r="AK60" i="47"/>
  <c r="AJ60" i="47"/>
  <c r="AI60" i="47"/>
  <c r="AH60" i="47"/>
  <c r="AG60" i="47"/>
  <c r="AF60" i="47"/>
  <c r="AE60" i="47"/>
  <c r="AD60" i="47"/>
  <c r="AC60" i="47"/>
  <c r="AB60" i="47"/>
  <c r="AA60" i="47"/>
  <c r="Z60" i="47"/>
  <c r="Y60" i="47"/>
  <c r="X60" i="47"/>
  <c r="W60" i="47"/>
  <c r="V60" i="47"/>
  <c r="AK55" i="47"/>
  <c r="AJ55" i="47"/>
  <c r="AI55" i="47"/>
  <c r="AH55" i="47"/>
  <c r="AG55" i="47"/>
  <c r="AF55" i="47"/>
  <c r="AE55" i="47"/>
  <c r="AD55" i="47"/>
  <c r="AC55" i="47"/>
  <c r="AB55" i="47"/>
  <c r="AA55" i="47"/>
  <c r="Z55" i="47"/>
  <c r="Y55" i="47"/>
  <c r="X55" i="47"/>
  <c r="W55" i="47"/>
  <c r="V55" i="47"/>
  <c r="AK50" i="47"/>
  <c r="AJ50" i="47"/>
  <c r="AI50" i="47"/>
  <c r="AH50" i="47"/>
  <c r="AG50" i="47"/>
  <c r="AF50" i="47"/>
  <c r="AE50" i="47"/>
  <c r="AD50" i="47"/>
  <c r="AC50" i="47"/>
  <c r="AB50" i="47"/>
  <c r="AA50" i="47"/>
  <c r="Z50" i="47"/>
  <c r="Y50" i="47"/>
  <c r="X50" i="47"/>
  <c r="W50" i="47"/>
  <c r="V50" i="47"/>
  <c r="AK40" i="47"/>
  <c r="AJ40" i="47"/>
  <c r="AI40" i="47"/>
  <c r="AH40" i="47"/>
  <c r="AG40" i="47"/>
  <c r="AF40" i="47"/>
  <c r="AE40" i="47"/>
  <c r="AD40" i="47"/>
  <c r="AC40" i="47"/>
  <c r="AB40" i="47"/>
  <c r="AA40" i="47"/>
  <c r="Z40" i="47"/>
  <c r="Y40" i="47"/>
  <c r="X40" i="47"/>
  <c r="W40" i="47"/>
  <c r="V40" i="47"/>
  <c r="AK35" i="47"/>
  <c r="AJ35" i="47"/>
  <c r="AI35" i="47"/>
  <c r="AH35" i="47"/>
  <c r="AG35" i="47"/>
  <c r="AF35" i="47"/>
  <c r="AE35" i="47"/>
  <c r="AD35" i="47"/>
  <c r="AC35" i="47"/>
  <c r="AB35" i="47"/>
  <c r="AA35" i="47"/>
  <c r="Z35" i="47"/>
  <c r="Y35" i="47"/>
  <c r="X35" i="47"/>
  <c r="W35" i="47"/>
  <c r="V35" i="47"/>
  <c r="AK30" i="47"/>
  <c r="AJ30" i="47"/>
  <c r="AI30" i="47"/>
  <c r="AH30" i="47"/>
  <c r="AG30" i="47"/>
  <c r="AF30" i="47"/>
  <c r="AE30" i="47"/>
  <c r="AD30" i="47"/>
  <c r="AC30" i="47"/>
  <c r="AB30" i="47"/>
  <c r="AA30" i="47"/>
  <c r="Z30" i="47"/>
  <c r="Y30" i="47"/>
  <c r="X30" i="47"/>
  <c r="W30" i="47"/>
  <c r="V30" i="47"/>
  <c r="AK25" i="47"/>
  <c r="AJ25" i="47"/>
  <c r="AI25" i="47"/>
  <c r="AH25" i="47"/>
  <c r="AG25" i="47"/>
  <c r="AF25" i="47"/>
  <c r="AE25" i="47"/>
  <c r="AD25" i="47"/>
  <c r="AC25" i="47"/>
  <c r="AB25" i="47"/>
  <c r="AA25" i="47"/>
  <c r="Z25" i="47"/>
  <c r="Y25" i="47"/>
  <c r="X25" i="47"/>
  <c r="W25" i="47"/>
  <c r="V25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V20" i="47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D2" i="38"/>
  <c r="L12" i="24"/>
  <c r="M12" i="24"/>
  <c r="N12" i="24"/>
  <c r="O12" i="24"/>
  <c r="P12" i="24"/>
  <c r="K12" i="24"/>
  <c r="L36" i="24"/>
  <c r="M36" i="24"/>
  <c r="N36" i="24"/>
  <c r="O36" i="24"/>
  <c r="P36" i="24"/>
  <c r="K36" i="24"/>
  <c r="K39" i="24"/>
  <c r="L33" i="24"/>
  <c r="M33" i="24"/>
  <c r="N33" i="24"/>
  <c r="O33" i="24"/>
  <c r="P33" i="24"/>
  <c r="K33" i="24"/>
  <c r="P90" i="24"/>
  <c r="O90" i="24"/>
  <c r="N90" i="24"/>
  <c r="M90" i="24"/>
  <c r="L90" i="24"/>
  <c r="K90" i="24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V15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P75" i="24"/>
  <c r="O75" i="24"/>
  <c r="N75" i="24"/>
  <c r="M75" i="24"/>
  <c r="L75" i="24"/>
  <c r="K75" i="24"/>
  <c r="P84" i="24"/>
  <c r="O84" i="24"/>
  <c r="N84" i="24"/>
  <c r="M84" i="24"/>
  <c r="L84" i="24"/>
  <c r="K84" i="24"/>
  <c r="P63" i="24"/>
  <c r="O63" i="24"/>
  <c r="N63" i="24"/>
  <c r="M63" i="24"/>
  <c r="L63" i="24"/>
  <c r="K63" i="24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V15" i="47"/>
  <c r="W10" i="47"/>
  <c r="X10" i="47"/>
  <c r="Y10" i="47"/>
  <c r="Z10" i="47"/>
  <c r="AA10" i="47"/>
  <c r="AB10" i="47"/>
  <c r="AC10" i="47"/>
  <c r="AD10" i="47"/>
  <c r="AE10" i="47"/>
  <c r="AF10" i="47"/>
  <c r="AG10" i="47"/>
  <c r="AH10" i="47"/>
  <c r="AI10" i="47"/>
  <c r="AJ10" i="47"/>
  <c r="AK10" i="47"/>
  <c r="V10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V5" i="47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D154" i="1"/>
  <c r="E74" i="38"/>
  <c r="E75" i="38" s="1"/>
  <c r="F74" i="38"/>
  <c r="F75" i="38" s="1"/>
  <c r="G74" i="38"/>
  <c r="G75" i="38" s="1"/>
  <c r="H74" i="38"/>
  <c r="H75" i="38" s="1"/>
  <c r="I74" i="38"/>
  <c r="I75" i="38" s="1"/>
  <c r="I195" i="1" s="1"/>
  <c r="J74" i="38"/>
  <c r="J75" i="38" s="1"/>
  <c r="K74" i="38"/>
  <c r="K75" i="38" s="1"/>
  <c r="L74" i="38"/>
  <c r="L75" i="38" s="1"/>
  <c r="M74" i="38"/>
  <c r="M75" i="38" s="1"/>
  <c r="N74" i="38"/>
  <c r="N75" i="38" s="1"/>
  <c r="O74" i="38"/>
  <c r="O75" i="38" s="1"/>
  <c r="P74" i="38"/>
  <c r="P75" i="38" s="1"/>
  <c r="Q74" i="38"/>
  <c r="Q75" i="38" s="1"/>
  <c r="R74" i="38"/>
  <c r="R75" i="38" s="1"/>
  <c r="S74" i="38"/>
  <c r="S75" i="38" s="1"/>
  <c r="D74" i="38"/>
  <c r="D75" i="38" s="1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E74" i="35"/>
  <c r="E75" i="9"/>
  <c r="F75" i="35" s="1"/>
  <c r="F75" i="9"/>
  <c r="G75" i="35" s="1"/>
  <c r="G75" i="9"/>
  <c r="H75" i="35" s="1"/>
  <c r="H75" i="9"/>
  <c r="H194" i="1" s="1"/>
  <c r="I75" i="9"/>
  <c r="J75" i="35" s="1"/>
  <c r="J75" i="9"/>
  <c r="K75" i="35" s="1"/>
  <c r="K75" i="9"/>
  <c r="L75" i="35" s="1"/>
  <c r="L75" i="9"/>
  <c r="L194" i="1" s="1"/>
  <c r="M75" i="9"/>
  <c r="N75" i="35" s="1"/>
  <c r="N75" i="9"/>
  <c r="O75" i="35" s="1"/>
  <c r="O75" i="9"/>
  <c r="P75" i="35" s="1"/>
  <c r="P75" i="9"/>
  <c r="P194" i="1" s="1"/>
  <c r="Q75" i="9"/>
  <c r="R75" i="35" s="1"/>
  <c r="R75" i="9"/>
  <c r="S75" i="35" s="1"/>
  <c r="S75" i="9"/>
  <c r="T75" i="35" s="1"/>
  <c r="D75" i="9"/>
  <c r="D194" i="1" s="1"/>
  <c r="G194" i="1" l="1"/>
  <c r="E75" i="35"/>
  <c r="Q75" i="35"/>
  <c r="S194" i="1"/>
  <c r="M75" i="35"/>
  <c r="O194" i="1"/>
  <c r="I75" i="35"/>
  <c r="K194" i="1"/>
  <c r="D195" i="1"/>
  <c r="D75" i="18"/>
  <c r="L195" i="1"/>
  <c r="L75" i="18"/>
  <c r="O75" i="18"/>
  <c r="O195" i="1"/>
  <c r="G75" i="18"/>
  <c r="G195" i="1"/>
  <c r="R75" i="18"/>
  <c r="R195" i="1"/>
  <c r="N75" i="18"/>
  <c r="N195" i="1"/>
  <c r="J75" i="18"/>
  <c r="J195" i="1"/>
  <c r="F75" i="18"/>
  <c r="F195" i="1"/>
  <c r="P195" i="1"/>
  <c r="P75" i="18"/>
  <c r="H195" i="1"/>
  <c r="H75" i="18"/>
  <c r="S75" i="18"/>
  <c r="S195" i="1"/>
  <c r="K75" i="18"/>
  <c r="K195" i="1"/>
  <c r="Q195" i="1"/>
  <c r="Q75" i="18"/>
  <c r="M195" i="1"/>
  <c r="M75" i="18"/>
  <c r="E195" i="1"/>
  <c r="E75" i="18"/>
  <c r="I199" i="1"/>
  <c r="I200" i="1" s="1"/>
  <c r="R194" i="1"/>
  <c r="N194" i="1"/>
  <c r="J194" i="1"/>
  <c r="F194" i="1"/>
  <c r="I75" i="18"/>
  <c r="Q194" i="1"/>
  <c r="M194" i="1"/>
  <c r="I194" i="1"/>
  <c r="I196" i="1" s="1"/>
  <c r="E194" i="1"/>
  <c r="I63" i="24" l="1"/>
  <c r="G199" i="1"/>
  <c r="G200" i="1" s="1"/>
  <c r="G196" i="1"/>
  <c r="S199" i="1"/>
  <c r="S196" i="1"/>
  <c r="J199" i="1"/>
  <c r="J196" i="1"/>
  <c r="R199" i="1"/>
  <c r="R196" i="1"/>
  <c r="O199" i="1"/>
  <c r="O196" i="1"/>
  <c r="K199" i="1"/>
  <c r="K196" i="1"/>
  <c r="F199" i="1"/>
  <c r="F200" i="1" s="1"/>
  <c r="F196" i="1"/>
  <c r="N199" i="1"/>
  <c r="N196" i="1"/>
  <c r="I103" i="2"/>
  <c r="I104" i="2"/>
  <c r="I105" i="2"/>
  <c r="I102" i="2"/>
  <c r="I62" i="24"/>
  <c r="I64" i="24" s="1"/>
  <c r="I102" i="47"/>
  <c r="I103" i="47"/>
  <c r="I104" i="47"/>
  <c r="I105" i="47"/>
  <c r="J200" i="1"/>
  <c r="M199" i="1"/>
  <c r="M196" i="1"/>
  <c r="H199" i="1"/>
  <c r="H200" i="1" s="1"/>
  <c r="H196" i="1"/>
  <c r="L199" i="1"/>
  <c r="L196" i="1"/>
  <c r="E199" i="1"/>
  <c r="E200" i="1" s="1"/>
  <c r="E196" i="1"/>
  <c r="Q199" i="1"/>
  <c r="Q196" i="1"/>
  <c r="P199" i="1"/>
  <c r="P196" i="1"/>
  <c r="D199" i="1"/>
  <c r="D200" i="1" s="1"/>
  <c r="D196" i="1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D3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D8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D44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E8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E45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E44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E29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E15" i="35"/>
  <c r="E87" i="9"/>
  <c r="F87" i="9"/>
  <c r="G87" i="9"/>
  <c r="G265" i="1" s="1"/>
  <c r="H87" i="9"/>
  <c r="I87" i="9"/>
  <c r="J87" i="9"/>
  <c r="K87" i="9"/>
  <c r="L87" i="9"/>
  <c r="M87" i="9"/>
  <c r="N87" i="9"/>
  <c r="O87" i="9"/>
  <c r="P87" i="9"/>
  <c r="Q87" i="9"/>
  <c r="R87" i="9"/>
  <c r="S87" i="9"/>
  <c r="D87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D46" i="9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E7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E6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E5" i="35"/>
  <c r="AA98" i="3"/>
  <c r="AB98" i="3"/>
  <c r="AC98" i="3"/>
  <c r="AD98" i="3"/>
  <c r="AD99" i="3" s="1"/>
  <c r="AE98" i="3"/>
  <c r="AF98" i="3"/>
  <c r="AG98" i="3"/>
  <c r="AH98" i="3"/>
  <c r="AH99" i="3" s="1"/>
  <c r="AI98" i="3"/>
  <c r="AJ98" i="3"/>
  <c r="Z98" i="3"/>
  <c r="Z99" i="3" s="1"/>
  <c r="V99" i="3"/>
  <c r="W99" i="3"/>
  <c r="X99" i="3"/>
  <c r="Y99" i="3"/>
  <c r="AA99" i="3"/>
  <c r="AB99" i="3"/>
  <c r="AC99" i="3"/>
  <c r="AE99" i="3"/>
  <c r="AF99" i="3"/>
  <c r="AG99" i="3"/>
  <c r="AI99" i="3"/>
  <c r="AJ99" i="3"/>
  <c r="U99" i="3"/>
  <c r="H87" i="35" l="1"/>
  <c r="J202" i="1"/>
  <c r="R46" i="38"/>
  <c r="R101" i="1" s="1"/>
  <c r="R105" i="1" s="1"/>
  <c r="N46" i="38"/>
  <c r="N101" i="1" s="1"/>
  <c r="N105" i="1" s="1"/>
  <c r="F46" i="38"/>
  <c r="F101" i="1" s="1"/>
  <c r="F105" i="1" s="1"/>
  <c r="F106" i="1" s="1"/>
  <c r="R87" i="38"/>
  <c r="R266" i="1" s="1"/>
  <c r="N87" i="38"/>
  <c r="N266" i="1" s="1"/>
  <c r="F87" i="38"/>
  <c r="F266" i="1" s="1"/>
  <c r="F270" i="1" s="1"/>
  <c r="F271" i="1" s="1"/>
  <c r="I106" i="2"/>
  <c r="F201" i="1"/>
  <c r="E103" i="2"/>
  <c r="E104" i="2"/>
  <c r="E105" i="2"/>
  <c r="E102" i="2"/>
  <c r="E62" i="24"/>
  <c r="E102" i="47"/>
  <c r="E103" i="47"/>
  <c r="E104" i="47"/>
  <c r="E105" i="47"/>
  <c r="E201" i="1"/>
  <c r="E63" i="24"/>
  <c r="D103" i="2"/>
  <c r="D104" i="2"/>
  <c r="D105" i="2"/>
  <c r="D102" i="2"/>
  <c r="D62" i="24"/>
  <c r="D102" i="47"/>
  <c r="D103" i="47"/>
  <c r="D104" i="47"/>
  <c r="D105" i="47"/>
  <c r="D63" i="24"/>
  <c r="G201" i="1"/>
  <c r="G103" i="2"/>
  <c r="G104" i="2"/>
  <c r="G105" i="2"/>
  <c r="G102" i="2"/>
  <c r="G62" i="24"/>
  <c r="G103" i="47"/>
  <c r="G104" i="47"/>
  <c r="G105" i="47"/>
  <c r="G102" i="47"/>
  <c r="G63" i="24"/>
  <c r="R46" i="35"/>
  <c r="Q100" i="1"/>
  <c r="J46" i="35"/>
  <c r="I100" i="1"/>
  <c r="J87" i="35"/>
  <c r="I265" i="1"/>
  <c r="E46" i="35"/>
  <c r="D100" i="1"/>
  <c r="I46" i="35"/>
  <c r="H100" i="1"/>
  <c r="M87" i="35"/>
  <c r="L265" i="1"/>
  <c r="Q46" i="38"/>
  <c r="Q101" i="1" s="1"/>
  <c r="I46" i="38"/>
  <c r="I101" i="1" s="1"/>
  <c r="Q87" i="38"/>
  <c r="Q266" i="1" s="1"/>
  <c r="I87" i="38"/>
  <c r="I266" i="1" s="1"/>
  <c r="T46" i="35"/>
  <c r="S100" i="1"/>
  <c r="P46" i="35"/>
  <c r="O100" i="1"/>
  <c r="L46" i="35"/>
  <c r="K100" i="1"/>
  <c r="H46" i="35"/>
  <c r="G100" i="1"/>
  <c r="T87" i="35"/>
  <c r="S265" i="1"/>
  <c r="P87" i="35"/>
  <c r="O265" i="1"/>
  <c r="L87" i="35"/>
  <c r="K265" i="1"/>
  <c r="K200" i="1"/>
  <c r="J103" i="2"/>
  <c r="J104" i="2"/>
  <c r="J105" i="2"/>
  <c r="J102" i="2"/>
  <c r="J102" i="47"/>
  <c r="J105" i="47"/>
  <c r="J103" i="47"/>
  <c r="J104" i="47"/>
  <c r="I106" i="47"/>
  <c r="N46" i="35"/>
  <c r="M100" i="1"/>
  <c r="F46" i="35"/>
  <c r="E100" i="1"/>
  <c r="R87" i="35"/>
  <c r="Q265" i="1"/>
  <c r="N87" i="35"/>
  <c r="M265" i="1"/>
  <c r="F87" i="35"/>
  <c r="E265" i="1"/>
  <c r="J46" i="38"/>
  <c r="J101" i="1" s="1"/>
  <c r="J87" i="38"/>
  <c r="J266" i="1" s="1"/>
  <c r="F103" i="2"/>
  <c r="F104" i="2"/>
  <c r="F105" i="2"/>
  <c r="F102" i="2"/>
  <c r="F62" i="24"/>
  <c r="F102" i="47"/>
  <c r="F105" i="47"/>
  <c r="F103" i="47"/>
  <c r="F104" i="47"/>
  <c r="F63" i="24"/>
  <c r="Q46" i="35"/>
  <c r="P100" i="1"/>
  <c r="M46" i="35"/>
  <c r="L100" i="1"/>
  <c r="E87" i="35"/>
  <c r="D265" i="1"/>
  <c r="Q87" i="35"/>
  <c r="P265" i="1"/>
  <c r="I87" i="35"/>
  <c r="H265" i="1"/>
  <c r="M46" i="38"/>
  <c r="M101" i="1" s="1"/>
  <c r="M87" i="38"/>
  <c r="M266" i="1" s="1"/>
  <c r="E87" i="38"/>
  <c r="E266" i="1" s="1"/>
  <c r="H201" i="1"/>
  <c r="H103" i="2"/>
  <c r="H104" i="2"/>
  <c r="H105" i="2"/>
  <c r="H102" i="2"/>
  <c r="H62" i="24"/>
  <c r="H102" i="47"/>
  <c r="H103" i="47"/>
  <c r="H104" i="47"/>
  <c r="H105" i="47"/>
  <c r="I201" i="1"/>
  <c r="H63" i="24"/>
  <c r="S46" i="35"/>
  <c r="R100" i="1"/>
  <c r="O46" i="35"/>
  <c r="N100" i="1"/>
  <c r="K46" i="35"/>
  <c r="J100" i="1"/>
  <c r="G46" i="35"/>
  <c r="F100" i="1"/>
  <c r="S87" i="35"/>
  <c r="R265" i="1"/>
  <c r="O87" i="35"/>
  <c r="N265" i="1"/>
  <c r="K87" i="35"/>
  <c r="J265" i="1"/>
  <c r="G87" i="35"/>
  <c r="F265" i="1"/>
  <c r="E46" i="38"/>
  <c r="E101" i="1" s="1"/>
  <c r="S46" i="38"/>
  <c r="S101" i="1" s="1"/>
  <c r="O46" i="38"/>
  <c r="K46" i="38"/>
  <c r="K101" i="1" s="1"/>
  <c r="G46" i="38"/>
  <c r="S87" i="38"/>
  <c r="S266" i="1" s="1"/>
  <c r="O87" i="38"/>
  <c r="K87" i="38"/>
  <c r="G87" i="38"/>
  <c r="Q46" i="18"/>
  <c r="D46" i="38"/>
  <c r="P46" i="38"/>
  <c r="L46" i="38"/>
  <c r="H46" i="38"/>
  <c r="D87" i="38"/>
  <c r="P87" i="38"/>
  <c r="L87" i="38"/>
  <c r="H87" i="38"/>
  <c r="AB3" i="2"/>
  <c r="F46" i="18" l="1"/>
  <c r="F102" i="1"/>
  <c r="E88" i="18"/>
  <c r="F273" i="1"/>
  <c r="M46" i="18"/>
  <c r="K46" i="18"/>
  <c r="N88" i="18"/>
  <c r="R46" i="18"/>
  <c r="N267" i="1"/>
  <c r="S46" i="18"/>
  <c r="I88" i="18"/>
  <c r="N46" i="18"/>
  <c r="F88" i="18"/>
  <c r="F267" i="1"/>
  <c r="N102" i="1"/>
  <c r="R102" i="1"/>
  <c r="R88" i="18"/>
  <c r="E46" i="18"/>
  <c r="J88" i="18"/>
  <c r="R267" i="1"/>
  <c r="I46" i="18"/>
  <c r="H106" i="2"/>
  <c r="F106" i="2"/>
  <c r="M88" i="18"/>
  <c r="G106" i="47"/>
  <c r="G64" i="24"/>
  <c r="D106" i="2"/>
  <c r="H88" i="18"/>
  <c r="H266" i="1"/>
  <c r="K88" i="18"/>
  <c r="K266" i="1"/>
  <c r="Q267" i="1"/>
  <c r="F52" i="2"/>
  <c r="F32" i="24"/>
  <c r="F53" i="2"/>
  <c r="F54" i="2"/>
  <c r="F33" i="24"/>
  <c r="F52" i="47"/>
  <c r="F55" i="47"/>
  <c r="F53" i="47"/>
  <c r="F54" i="47"/>
  <c r="F55" i="2"/>
  <c r="Q88" i="18"/>
  <c r="L88" i="18"/>
  <c r="L266" i="1"/>
  <c r="O88" i="18"/>
  <c r="O266" i="1"/>
  <c r="E106" i="47"/>
  <c r="P46" i="18"/>
  <c r="P101" i="1"/>
  <c r="S267" i="1"/>
  <c r="H106" i="47"/>
  <c r="M267" i="1"/>
  <c r="F106" i="47"/>
  <c r="J267" i="1"/>
  <c r="J106" i="47"/>
  <c r="I102" i="1"/>
  <c r="I105" i="1"/>
  <c r="I106" i="1" s="1"/>
  <c r="D106" i="47"/>
  <c r="E64" i="24"/>
  <c r="H46" i="18"/>
  <c r="H101" i="1"/>
  <c r="K105" i="1"/>
  <c r="K102" i="1"/>
  <c r="J105" i="1"/>
  <c r="J102" i="1"/>
  <c r="F137" i="2"/>
  <c r="F83" i="24"/>
  <c r="F137" i="47"/>
  <c r="F138" i="2"/>
  <c r="F139" i="2"/>
  <c r="F138" i="47"/>
  <c r="F139" i="47"/>
  <c r="F140" i="47"/>
  <c r="F140" i="2"/>
  <c r="F84" i="24"/>
  <c r="J46" i="18"/>
  <c r="L46" i="18"/>
  <c r="L101" i="1"/>
  <c r="O46" i="18"/>
  <c r="O101" i="1"/>
  <c r="E270" i="1"/>
  <c r="E271" i="1" s="1"/>
  <c r="E267" i="1"/>
  <c r="F108" i="1"/>
  <c r="G106" i="2"/>
  <c r="P88" i="18"/>
  <c r="P266" i="1"/>
  <c r="S105" i="1"/>
  <c r="S102" i="1"/>
  <c r="S88" i="18"/>
  <c r="D88" i="18"/>
  <c r="D266" i="1"/>
  <c r="D46" i="18"/>
  <c r="D101" i="1"/>
  <c r="G88" i="18"/>
  <c r="G266" i="1"/>
  <c r="G46" i="18"/>
  <c r="G101" i="1"/>
  <c r="E102" i="1"/>
  <c r="E105" i="1"/>
  <c r="E106" i="1" s="1"/>
  <c r="H64" i="24"/>
  <c r="M105" i="1"/>
  <c r="M102" i="1"/>
  <c r="F64" i="24"/>
  <c r="J106" i="2"/>
  <c r="K103" i="2"/>
  <c r="K104" i="2"/>
  <c r="K105" i="2"/>
  <c r="K102" i="2"/>
  <c r="K103" i="47"/>
  <c r="K104" i="47"/>
  <c r="K105" i="47"/>
  <c r="K102" i="47"/>
  <c r="L200" i="1"/>
  <c r="K202" i="1"/>
  <c r="I270" i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S271" i="1" s="1"/>
  <c r="T271" i="1" s="1"/>
  <c r="I267" i="1"/>
  <c r="Q105" i="1"/>
  <c r="Q102" i="1"/>
  <c r="D64" i="24"/>
  <c r="E106" i="2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D11" i="38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D17" i="9"/>
  <c r="N140" i="47" l="1"/>
  <c r="N137" i="2"/>
  <c r="R140" i="47"/>
  <c r="R139" i="2"/>
  <c r="N140" i="2"/>
  <c r="N139" i="47"/>
  <c r="R139" i="47"/>
  <c r="R138" i="2"/>
  <c r="N139" i="2"/>
  <c r="N138" i="47"/>
  <c r="R138" i="47"/>
  <c r="R137" i="2"/>
  <c r="R273" i="1"/>
  <c r="N138" i="2"/>
  <c r="N137" i="47"/>
  <c r="R140" i="2"/>
  <c r="R137" i="47"/>
  <c r="N273" i="1"/>
  <c r="Q273" i="1"/>
  <c r="M273" i="1"/>
  <c r="F85" i="24"/>
  <c r="F34" i="24"/>
  <c r="F56" i="2"/>
  <c r="F141" i="2"/>
  <c r="E108" i="1"/>
  <c r="E52" i="2"/>
  <c r="E53" i="2"/>
  <c r="E54" i="2"/>
  <c r="E33" i="24"/>
  <c r="E32" i="24"/>
  <c r="E52" i="47"/>
  <c r="E55" i="47"/>
  <c r="E53" i="47"/>
  <c r="E54" i="47"/>
  <c r="E55" i="2"/>
  <c r="F107" i="1"/>
  <c r="E273" i="1"/>
  <c r="E137" i="2"/>
  <c r="E138" i="2"/>
  <c r="E139" i="2"/>
  <c r="E138" i="47"/>
  <c r="E139" i="47"/>
  <c r="E83" i="24"/>
  <c r="E137" i="47"/>
  <c r="E140" i="47"/>
  <c r="E140" i="2"/>
  <c r="E84" i="24"/>
  <c r="F272" i="1"/>
  <c r="J137" i="2"/>
  <c r="J137" i="47"/>
  <c r="J138" i="47"/>
  <c r="J139" i="47"/>
  <c r="J138" i="2"/>
  <c r="J139" i="2"/>
  <c r="J140" i="47"/>
  <c r="J140" i="2"/>
  <c r="H55" i="4"/>
  <c r="H56" i="4"/>
  <c r="L103" i="2"/>
  <c r="L104" i="2"/>
  <c r="L105" i="2"/>
  <c r="L102" i="2"/>
  <c r="L102" i="47"/>
  <c r="L103" i="47"/>
  <c r="L104" i="47"/>
  <c r="L105" i="47"/>
  <c r="L202" i="1"/>
  <c r="M200" i="1"/>
  <c r="N141" i="47"/>
  <c r="G267" i="1"/>
  <c r="G270" i="1"/>
  <c r="G271" i="1" s="1"/>
  <c r="O102" i="1"/>
  <c r="O105" i="1"/>
  <c r="J273" i="1"/>
  <c r="K106" i="47"/>
  <c r="K106" i="2"/>
  <c r="N141" i="2"/>
  <c r="P267" i="1"/>
  <c r="F141" i="47"/>
  <c r="R141" i="2"/>
  <c r="P102" i="1"/>
  <c r="P105" i="1"/>
  <c r="H267" i="1"/>
  <c r="H270" i="1"/>
  <c r="H271" i="1" s="1"/>
  <c r="I108" i="1"/>
  <c r="I52" i="2"/>
  <c r="I53" i="2"/>
  <c r="I54" i="2"/>
  <c r="I33" i="24"/>
  <c r="I32" i="24"/>
  <c r="I52" i="47"/>
  <c r="I55" i="47"/>
  <c r="I53" i="47"/>
  <c r="I54" i="47"/>
  <c r="J106" i="1"/>
  <c r="I55" i="2"/>
  <c r="G35" i="4"/>
  <c r="G34" i="4"/>
  <c r="S138" i="2"/>
  <c r="S139" i="2"/>
  <c r="S137" i="2"/>
  <c r="S137" i="47"/>
  <c r="S138" i="47"/>
  <c r="S139" i="47"/>
  <c r="S140" i="47"/>
  <c r="S140" i="2"/>
  <c r="K267" i="1"/>
  <c r="D270" i="1"/>
  <c r="D271" i="1" s="1"/>
  <c r="D267" i="1"/>
  <c r="M137" i="2"/>
  <c r="M138" i="2"/>
  <c r="M139" i="2"/>
  <c r="M138" i="47"/>
  <c r="M139" i="47"/>
  <c r="M137" i="47"/>
  <c r="M140" i="47"/>
  <c r="M140" i="2"/>
  <c r="O267" i="1"/>
  <c r="I273" i="1"/>
  <c r="I137" i="2"/>
  <c r="I138" i="2"/>
  <c r="I139" i="2"/>
  <c r="I138" i="47"/>
  <c r="I139" i="47"/>
  <c r="I137" i="47"/>
  <c r="I140" i="47"/>
  <c r="I83" i="24"/>
  <c r="I84" i="24"/>
  <c r="I140" i="2"/>
  <c r="G56" i="4"/>
  <c r="G55" i="4"/>
  <c r="G105" i="1"/>
  <c r="G106" i="1" s="1"/>
  <c r="G102" i="1"/>
  <c r="D105" i="1"/>
  <c r="D106" i="1" s="1"/>
  <c r="D102" i="1"/>
  <c r="L102" i="1"/>
  <c r="L105" i="1"/>
  <c r="H102" i="1"/>
  <c r="H105" i="1"/>
  <c r="H106" i="1" s="1"/>
  <c r="R141" i="47"/>
  <c r="S273" i="1"/>
  <c r="L267" i="1"/>
  <c r="F56" i="47"/>
  <c r="Q137" i="2"/>
  <c r="Q138" i="2"/>
  <c r="Q139" i="2"/>
  <c r="Q138" i="47"/>
  <c r="Q139" i="47"/>
  <c r="Q137" i="47"/>
  <c r="Q140" i="47"/>
  <c r="Q140" i="2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D65" i="38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D71" i="9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D283" i="1"/>
  <c r="E278" i="1"/>
  <c r="F278" i="1"/>
  <c r="G278" i="1"/>
  <c r="H278" i="1"/>
  <c r="I278" i="1"/>
  <c r="E277" i="1"/>
  <c r="F277" i="1"/>
  <c r="G277" i="1"/>
  <c r="H277" i="1"/>
  <c r="I277" i="1"/>
  <c r="E260" i="1"/>
  <c r="F260" i="1"/>
  <c r="G260" i="1"/>
  <c r="H260" i="1"/>
  <c r="E259" i="1"/>
  <c r="F259" i="1"/>
  <c r="G259" i="1"/>
  <c r="H259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D234" i="1"/>
  <c r="E229" i="1"/>
  <c r="F229" i="1"/>
  <c r="G229" i="1"/>
  <c r="H229" i="1"/>
  <c r="I229" i="1"/>
  <c r="E228" i="1"/>
  <c r="F228" i="1"/>
  <c r="G228" i="1"/>
  <c r="H228" i="1"/>
  <c r="I228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D225" i="1"/>
  <c r="E220" i="1"/>
  <c r="F220" i="1"/>
  <c r="G220" i="1"/>
  <c r="H220" i="1"/>
  <c r="I220" i="1"/>
  <c r="E219" i="1"/>
  <c r="F219" i="1"/>
  <c r="G219" i="1"/>
  <c r="H219" i="1"/>
  <c r="I219" i="1"/>
  <c r="E189" i="1"/>
  <c r="F189" i="1"/>
  <c r="G189" i="1"/>
  <c r="H189" i="1"/>
  <c r="I189" i="1"/>
  <c r="E188" i="1"/>
  <c r="F188" i="1"/>
  <c r="G188" i="1"/>
  <c r="H188" i="1"/>
  <c r="I188" i="1"/>
  <c r="D188" i="1"/>
  <c r="E180" i="1"/>
  <c r="F180" i="1"/>
  <c r="G180" i="1"/>
  <c r="H180" i="1"/>
  <c r="I180" i="1"/>
  <c r="E179" i="1"/>
  <c r="F179" i="1"/>
  <c r="G179" i="1"/>
  <c r="H179" i="1"/>
  <c r="I179" i="1"/>
  <c r="E149" i="1"/>
  <c r="F149" i="1"/>
  <c r="G149" i="1"/>
  <c r="H149" i="1"/>
  <c r="I149" i="1"/>
  <c r="E148" i="1"/>
  <c r="F148" i="1"/>
  <c r="G148" i="1"/>
  <c r="H148" i="1"/>
  <c r="I148" i="1"/>
  <c r="E140" i="1"/>
  <c r="F140" i="1"/>
  <c r="G140" i="1"/>
  <c r="H140" i="1"/>
  <c r="I140" i="1"/>
  <c r="D140" i="1"/>
  <c r="E139" i="1"/>
  <c r="F139" i="1"/>
  <c r="G139" i="1"/>
  <c r="H139" i="1"/>
  <c r="I139" i="1"/>
  <c r="D139" i="1"/>
  <c r="E131" i="1"/>
  <c r="F131" i="1"/>
  <c r="G131" i="1"/>
  <c r="H131" i="1"/>
  <c r="I131" i="1"/>
  <c r="I130" i="1"/>
  <c r="E130" i="1"/>
  <c r="F130" i="1"/>
  <c r="G130" i="1"/>
  <c r="H130" i="1"/>
  <c r="D130" i="1"/>
  <c r="E122" i="1"/>
  <c r="F122" i="1"/>
  <c r="G122" i="1"/>
  <c r="H122" i="1"/>
  <c r="I122" i="1"/>
  <c r="D122" i="1"/>
  <c r="E121" i="1"/>
  <c r="F121" i="1"/>
  <c r="G121" i="1"/>
  <c r="H121" i="1"/>
  <c r="I121" i="1"/>
  <c r="D121" i="1"/>
  <c r="E113" i="1"/>
  <c r="F113" i="1"/>
  <c r="G113" i="1"/>
  <c r="H113" i="1"/>
  <c r="I113" i="1"/>
  <c r="D113" i="1"/>
  <c r="E112" i="1"/>
  <c r="F112" i="1"/>
  <c r="G112" i="1"/>
  <c r="H112" i="1"/>
  <c r="I112" i="1"/>
  <c r="D112" i="1"/>
  <c r="E95" i="1"/>
  <c r="F95" i="1"/>
  <c r="G95" i="1"/>
  <c r="H95" i="1"/>
  <c r="I95" i="1"/>
  <c r="D95" i="1"/>
  <c r="E94" i="1"/>
  <c r="F94" i="1"/>
  <c r="H94" i="1"/>
  <c r="I94" i="1"/>
  <c r="D94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D69" i="1"/>
  <c r="E64" i="1"/>
  <c r="F64" i="1"/>
  <c r="G64" i="1"/>
  <c r="H64" i="1"/>
  <c r="I64" i="1"/>
  <c r="D64" i="1"/>
  <c r="E63" i="1"/>
  <c r="F63" i="1"/>
  <c r="G63" i="1"/>
  <c r="H63" i="1"/>
  <c r="I63" i="1"/>
  <c r="D63" i="1"/>
  <c r="E55" i="1"/>
  <c r="F55" i="1"/>
  <c r="G55" i="1"/>
  <c r="H55" i="1"/>
  <c r="I55" i="1"/>
  <c r="D55" i="1"/>
  <c r="E54" i="1"/>
  <c r="F54" i="1"/>
  <c r="G54" i="1"/>
  <c r="H54" i="1"/>
  <c r="I54" i="1"/>
  <c r="D54" i="1"/>
  <c r="E46" i="1"/>
  <c r="F46" i="1"/>
  <c r="G46" i="1"/>
  <c r="H46" i="1"/>
  <c r="I46" i="1"/>
  <c r="D46" i="1"/>
  <c r="E45" i="1"/>
  <c r="F45" i="1"/>
  <c r="G45" i="1"/>
  <c r="H45" i="1"/>
  <c r="I45" i="1"/>
  <c r="D45" i="1"/>
  <c r="E37" i="1"/>
  <c r="F37" i="1"/>
  <c r="G37" i="1"/>
  <c r="H37" i="1"/>
  <c r="I37" i="1"/>
  <c r="D37" i="1"/>
  <c r="E36" i="1"/>
  <c r="F36" i="1"/>
  <c r="G36" i="1"/>
  <c r="H36" i="1"/>
  <c r="I36" i="1"/>
  <c r="D36" i="1"/>
  <c r="E28" i="1"/>
  <c r="F28" i="1"/>
  <c r="G28" i="1"/>
  <c r="H28" i="1"/>
  <c r="I28" i="1"/>
  <c r="D28" i="1"/>
  <c r="E27" i="1"/>
  <c r="F27" i="1"/>
  <c r="G27" i="1"/>
  <c r="H27" i="1"/>
  <c r="I27" i="1"/>
  <c r="D27" i="1"/>
  <c r="E6" i="1"/>
  <c r="V6" i="1" s="1"/>
  <c r="F6" i="1"/>
  <c r="W6" i="1" s="1"/>
  <c r="G6" i="1"/>
  <c r="X6" i="1" s="1"/>
  <c r="H6" i="1"/>
  <c r="Y6" i="1" s="1"/>
  <c r="I6" i="1"/>
  <c r="D6" i="1"/>
  <c r="U6" i="1" s="1"/>
  <c r="V5" i="1"/>
  <c r="V8" i="1" s="1"/>
  <c r="W5" i="1"/>
  <c r="X5" i="1"/>
  <c r="Y5" i="1"/>
  <c r="Y8" i="1" s="1"/>
  <c r="U5" i="1"/>
  <c r="X8" i="1" l="1"/>
  <c r="W8" i="1"/>
  <c r="U8" i="1"/>
  <c r="U138" i="47"/>
  <c r="P273" i="1"/>
  <c r="L273" i="1"/>
  <c r="O273" i="1"/>
  <c r="K273" i="1"/>
  <c r="H273" i="1"/>
  <c r="I85" i="24"/>
  <c r="U140" i="47"/>
  <c r="U139" i="2"/>
  <c r="I72" i="1"/>
  <c r="E72" i="1"/>
  <c r="G73" i="1"/>
  <c r="G157" i="1"/>
  <c r="H158" i="1"/>
  <c r="H72" i="1"/>
  <c r="D73" i="1"/>
  <c r="F73" i="1"/>
  <c r="F157" i="1"/>
  <c r="G158" i="1"/>
  <c r="U138" i="2"/>
  <c r="G72" i="1"/>
  <c r="E73" i="1"/>
  <c r="I157" i="1"/>
  <c r="E157" i="1"/>
  <c r="F158" i="1"/>
  <c r="I107" i="1"/>
  <c r="F72" i="1"/>
  <c r="H73" i="1"/>
  <c r="H157" i="1"/>
  <c r="I158" i="1"/>
  <c r="E158" i="1"/>
  <c r="U137" i="2"/>
  <c r="U140" i="2"/>
  <c r="S141" i="2"/>
  <c r="U139" i="47"/>
  <c r="E85" i="24"/>
  <c r="E141" i="2"/>
  <c r="I56" i="2"/>
  <c r="E34" i="24"/>
  <c r="G53" i="2"/>
  <c r="G54" i="2"/>
  <c r="G32" i="24"/>
  <c r="G52" i="2"/>
  <c r="G33" i="24"/>
  <c r="G53" i="47"/>
  <c r="G54" i="47"/>
  <c r="G52" i="47"/>
  <c r="G55" i="47"/>
  <c r="G55" i="2"/>
  <c r="G107" i="1"/>
  <c r="G108" i="1"/>
  <c r="G138" i="2"/>
  <c r="G139" i="2"/>
  <c r="G83" i="24"/>
  <c r="G137" i="47"/>
  <c r="G137" i="2"/>
  <c r="G138" i="47"/>
  <c r="G139" i="47"/>
  <c r="G140" i="47"/>
  <c r="G140" i="2"/>
  <c r="G272" i="1"/>
  <c r="G84" i="24"/>
  <c r="G273" i="1"/>
  <c r="D108" i="1"/>
  <c r="D52" i="2"/>
  <c r="D53" i="2"/>
  <c r="D54" i="2"/>
  <c r="D32" i="24"/>
  <c r="D33" i="24"/>
  <c r="D52" i="47"/>
  <c r="D55" i="47"/>
  <c r="D53" i="47"/>
  <c r="D54" i="47"/>
  <c r="D55" i="2"/>
  <c r="E107" i="1"/>
  <c r="J141" i="2"/>
  <c r="I272" i="1"/>
  <c r="M141" i="2"/>
  <c r="E56" i="47"/>
  <c r="Q141" i="47"/>
  <c r="L137" i="2"/>
  <c r="L138" i="2"/>
  <c r="L139" i="2"/>
  <c r="L140" i="2"/>
  <c r="L137" i="47"/>
  <c r="L138" i="47"/>
  <c r="L139" i="47"/>
  <c r="L140" i="47"/>
  <c r="I141" i="47"/>
  <c r="P140" i="2"/>
  <c r="P137" i="2"/>
  <c r="P138" i="2"/>
  <c r="P139" i="2"/>
  <c r="P137" i="47"/>
  <c r="P138" i="47"/>
  <c r="P139" i="47"/>
  <c r="P140" i="47"/>
  <c r="L106" i="47"/>
  <c r="E141" i="47"/>
  <c r="E56" i="2"/>
  <c r="H137" i="2"/>
  <c r="H138" i="2"/>
  <c r="H139" i="2"/>
  <c r="H140" i="2"/>
  <c r="H83" i="24"/>
  <c r="H137" i="47"/>
  <c r="H140" i="47"/>
  <c r="H138" i="47"/>
  <c r="H139" i="47"/>
  <c r="H272" i="1"/>
  <c r="H84" i="24"/>
  <c r="K138" i="2"/>
  <c r="K139" i="2"/>
  <c r="K140" i="47"/>
  <c r="K137" i="47"/>
  <c r="K138" i="47"/>
  <c r="K139" i="47"/>
  <c r="K137" i="2"/>
  <c r="K140" i="2"/>
  <c r="I34" i="24"/>
  <c r="M103" i="2"/>
  <c r="M104" i="2"/>
  <c r="M105" i="2"/>
  <c r="M102" i="2"/>
  <c r="M102" i="47"/>
  <c r="M103" i="47"/>
  <c r="M104" i="47"/>
  <c r="M105" i="47"/>
  <c r="N200" i="1"/>
  <c r="M202" i="1"/>
  <c r="Q141" i="2"/>
  <c r="H108" i="1"/>
  <c r="H52" i="2"/>
  <c r="H53" i="2"/>
  <c r="H54" i="2"/>
  <c r="H32" i="24"/>
  <c r="H52" i="47"/>
  <c r="H55" i="47"/>
  <c r="H53" i="47"/>
  <c r="H54" i="47"/>
  <c r="H33" i="24"/>
  <c r="H107" i="1"/>
  <c r="H55" i="2"/>
  <c r="I141" i="2"/>
  <c r="O138" i="2"/>
  <c r="O139" i="2"/>
  <c r="O137" i="2"/>
  <c r="O140" i="47"/>
  <c r="O137" i="47"/>
  <c r="O138" i="47"/>
  <c r="O139" i="47"/>
  <c r="O140" i="2"/>
  <c r="M141" i="47"/>
  <c r="D273" i="1"/>
  <c r="D137" i="2"/>
  <c r="D138" i="2"/>
  <c r="D139" i="2"/>
  <c r="D140" i="2"/>
  <c r="D83" i="24"/>
  <c r="D137" i="47"/>
  <c r="D140" i="47"/>
  <c r="D138" i="47"/>
  <c r="D139" i="47"/>
  <c r="D84" i="24"/>
  <c r="S141" i="47"/>
  <c r="U137" i="47"/>
  <c r="J52" i="2"/>
  <c r="J53" i="2"/>
  <c r="J54" i="2"/>
  <c r="J52" i="47"/>
  <c r="J55" i="47"/>
  <c r="J53" i="47"/>
  <c r="J54" i="47"/>
  <c r="K106" i="1"/>
  <c r="J55" i="2"/>
  <c r="H34" i="4"/>
  <c r="H35" i="4"/>
  <c r="J108" i="1"/>
  <c r="I56" i="47"/>
  <c r="L106" i="2"/>
  <c r="J141" i="47"/>
  <c r="E272" i="1"/>
  <c r="H309" i="1" l="1"/>
  <c r="K141" i="2"/>
  <c r="H141" i="47"/>
  <c r="O141" i="47"/>
  <c r="H34" i="24"/>
  <c r="H56" i="47"/>
  <c r="H56" i="2"/>
  <c r="P141" i="2"/>
  <c r="G141" i="47"/>
  <c r="G56" i="47"/>
  <c r="G56" i="2"/>
  <c r="D141" i="47"/>
  <c r="N103" i="2"/>
  <c r="N104" i="2"/>
  <c r="N105" i="2"/>
  <c r="N102" i="2"/>
  <c r="N102" i="47"/>
  <c r="N105" i="47"/>
  <c r="N103" i="47"/>
  <c r="N104" i="47"/>
  <c r="O200" i="1"/>
  <c r="N202" i="1"/>
  <c r="M106" i="47"/>
  <c r="H85" i="24"/>
  <c r="H141" i="2"/>
  <c r="P141" i="47"/>
  <c r="D56" i="47"/>
  <c r="G85" i="24"/>
  <c r="G34" i="24"/>
  <c r="J56" i="2"/>
  <c r="D85" i="24"/>
  <c r="D141" i="2"/>
  <c r="O141" i="2"/>
  <c r="M106" i="2"/>
  <c r="L141" i="47"/>
  <c r="L141" i="2"/>
  <c r="D34" i="24"/>
  <c r="D56" i="2"/>
  <c r="L106" i="1"/>
  <c r="K53" i="2"/>
  <c r="K54" i="2"/>
  <c r="K52" i="2"/>
  <c r="K53" i="47"/>
  <c r="K54" i="47"/>
  <c r="K52" i="47"/>
  <c r="K55" i="47"/>
  <c r="K55" i="2"/>
  <c r="K108" i="1"/>
  <c r="J56" i="47"/>
  <c r="K141" i="47"/>
  <c r="G141" i="2"/>
  <c r="G309" i="1"/>
  <c r="F308" i="1"/>
  <c r="E308" i="1"/>
  <c r="I308" i="1"/>
  <c r="F309" i="1"/>
  <c r="E309" i="1"/>
  <c r="I309" i="1"/>
  <c r="H308" i="1"/>
  <c r="G308" i="1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D25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D18" i="38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R42" i="35"/>
  <c r="S42" i="35"/>
  <c r="T42" i="35"/>
  <c r="E47" i="35"/>
  <c r="F47" i="35"/>
  <c r="G47" i="35"/>
  <c r="H47" i="35"/>
  <c r="I47" i="35"/>
  <c r="J47" i="35"/>
  <c r="K47" i="35"/>
  <c r="L47" i="35"/>
  <c r="M47" i="35"/>
  <c r="N47" i="35"/>
  <c r="O47" i="35"/>
  <c r="P47" i="35"/>
  <c r="Q47" i="35"/>
  <c r="R47" i="35"/>
  <c r="S47" i="35"/>
  <c r="T47" i="35"/>
  <c r="E48" i="35"/>
  <c r="F48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E51" i="35"/>
  <c r="F51" i="35"/>
  <c r="G51" i="35"/>
  <c r="H51" i="35"/>
  <c r="I51" i="35"/>
  <c r="J51" i="35"/>
  <c r="K51" i="35"/>
  <c r="L51" i="35"/>
  <c r="M51" i="35"/>
  <c r="N51" i="35"/>
  <c r="O51" i="35"/>
  <c r="P51" i="35"/>
  <c r="Q51" i="35"/>
  <c r="R51" i="35"/>
  <c r="S51" i="35"/>
  <c r="T51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E57" i="35"/>
  <c r="F57" i="35"/>
  <c r="G57" i="35"/>
  <c r="H57" i="35"/>
  <c r="I57" i="35"/>
  <c r="J57" i="35"/>
  <c r="K57" i="35"/>
  <c r="L57" i="35"/>
  <c r="M57" i="35"/>
  <c r="N57" i="35"/>
  <c r="O57" i="35"/>
  <c r="P57" i="35"/>
  <c r="Q57" i="35"/>
  <c r="R57" i="35"/>
  <c r="S57" i="35"/>
  <c r="T57" i="35"/>
  <c r="E58" i="35"/>
  <c r="F58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E61" i="35"/>
  <c r="F61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E67" i="35"/>
  <c r="F67" i="35"/>
  <c r="G67" i="35"/>
  <c r="H67" i="35"/>
  <c r="I67" i="35"/>
  <c r="J67" i="35"/>
  <c r="K67" i="35"/>
  <c r="L67" i="35"/>
  <c r="M67" i="35"/>
  <c r="N67" i="35"/>
  <c r="O67" i="35"/>
  <c r="P67" i="35"/>
  <c r="Q67" i="35"/>
  <c r="R67" i="35"/>
  <c r="S67" i="35"/>
  <c r="T67" i="35"/>
  <c r="E68" i="35"/>
  <c r="F68" i="35"/>
  <c r="G68" i="35"/>
  <c r="H68" i="35"/>
  <c r="I68" i="35"/>
  <c r="J68" i="35"/>
  <c r="K68" i="35"/>
  <c r="L68" i="35"/>
  <c r="M68" i="35"/>
  <c r="N68" i="35"/>
  <c r="O68" i="35"/>
  <c r="P68" i="35"/>
  <c r="Q68" i="35"/>
  <c r="R68" i="35"/>
  <c r="S68" i="35"/>
  <c r="T68" i="35"/>
  <c r="E69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E70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E72" i="35"/>
  <c r="F72" i="35"/>
  <c r="G72" i="35"/>
  <c r="H72" i="35"/>
  <c r="I72" i="35"/>
  <c r="J72" i="35"/>
  <c r="K72" i="35"/>
  <c r="L72" i="35"/>
  <c r="M72" i="35"/>
  <c r="N72" i="35"/>
  <c r="O72" i="35"/>
  <c r="P72" i="35"/>
  <c r="Q72" i="35"/>
  <c r="R72" i="35"/>
  <c r="S72" i="35"/>
  <c r="T72" i="35"/>
  <c r="E77" i="35"/>
  <c r="F77" i="35"/>
  <c r="G77" i="35"/>
  <c r="H77" i="35"/>
  <c r="I77" i="35"/>
  <c r="J77" i="35"/>
  <c r="K77" i="35"/>
  <c r="L77" i="35"/>
  <c r="M77" i="35"/>
  <c r="N77" i="35"/>
  <c r="O77" i="35"/>
  <c r="P77" i="35"/>
  <c r="Q77" i="35"/>
  <c r="R77" i="35"/>
  <c r="S77" i="35"/>
  <c r="T77" i="35"/>
  <c r="E79" i="35"/>
  <c r="F79" i="35"/>
  <c r="G79" i="35"/>
  <c r="H79" i="35"/>
  <c r="I79" i="35"/>
  <c r="J79" i="35"/>
  <c r="K79" i="35"/>
  <c r="L79" i="35"/>
  <c r="M79" i="35"/>
  <c r="N79" i="35"/>
  <c r="O79" i="35"/>
  <c r="P79" i="35"/>
  <c r="Q79" i="35"/>
  <c r="R79" i="35"/>
  <c r="S79" i="35"/>
  <c r="T79" i="35"/>
  <c r="E80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T82" i="35"/>
  <c r="E83" i="35"/>
  <c r="F83" i="35"/>
  <c r="G83" i="35"/>
  <c r="H83" i="35"/>
  <c r="I83" i="35"/>
  <c r="J83" i="35"/>
  <c r="K83" i="35"/>
  <c r="L83" i="35"/>
  <c r="M83" i="35"/>
  <c r="N83" i="35"/>
  <c r="O83" i="35"/>
  <c r="P83" i="35"/>
  <c r="Q83" i="35"/>
  <c r="R83" i="35"/>
  <c r="S83" i="35"/>
  <c r="T83" i="35"/>
  <c r="E88" i="35"/>
  <c r="F88" i="35"/>
  <c r="G88" i="35"/>
  <c r="H88" i="35"/>
  <c r="I88" i="35"/>
  <c r="J88" i="35"/>
  <c r="K88" i="35"/>
  <c r="L88" i="35"/>
  <c r="M88" i="35"/>
  <c r="N88" i="35"/>
  <c r="O88" i="35"/>
  <c r="P88" i="35"/>
  <c r="Q88" i="35"/>
  <c r="R88" i="35"/>
  <c r="S88" i="35"/>
  <c r="T88" i="35"/>
  <c r="E89" i="35"/>
  <c r="F89" i="35"/>
  <c r="G89" i="35"/>
  <c r="H89" i="35"/>
  <c r="I89" i="35"/>
  <c r="J89" i="35"/>
  <c r="K89" i="35"/>
  <c r="L89" i="35"/>
  <c r="M89" i="35"/>
  <c r="N89" i="35"/>
  <c r="O89" i="35"/>
  <c r="P89" i="35"/>
  <c r="Q89" i="35"/>
  <c r="R89" i="35"/>
  <c r="S89" i="35"/>
  <c r="T89" i="35"/>
  <c r="E91" i="35"/>
  <c r="F91" i="35"/>
  <c r="G91" i="35"/>
  <c r="H91" i="35"/>
  <c r="I91" i="35"/>
  <c r="J91" i="35"/>
  <c r="K91" i="35"/>
  <c r="L91" i="35"/>
  <c r="M91" i="35"/>
  <c r="N91" i="35"/>
  <c r="O91" i="35"/>
  <c r="P91" i="35"/>
  <c r="Q91" i="35"/>
  <c r="R91" i="35"/>
  <c r="S91" i="35"/>
  <c r="T91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E3" i="35"/>
  <c r="S91" i="38"/>
  <c r="R91" i="38"/>
  <c r="Q91" i="38"/>
  <c r="P91" i="38"/>
  <c r="O91" i="38"/>
  <c r="N91" i="38"/>
  <c r="M91" i="38"/>
  <c r="L91" i="38"/>
  <c r="K91" i="38"/>
  <c r="J91" i="38"/>
  <c r="I91" i="38"/>
  <c r="H91" i="38"/>
  <c r="G91" i="38"/>
  <c r="F91" i="38"/>
  <c r="E91" i="38"/>
  <c r="D91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S88" i="38"/>
  <c r="S90" i="38" s="1"/>
  <c r="R88" i="38"/>
  <c r="R90" i="38" s="1"/>
  <c r="Q88" i="38"/>
  <c r="P88" i="38"/>
  <c r="P90" i="38" s="1"/>
  <c r="O88" i="38"/>
  <c r="O90" i="38" s="1"/>
  <c r="N88" i="38"/>
  <c r="N90" i="38" s="1"/>
  <c r="M88" i="38"/>
  <c r="M90" i="38" s="1"/>
  <c r="L88" i="38"/>
  <c r="L90" i="38" s="1"/>
  <c r="K88" i="38"/>
  <c r="K90" i="38" s="1"/>
  <c r="J88" i="38"/>
  <c r="I88" i="38"/>
  <c r="H88" i="38"/>
  <c r="H90" i="38" s="1"/>
  <c r="G88" i="38"/>
  <c r="G90" i="38" s="1"/>
  <c r="F88" i="38"/>
  <c r="F90" i="38" s="1"/>
  <c r="E88" i="38"/>
  <c r="E90" i="38" s="1"/>
  <c r="D88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S82" i="38"/>
  <c r="S84" i="38" s="1"/>
  <c r="R82" i="38"/>
  <c r="R84" i="38" s="1"/>
  <c r="Q82" i="38"/>
  <c r="Q84" i="38" s="1"/>
  <c r="P82" i="38"/>
  <c r="P84" i="38" s="1"/>
  <c r="O82" i="38"/>
  <c r="O84" i="38" s="1"/>
  <c r="N82" i="38"/>
  <c r="N84" i="38" s="1"/>
  <c r="M82" i="38"/>
  <c r="L82" i="38"/>
  <c r="L84" i="38" s="1"/>
  <c r="K82" i="38"/>
  <c r="K84" i="38" s="1"/>
  <c r="J82" i="38"/>
  <c r="J84" i="38" s="1"/>
  <c r="I82" i="38"/>
  <c r="I84" i="38" s="1"/>
  <c r="H82" i="38"/>
  <c r="H84" i="38" s="1"/>
  <c r="G82" i="38"/>
  <c r="G84" i="38" s="1"/>
  <c r="F82" i="38"/>
  <c r="F84" i="38" s="1"/>
  <c r="E82" i="38"/>
  <c r="E84" i="38" s="1"/>
  <c r="D82" i="38"/>
  <c r="D84" i="38" s="1"/>
  <c r="S80" i="38"/>
  <c r="S235" i="1" s="1"/>
  <c r="R80" i="38"/>
  <c r="R235" i="1" s="1"/>
  <c r="Q80" i="38"/>
  <c r="Q235" i="1" s="1"/>
  <c r="P80" i="38"/>
  <c r="P235" i="1" s="1"/>
  <c r="O80" i="38"/>
  <c r="O235" i="1" s="1"/>
  <c r="N80" i="38"/>
  <c r="N235" i="1" s="1"/>
  <c r="M80" i="38"/>
  <c r="M235" i="1" s="1"/>
  <c r="L80" i="38"/>
  <c r="L235" i="1" s="1"/>
  <c r="K80" i="38"/>
  <c r="K235" i="1" s="1"/>
  <c r="J80" i="38"/>
  <c r="J235" i="1" s="1"/>
  <c r="I80" i="38"/>
  <c r="I235" i="1" s="1"/>
  <c r="H80" i="38"/>
  <c r="H235" i="1" s="1"/>
  <c r="G80" i="38"/>
  <c r="G235" i="1" s="1"/>
  <c r="F80" i="38"/>
  <c r="F235" i="1" s="1"/>
  <c r="E80" i="38"/>
  <c r="E235" i="1" s="1"/>
  <c r="D80" i="38"/>
  <c r="D235" i="1" s="1"/>
  <c r="S79" i="38"/>
  <c r="S226" i="1" s="1"/>
  <c r="S227" i="1" s="1"/>
  <c r="R79" i="38"/>
  <c r="R226" i="1" s="1"/>
  <c r="R227" i="1" s="1"/>
  <c r="Q79" i="38"/>
  <c r="Q226" i="1" s="1"/>
  <c r="Q227" i="1" s="1"/>
  <c r="P79" i="38"/>
  <c r="P226" i="1" s="1"/>
  <c r="P227" i="1" s="1"/>
  <c r="O79" i="38"/>
  <c r="O226" i="1" s="1"/>
  <c r="O227" i="1" s="1"/>
  <c r="N79" i="38"/>
  <c r="N226" i="1" s="1"/>
  <c r="N227" i="1" s="1"/>
  <c r="M79" i="38"/>
  <c r="M226" i="1" s="1"/>
  <c r="M227" i="1" s="1"/>
  <c r="L79" i="38"/>
  <c r="L226" i="1" s="1"/>
  <c r="L227" i="1" s="1"/>
  <c r="K79" i="38"/>
  <c r="K226" i="1" s="1"/>
  <c r="K227" i="1" s="1"/>
  <c r="J79" i="38"/>
  <c r="J226" i="1" s="1"/>
  <c r="J227" i="1" s="1"/>
  <c r="I79" i="38"/>
  <c r="I226" i="1" s="1"/>
  <c r="H79" i="38"/>
  <c r="H226" i="1" s="1"/>
  <c r="H227" i="1" s="1"/>
  <c r="G79" i="38"/>
  <c r="G226" i="1" s="1"/>
  <c r="G227" i="1" s="1"/>
  <c r="F79" i="38"/>
  <c r="F226" i="1" s="1"/>
  <c r="F227" i="1" s="1"/>
  <c r="E79" i="38"/>
  <c r="E226" i="1" s="1"/>
  <c r="E227" i="1" s="1"/>
  <c r="D79" i="38"/>
  <c r="D226" i="1" s="1"/>
  <c r="D227" i="1" s="1"/>
  <c r="S77" i="38"/>
  <c r="S78" i="38" s="1"/>
  <c r="R77" i="38"/>
  <c r="R78" i="38" s="1"/>
  <c r="Q77" i="38"/>
  <c r="Q78" i="38" s="1"/>
  <c r="P77" i="38"/>
  <c r="P78" i="38" s="1"/>
  <c r="O77" i="38"/>
  <c r="O78" i="38" s="1"/>
  <c r="N77" i="38"/>
  <c r="N78" i="38" s="1"/>
  <c r="M77" i="38"/>
  <c r="M78" i="38" s="1"/>
  <c r="L77" i="38"/>
  <c r="L78" i="38" s="1"/>
  <c r="K77" i="38"/>
  <c r="K78" i="38" s="1"/>
  <c r="J77" i="38"/>
  <c r="J78" i="38" s="1"/>
  <c r="I77" i="38"/>
  <c r="I78" i="38" s="1"/>
  <c r="I79" i="18" s="1"/>
  <c r="H77" i="38"/>
  <c r="H78" i="38" s="1"/>
  <c r="H79" i="18" s="1"/>
  <c r="G77" i="38"/>
  <c r="G78" i="38" s="1"/>
  <c r="G79" i="18" s="1"/>
  <c r="F77" i="38"/>
  <c r="F78" i="38" s="1"/>
  <c r="F79" i="18" s="1"/>
  <c r="E77" i="38"/>
  <c r="E78" i="38" s="1"/>
  <c r="E79" i="18" s="1"/>
  <c r="D77" i="38"/>
  <c r="D78" i="38" s="1"/>
  <c r="S72" i="38"/>
  <c r="S73" i="38" s="1"/>
  <c r="S73" i="18" s="1"/>
  <c r="R72" i="38"/>
  <c r="R73" i="38" s="1"/>
  <c r="Q72" i="38"/>
  <c r="Q73" i="38" s="1"/>
  <c r="P72" i="38"/>
  <c r="P73" i="38" s="1"/>
  <c r="O72" i="38"/>
  <c r="O73" i="38" s="1"/>
  <c r="N72" i="38"/>
  <c r="N73" i="38" s="1"/>
  <c r="M72" i="38"/>
  <c r="M73" i="38" s="1"/>
  <c r="L72" i="38"/>
  <c r="L73" i="38" s="1"/>
  <c r="K72" i="38"/>
  <c r="K73" i="38" s="1"/>
  <c r="J72" i="38"/>
  <c r="J73" i="38" s="1"/>
  <c r="I72" i="38"/>
  <c r="I73" i="38" s="1"/>
  <c r="H72" i="38"/>
  <c r="H73" i="38" s="1"/>
  <c r="G72" i="38"/>
  <c r="G73" i="38" s="1"/>
  <c r="F72" i="38"/>
  <c r="F73" i="38" s="1"/>
  <c r="E72" i="38"/>
  <c r="E73" i="38" s="1"/>
  <c r="D72" i="38"/>
  <c r="D73" i="38" s="1"/>
  <c r="D73" i="18" s="1"/>
  <c r="S70" i="38"/>
  <c r="R70" i="38"/>
  <c r="Q70" i="38"/>
  <c r="P70" i="38"/>
  <c r="O70" i="38"/>
  <c r="N70" i="38"/>
  <c r="M70" i="38"/>
  <c r="L70" i="38"/>
  <c r="K70" i="38"/>
  <c r="J70" i="38"/>
  <c r="I70" i="38"/>
  <c r="H70" i="38"/>
  <c r="G70" i="38"/>
  <c r="F70" i="38"/>
  <c r="E70" i="38"/>
  <c r="D70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S67" i="38"/>
  <c r="R67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E67" i="38"/>
  <c r="D67" i="38"/>
  <c r="S66" i="38"/>
  <c r="S71" i="38" s="1"/>
  <c r="S76" i="38" s="1"/>
  <c r="R66" i="38"/>
  <c r="R71" i="38" s="1"/>
  <c r="R76" i="38" s="1"/>
  <c r="Q66" i="38"/>
  <c r="P66" i="38"/>
  <c r="P71" i="38" s="1"/>
  <c r="P76" i="38" s="1"/>
  <c r="O66" i="38"/>
  <c r="O71" i="38" s="1"/>
  <c r="O76" i="38" s="1"/>
  <c r="N66" i="38"/>
  <c r="N71" i="38" s="1"/>
  <c r="N76" i="38" s="1"/>
  <c r="M66" i="38"/>
  <c r="L66" i="38"/>
  <c r="L71" i="38" s="1"/>
  <c r="L76" i="38" s="1"/>
  <c r="K66" i="38"/>
  <c r="K71" i="38" s="1"/>
  <c r="K76" i="38" s="1"/>
  <c r="J66" i="38"/>
  <c r="I66" i="38"/>
  <c r="H66" i="38"/>
  <c r="H71" i="38" s="1"/>
  <c r="H76" i="38" s="1"/>
  <c r="G66" i="38"/>
  <c r="G71" i="38" s="1"/>
  <c r="G76" i="38" s="1"/>
  <c r="F66" i="38"/>
  <c r="E66" i="38"/>
  <c r="D66" i="38"/>
  <c r="D71" i="38" s="1"/>
  <c r="D76" i="38" s="1"/>
  <c r="S63" i="38"/>
  <c r="R63" i="38"/>
  <c r="Q63" i="38"/>
  <c r="P63" i="38"/>
  <c r="O63" i="38"/>
  <c r="N63" i="38"/>
  <c r="M63" i="38"/>
  <c r="L63" i="38"/>
  <c r="K63" i="38"/>
  <c r="J63" i="38"/>
  <c r="I63" i="38"/>
  <c r="H63" i="38"/>
  <c r="G63" i="38"/>
  <c r="F63" i="38"/>
  <c r="E63" i="38"/>
  <c r="D63" i="38"/>
  <c r="S61" i="38"/>
  <c r="R61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E61" i="38"/>
  <c r="D61" i="38"/>
  <c r="S60" i="38"/>
  <c r="S62" i="38" s="1"/>
  <c r="R60" i="38"/>
  <c r="R62" i="38" s="1"/>
  <c r="Q60" i="38"/>
  <c r="Q62" i="38" s="1"/>
  <c r="P60" i="38"/>
  <c r="P62" i="38" s="1"/>
  <c r="O60" i="38"/>
  <c r="O62" i="38" s="1"/>
  <c r="N60" i="38"/>
  <c r="N62" i="38" s="1"/>
  <c r="M60" i="38"/>
  <c r="M62" i="38" s="1"/>
  <c r="L60" i="38"/>
  <c r="L62" i="38" s="1"/>
  <c r="K60" i="38"/>
  <c r="K62" i="38" s="1"/>
  <c r="J60" i="38"/>
  <c r="I60" i="38"/>
  <c r="H60" i="38"/>
  <c r="H62" i="38" s="1"/>
  <c r="G60" i="38"/>
  <c r="G62" i="38" s="1"/>
  <c r="F60" i="38"/>
  <c r="F62" i="38" s="1"/>
  <c r="E60" i="38"/>
  <c r="E62" i="38" s="1"/>
  <c r="D60" i="38"/>
  <c r="D62" i="38" s="1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E58" i="38"/>
  <c r="D58" i="38"/>
  <c r="S57" i="38"/>
  <c r="S59" i="38" s="1"/>
  <c r="R57" i="38"/>
  <c r="R59" i="38" s="1"/>
  <c r="Q57" i="38"/>
  <c r="Q59" i="38" s="1"/>
  <c r="P57" i="38"/>
  <c r="P59" i="38" s="1"/>
  <c r="O57" i="38"/>
  <c r="O59" i="38" s="1"/>
  <c r="N57" i="38"/>
  <c r="N59" i="38" s="1"/>
  <c r="M57" i="38"/>
  <c r="M59" i="38" s="1"/>
  <c r="L57" i="38"/>
  <c r="L59" i="38" s="1"/>
  <c r="K57" i="38"/>
  <c r="K59" i="38" s="1"/>
  <c r="J57" i="38"/>
  <c r="I57" i="38"/>
  <c r="H57" i="38"/>
  <c r="G57" i="38"/>
  <c r="G59" i="38" s="1"/>
  <c r="F57" i="38"/>
  <c r="F59" i="38" s="1"/>
  <c r="E57" i="38"/>
  <c r="E59" i="38" s="1"/>
  <c r="D57" i="38"/>
  <c r="D59" i="38" s="1"/>
  <c r="S55" i="38"/>
  <c r="R55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E55" i="38"/>
  <c r="D55" i="38"/>
  <c r="S54" i="38"/>
  <c r="S56" i="38" s="1"/>
  <c r="R54" i="38"/>
  <c r="R56" i="38" s="1"/>
  <c r="Q54" i="38"/>
  <c r="P54" i="38"/>
  <c r="P56" i="38" s="1"/>
  <c r="O54" i="38"/>
  <c r="O56" i="38" s="1"/>
  <c r="N54" i="38"/>
  <c r="N56" i="38" s="1"/>
  <c r="M54" i="38"/>
  <c r="M56" i="38" s="1"/>
  <c r="L54" i="38"/>
  <c r="L56" i="38" s="1"/>
  <c r="K54" i="38"/>
  <c r="K56" i="38" s="1"/>
  <c r="J54" i="38"/>
  <c r="J56" i="38" s="1"/>
  <c r="I54" i="38"/>
  <c r="I56" i="38" s="1"/>
  <c r="H54" i="38"/>
  <c r="G54" i="38"/>
  <c r="G56" i="38" s="1"/>
  <c r="F54" i="38"/>
  <c r="E54" i="38"/>
  <c r="D54" i="38"/>
  <c r="D56" i="38" s="1"/>
  <c r="S52" i="38"/>
  <c r="R52" i="38"/>
  <c r="Q52" i="38"/>
  <c r="P52" i="38"/>
  <c r="O52" i="38"/>
  <c r="N52" i="38"/>
  <c r="M52" i="38"/>
  <c r="L52" i="38"/>
  <c r="K52" i="38"/>
  <c r="J52" i="38"/>
  <c r="I52" i="38"/>
  <c r="H52" i="38"/>
  <c r="G52" i="38"/>
  <c r="F52" i="38"/>
  <c r="E52" i="38"/>
  <c r="D52" i="38"/>
  <c r="S51" i="38"/>
  <c r="S53" i="38" s="1"/>
  <c r="R51" i="38"/>
  <c r="R53" i="38" s="1"/>
  <c r="Q51" i="38"/>
  <c r="Q53" i="38" s="1"/>
  <c r="P51" i="38"/>
  <c r="P53" i="38" s="1"/>
  <c r="O51" i="38"/>
  <c r="O53" i="38" s="1"/>
  <c r="N51" i="38"/>
  <c r="N53" i="38" s="1"/>
  <c r="M51" i="38"/>
  <c r="M53" i="38" s="1"/>
  <c r="L51" i="38"/>
  <c r="L53" i="38" s="1"/>
  <c r="K51" i="38"/>
  <c r="K53" i="38" s="1"/>
  <c r="J51" i="38"/>
  <c r="J53" i="38" s="1"/>
  <c r="I51" i="38"/>
  <c r="I53" i="38" s="1"/>
  <c r="H51" i="38"/>
  <c r="H53" i="38" s="1"/>
  <c r="G51" i="38"/>
  <c r="G53" i="38" s="1"/>
  <c r="F51" i="38"/>
  <c r="E51" i="38"/>
  <c r="D51" i="38"/>
  <c r="D53" i="38" s="1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S47" i="38"/>
  <c r="S50" i="38" s="1"/>
  <c r="R47" i="38"/>
  <c r="R50" i="38" s="1"/>
  <c r="Q47" i="38"/>
  <c r="Q50" i="38" s="1"/>
  <c r="P47" i="38"/>
  <c r="P50" i="38" s="1"/>
  <c r="O47" i="38"/>
  <c r="O50" i="38" s="1"/>
  <c r="N47" i="38"/>
  <c r="N50" i="38" s="1"/>
  <c r="M47" i="38"/>
  <c r="M50" i="38" s="1"/>
  <c r="L47" i="38"/>
  <c r="L50" i="38" s="1"/>
  <c r="K47" i="38"/>
  <c r="K50" i="38" s="1"/>
  <c r="J47" i="38"/>
  <c r="I47" i="38"/>
  <c r="H47" i="38"/>
  <c r="G47" i="38"/>
  <c r="G50" i="38" s="1"/>
  <c r="F47" i="38"/>
  <c r="E47" i="38"/>
  <c r="D47" i="38"/>
  <c r="D50" i="38" s="1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S36" i="38"/>
  <c r="S70" i="1" s="1"/>
  <c r="R36" i="38"/>
  <c r="R70" i="1" s="1"/>
  <c r="Q36" i="38"/>
  <c r="Q70" i="1" s="1"/>
  <c r="P36" i="38"/>
  <c r="P70" i="1" s="1"/>
  <c r="O36" i="38"/>
  <c r="O70" i="1" s="1"/>
  <c r="N36" i="38"/>
  <c r="N70" i="1" s="1"/>
  <c r="M36" i="38"/>
  <c r="M70" i="1" s="1"/>
  <c r="L36" i="38"/>
  <c r="L70" i="1" s="1"/>
  <c r="K36" i="38"/>
  <c r="K70" i="1" s="1"/>
  <c r="J36" i="38"/>
  <c r="J70" i="1" s="1"/>
  <c r="I36" i="38"/>
  <c r="I70" i="1" s="1"/>
  <c r="H36" i="38"/>
  <c r="H70" i="1" s="1"/>
  <c r="G36" i="38"/>
  <c r="G70" i="1" s="1"/>
  <c r="F36" i="38"/>
  <c r="F70" i="1" s="1"/>
  <c r="E36" i="38"/>
  <c r="E70" i="1" s="1"/>
  <c r="D36" i="38"/>
  <c r="D70" i="1" s="1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S33" i="38"/>
  <c r="S35" i="38" s="1"/>
  <c r="R33" i="38"/>
  <c r="R35" i="38" s="1"/>
  <c r="Q33" i="38"/>
  <c r="Q35" i="38" s="1"/>
  <c r="P33" i="38"/>
  <c r="P35" i="38" s="1"/>
  <c r="O33" i="38"/>
  <c r="O35" i="38" s="1"/>
  <c r="N33" i="38"/>
  <c r="N35" i="38" s="1"/>
  <c r="M33" i="38"/>
  <c r="M35" i="38" s="1"/>
  <c r="L33" i="38"/>
  <c r="L35" i="38" s="1"/>
  <c r="K33" i="38"/>
  <c r="K35" i="38" s="1"/>
  <c r="J33" i="38"/>
  <c r="I33" i="38"/>
  <c r="H33" i="38"/>
  <c r="H35" i="38" s="1"/>
  <c r="G33" i="38"/>
  <c r="G35" i="38" s="1"/>
  <c r="F33" i="38"/>
  <c r="F35" i="38" s="1"/>
  <c r="E33" i="38"/>
  <c r="E35" i="38" s="1"/>
  <c r="D33" i="38"/>
  <c r="D35" i="38" s="1"/>
  <c r="S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S28" i="38"/>
  <c r="S32" i="38" s="1"/>
  <c r="R28" i="38"/>
  <c r="R32" i="38" s="1"/>
  <c r="Q28" i="38"/>
  <c r="Q32" i="38" s="1"/>
  <c r="P28" i="38"/>
  <c r="P32" i="38" s="1"/>
  <c r="O28" i="38"/>
  <c r="O32" i="38" s="1"/>
  <c r="N28" i="38"/>
  <c r="N32" i="38" s="1"/>
  <c r="M28" i="38"/>
  <c r="M32" i="38" s="1"/>
  <c r="L28" i="38"/>
  <c r="L32" i="38" s="1"/>
  <c r="K28" i="38"/>
  <c r="K32" i="38" s="1"/>
  <c r="J28" i="38"/>
  <c r="I28" i="38"/>
  <c r="H28" i="38"/>
  <c r="H32" i="38" s="1"/>
  <c r="G28" i="38"/>
  <c r="G32" i="38" s="1"/>
  <c r="F28" i="38"/>
  <c r="F32" i="38" s="1"/>
  <c r="E28" i="38"/>
  <c r="D28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D27" i="38" s="1"/>
  <c r="D43" i="1" s="1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S22" i="38"/>
  <c r="R22" i="38"/>
  <c r="R24" i="38" s="1"/>
  <c r="Q22" i="38"/>
  <c r="P22" i="38"/>
  <c r="P24" i="38" s="1"/>
  <c r="O22" i="38"/>
  <c r="O24" i="38" s="1"/>
  <c r="N22" i="38"/>
  <c r="N24" i="38" s="1"/>
  <c r="M22" i="38"/>
  <c r="M24" i="38" s="1"/>
  <c r="M34" i="1" s="1"/>
  <c r="L22" i="38"/>
  <c r="L24" i="38" s="1"/>
  <c r="K22" i="38"/>
  <c r="J22" i="38"/>
  <c r="I22" i="38"/>
  <c r="H22" i="38"/>
  <c r="H24" i="38" s="1"/>
  <c r="G22" i="38"/>
  <c r="G24" i="38" s="1"/>
  <c r="F22" i="38"/>
  <c r="E22" i="38"/>
  <c r="D22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S12" i="38"/>
  <c r="R12" i="38"/>
  <c r="Q12" i="38"/>
  <c r="P12" i="38"/>
  <c r="P17" i="38" s="1"/>
  <c r="O12" i="38"/>
  <c r="O17" i="38" s="1"/>
  <c r="N12" i="38"/>
  <c r="N17" i="38" s="1"/>
  <c r="M12" i="38"/>
  <c r="L12" i="38"/>
  <c r="L17" i="38" s="1"/>
  <c r="K12" i="38"/>
  <c r="J12" i="38"/>
  <c r="I12" i="38"/>
  <c r="H12" i="38"/>
  <c r="G12" i="38"/>
  <c r="G17" i="38" s="1"/>
  <c r="F12" i="38"/>
  <c r="F17" i="38" s="1"/>
  <c r="E12" i="38"/>
  <c r="D12" i="38"/>
  <c r="E32" i="38" l="1"/>
  <c r="F24" i="38"/>
  <c r="F34" i="1" s="1"/>
  <c r="E24" i="38"/>
  <c r="E34" i="1" s="1"/>
  <c r="D24" i="38"/>
  <c r="D34" i="1" s="1"/>
  <c r="H59" i="38"/>
  <c r="H56" i="38"/>
  <c r="H50" i="38"/>
  <c r="F56" i="38"/>
  <c r="F53" i="38"/>
  <c r="F50" i="38"/>
  <c r="F110" i="1" s="1"/>
  <c r="E56" i="38"/>
  <c r="E53" i="38"/>
  <c r="E50" i="38"/>
  <c r="E110" i="1" s="1"/>
  <c r="Q17" i="38"/>
  <c r="R17" i="38"/>
  <c r="S17" i="38"/>
  <c r="M17" i="38"/>
  <c r="E17" i="38"/>
  <c r="D72" i="1"/>
  <c r="L52" i="2"/>
  <c r="L53" i="2"/>
  <c r="L54" i="2"/>
  <c r="L52" i="47"/>
  <c r="L55" i="47"/>
  <c r="L53" i="47"/>
  <c r="L54" i="47"/>
  <c r="M106" i="1"/>
  <c r="L55" i="2"/>
  <c r="L108" i="1"/>
  <c r="K56" i="2"/>
  <c r="I17" i="38"/>
  <c r="I16" i="1" s="1"/>
  <c r="I32" i="38"/>
  <c r="I35" i="38"/>
  <c r="I61" i="1" s="1"/>
  <c r="I50" i="38"/>
  <c r="I110" i="1" s="1"/>
  <c r="I59" i="38"/>
  <c r="I137" i="1" s="1"/>
  <c r="I62" i="38"/>
  <c r="I90" i="38"/>
  <c r="I92" i="38" s="1"/>
  <c r="K56" i="47"/>
  <c r="O103" i="2"/>
  <c r="O104" i="2"/>
  <c r="O105" i="2"/>
  <c r="O102" i="2"/>
  <c r="O103" i="47"/>
  <c r="O104" i="47"/>
  <c r="O105" i="47"/>
  <c r="O102" i="47"/>
  <c r="O202" i="1"/>
  <c r="P200" i="1"/>
  <c r="N106" i="47"/>
  <c r="J24" i="38"/>
  <c r="J34" i="1" s="1"/>
  <c r="J32" i="38"/>
  <c r="J52" i="1" s="1"/>
  <c r="J35" i="38"/>
  <c r="J61" i="1" s="1"/>
  <c r="J50" i="38"/>
  <c r="J110" i="1" s="1"/>
  <c r="J59" i="38"/>
  <c r="J137" i="1" s="1"/>
  <c r="J62" i="38"/>
  <c r="J71" i="38"/>
  <c r="J76" i="38" s="1"/>
  <c r="J90" i="38"/>
  <c r="J275" i="1" s="1"/>
  <c r="N106" i="2"/>
  <c r="H17" i="38"/>
  <c r="H16" i="1" s="1"/>
  <c r="D32" i="38"/>
  <c r="D52" i="1" s="1"/>
  <c r="K17" i="38"/>
  <c r="K16" i="1" s="1"/>
  <c r="Q71" i="38"/>
  <c r="Q76" i="38" s="1"/>
  <c r="E284" i="1"/>
  <c r="E92" i="38"/>
  <c r="I284" i="1"/>
  <c r="M284" i="1"/>
  <c r="Q284" i="1"/>
  <c r="F284" i="1"/>
  <c r="F92" i="38"/>
  <c r="J284" i="1"/>
  <c r="N284" i="1"/>
  <c r="N92" i="38"/>
  <c r="R284" i="1"/>
  <c r="R92" i="38"/>
  <c r="G284" i="1"/>
  <c r="G92" i="38"/>
  <c r="K284" i="1"/>
  <c r="K92" i="38"/>
  <c r="O284" i="1"/>
  <c r="O92" i="38"/>
  <c r="S284" i="1"/>
  <c r="S92" i="38"/>
  <c r="H284" i="1"/>
  <c r="H92" i="38"/>
  <c r="L284" i="1"/>
  <c r="L92" i="38"/>
  <c r="P284" i="1"/>
  <c r="P92" i="38"/>
  <c r="D284" i="1"/>
  <c r="Q90" i="38"/>
  <c r="Q92" i="38" s="1"/>
  <c r="I24" i="38"/>
  <c r="I34" i="1" s="1"/>
  <c r="M71" i="38"/>
  <c r="M76" i="38" s="1"/>
  <c r="M84" i="38"/>
  <c r="M257" i="1" s="1"/>
  <c r="Q56" i="38"/>
  <c r="Q128" i="1" s="1"/>
  <c r="J17" i="38"/>
  <c r="J16" i="1" s="1"/>
  <c r="E71" i="38"/>
  <c r="E76" i="38" s="1"/>
  <c r="F71" i="38"/>
  <c r="F76" i="38" s="1"/>
  <c r="I227" i="1"/>
  <c r="D17" i="38"/>
  <c r="D16" i="1" s="1"/>
  <c r="I186" i="1"/>
  <c r="I73" i="18"/>
  <c r="Q186" i="1"/>
  <c r="Q73" i="18"/>
  <c r="F186" i="1"/>
  <c r="F73" i="18"/>
  <c r="R186" i="1"/>
  <c r="R73" i="18"/>
  <c r="G186" i="1"/>
  <c r="G73" i="18"/>
  <c r="K186" i="1"/>
  <c r="K73" i="18"/>
  <c r="O186" i="1"/>
  <c r="O73" i="18"/>
  <c r="E186" i="1"/>
  <c r="E73" i="18"/>
  <c r="M186" i="1"/>
  <c r="M73" i="18"/>
  <c r="J186" i="1"/>
  <c r="J73" i="18"/>
  <c r="N186" i="1"/>
  <c r="N73" i="18"/>
  <c r="H186" i="1"/>
  <c r="H73" i="18"/>
  <c r="L186" i="1"/>
  <c r="L73" i="18"/>
  <c r="P186" i="1"/>
  <c r="P73" i="18"/>
  <c r="I71" i="38"/>
  <c r="I76" i="38" s="1"/>
  <c r="R21" i="38"/>
  <c r="R25" i="1" s="1"/>
  <c r="F21" i="38"/>
  <c r="F25" i="1" s="1"/>
  <c r="R10" i="38"/>
  <c r="G27" i="38"/>
  <c r="G43" i="1" s="1"/>
  <c r="K27" i="38"/>
  <c r="K43" i="1" s="1"/>
  <c r="O27" i="38"/>
  <c r="O43" i="1" s="1"/>
  <c r="S27" i="38"/>
  <c r="S43" i="1" s="1"/>
  <c r="Q24" i="38"/>
  <c r="Q34" i="1" s="1"/>
  <c r="Q21" i="38"/>
  <c r="Q25" i="1" s="1"/>
  <c r="N10" i="38"/>
  <c r="J10" i="38"/>
  <c r="F10" i="38"/>
  <c r="M21" i="38"/>
  <c r="M25" i="1" s="1"/>
  <c r="E21" i="38"/>
  <c r="E25" i="1" s="1"/>
  <c r="I21" i="38"/>
  <c r="I25" i="1" s="1"/>
  <c r="D21" i="38"/>
  <c r="D25" i="1" s="1"/>
  <c r="F27" i="38"/>
  <c r="F43" i="1" s="1"/>
  <c r="J27" i="38"/>
  <c r="J43" i="1" s="1"/>
  <c r="N27" i="38"/>
  <c r="N43" i="1" s="1"/>
  <c r="R27" i="38"/>
  <c r="R43" i="1" s="1"/>
  <c r="G21" i="38"/>
  <c r="G25" i="1" s="1"/>
  <c r="Q10" i="38"/>
  <c r="I10" i="38"/>
  <c r="P10" i="38"/>
  <c r="H10" i="38"/>
  <c r="P21" i="38"/>
  <c r="P25" i="1" s="1"/>
  <c r="L21" i="38"/>
  <c r="L25" i="1" s="1"/>
  <c r="H21" i="38"/>
  <c r="H25" i="1" s="1"/>
  <c r="M10" i="38"/>
  <c r="E10" i="38"/>
  <c r="D10" i="38"/>
  <c r="L10" i="38"/>
  <c r="S10" i="38"/>
  <c r="O10" i="38"/>
  <c r="K10" i="38"/>
  <c r="G10" i="38"/>
  <c r="E27" i="38"/>
  <c r="E43" i="1" s="1"/>
  <c r="I27" i="38"/>
  <c r="I43" i="1" s="1"/>
  <c r="M27" i="38"/>
  <c r="M43" i="1" s="1"/>
  <c r="Q27" i="38"/>
  <c r="Q43" i="1" s="1"/>
  <c r="P27" i="38"/>
  <c r="P43" i="1" s="1"/>
  <c r="L27" i="38"/>
  <c r="L43" i="1" s="1"/>
  <c r="H27" i="38"/>
  <c r="H43" i="1" s="1"/>
  <c r="K217" i="1"/>
  <c r="G217" i="1"/>
  <c r="S217" i="1"/>
  <c r="O217" i="1"/>
  <c r="R110" i="1"/>
  <c r="G110" i="1"/>
  <c r="K110" i="1"/>
  <c r="O110" i="1"/>
  <c r="S110" i="1"/>
  <c r="P110" i="1"/>
  <c r="D110" i="1"/>
  <c r="H110" i="1"/>
  <c r="L110" i="1"/>
  <c r="M110" i="1"/>
  <c r="Q110" i="1"/>
  <c r="N110" i="1"/>
  <c r="S24" i="38"/>
  <c r="S34" i="1" s="1"/>
  <c r="K24" i="38"/>
  <c r="K34" i="1" s="1"/>
  <c r="G34" i="1"/>
  <c r="H34" i="1"/>
  <c r="L34" i="1"/>
  <c r="P34" i="1"/>
  <c r="O34" i="1"/>
  <c r="N34" i="1"/>
  <c r="R34" i="1"/>
  <c r="G16" i="1"/>
  <c r="O16" i="1"/>
  <c r="S16" i="1"/>
  <c r="E16" i="1"/>
  <c r="M16" i="1"/>
  <c r="Q16" i="1"/>
  <c r="F16" i="1"/>
  <c r="N16" i="1"/>
  <c r="R16" i="1"/>
  <c r="H119" i="1"/>
  <c r="G119" i="1"/>
  <c r="S119" i="1"/>
  <c r="L119" i="1"/>
  <c r="E119" i="1"/>
  <c r="I119" i="1"/>
  <c r="M119" i="1"/>
  <c r="Q119" i="1"/>
  <c r="K119" i="1"/>
  <c r="O119" i="1"/>
  <c r="P119" i="1"/>
  <c r="F119" i="1"/>
  <c r="J119" i="1"/>
  <c r="N119" i="1"/>
  <c r="R119" i="1"/>
  <c r="D119" i="1"/>
  <c r="G128" i="1"/>
  <c r="K128" i="1"/>
  <c r="O128" i="1"/>
  <c r="S128" i="1"/>
  <c r="H128" i="1"/>
  <c r="L128" i="1"/>
  <c r="P128" i="1"/>
  <c r="E128" i="1"/>
  <c r="I128" i="1"/>
  <c r="M128" i="1"/>
  <c r="F128" i="1"/>
  <c r="J128" i="1"/>
  <c r="N128" i="1"/>
  <c r="R128" i="1"/>
  <c r="D128" i="1"/>
  <c r="G137" i="1"/>
  <c r="K137" i="1"/>
  <c r="O137" i="1"/>
  <c r="S137" i="1"/>
  <c r="L137" i="1"/>
  <c r="P137" i="1"/>
  <c r="H137" i="1"/>
  <c r="E137" i="1"/>
  <c r="M137" i="1"/>
  <c r="Q137" i="1"/>
  <c r="F137" i="1"/>
  <c r="N137" i="1"/>
  <c r="R137" i="1"/>
  <c r="D137" i="1"/>
  <c r="G275" i="1"/>
  <c r="K275" i="1"/>
  <c r="O275" i="1"/>
  <c r="S275" i="1"/>
  <c r="H275" i="1"/>
  <c r="L275" i="1"/>
  <c r="P275" i="1"/>
  <c r="E275" i="1"/>
  <c r="M275" i="1"/>
  <c r="F275" i="1"/>
  <c r="N275" i="1"/>
  <c r="R275" i="1"/>
  <c r="D90" i="38"/>
  <c r="D275" i="1" s="1"/>
  <c r="G257" i="1"/>
  <c r="K257" i="1"/>
  <c r="O257" i="1"/>
  <c r="S257" i="1"/>
  <c r="H257" i="1"/>
  <c r="L257" i="1"/>
  <c r="P257" i="1"/>
  <c r="E257" i="1"/>
  <c r="I257" i="1"/>
  <c r="Q257" i="1"/>
  <c r="F257" i="1"/>
  <c r="J257" i="1"/>
  <c r="N257" i="1"/>
  <c r="R257" i="1"/>
  <c r="D257" i="1"/>
  <c r="H217" i="1"/>
  <c r="H81" i="38"/>
  <c r="L217" i="1"/>
  <c r="L81" i="38"/>
  <c r="P217" i="1"/>
  <c r="P81" i="38"/>
  <c r="E217" i="1"/>
  <c r="E81" i="38"/>
  <c r="I217" i="1"/>
  <c r="I81" i="38"/>
  <c r="M217" i="1"/>
  <c r="M81" i="38"/>
  <c r="Q217" i="1"/>
  <c r="Q81" i="38"/>
  <c r="F217" i="1"/>
  <c r="F81" i="38"/>
  <c r="J217" i="1"/>
  <c r="J81" i="38"/>
  <c r="N217" i="1"/>
  <c r="N81" i="38"/>
  <c r="R217" i="1"/>
  <c r="R81" i="38"/>
  <c r="S81" i="38"/>
  <c r="O81" i="38"/>
  <c r="K81" i="38"/>
  <c r="G81" i="38"/>
  <c r="D217" i="1"/>
  <c r="D81" i="38"/>
  <c r="G52" i="1"/>
  <c r="S52" i="1"/>
  <c r="H52" i="1"/>
  <c r="L52" i="1"/>
  <c r="E52" i="1"/>
  <c r="I52" i="1"/>
  <c r="M52" i="1"/>
  <c r="Q52" i="1"/>
  <c r="K52" i="1"/>
  <c r="O52" i="1"/>
  <c r="P52" i="1"/>
  <c r="F52" i="1"/>
  <c r="N52" i="1"/>
  <c r="R52" i="1"/>
  <c r="F61" i="1"/>
  <c r="R61" i="1"/>
  <c r="G61" i="1"/>
  <c r="K61" i="1"/>
  <c r="O61" i="1"/>
  <c r="S61" i="1"/>
  <c r="P61" i="1"/>
  <c r="H61" i="1"/>
  <c r="L61" i="1"/>
  <c r="E61" i="1"/>
  <c r="M61" i="1"/>
  <c r="Q61" i="1"/>
  <c r="N61" i="1"/>
  <c r="D61" i="1"/>
  <c r="S21" i="38"/>
  <c r="S25" i="1" s="1"/>
  <c r="O21" i="38"/>
  <c r="O25" i="1" s="1"/>
  <c r="K21" i="38"/>
  <c r="K25" i="1" s="1"/>
  <c r="N21" i="38"/>
  <c r="N25" i="1" s="1"/>
  <c r="J21" i="38"/>
  <c r="J25" i="1" s="1"/>
  <c r="L16" i="1"/>
  <c r="P16" i="1"/>
  <c r="P43" i="38"/>
  <c r="P64" i="38" s="1"/>
  <c r="L43" i="38"/>
  <c r="L64" i="38" s="1"/>
  <c r="H43" i="38"/>
  <c r="H64" i="38" s="1"/>
  <c r="S43" i="38"/>
  <c r="S64" i="38" s="1"/>
  <c r="O43" i="38"/>
  <c r="O92" i="1" s="1"/>
  <c r="K43" i="38"/>
  <c r="K64" i="38" s="1"/>
  <c r="G43" i="38"/>
  <c r="G92" i="1" s="1"/>
  <c r="R43" i="38"/>
  <c r="R64" i="38" s="1"/>
  <c r="N43" i="38"/>
  <c r="N92" i="1" s="1"/>
  <c r="J43" i="38"/>
  <c r="F43" i="38"/>
  <c r="F92" i="1" s="1"/>
  <c r="Q43" i="38"/>
  <c r="M43" i="38"/>
  <c r="M92" i="1" s="1"/>
  <c r="I43" i="38"/>
  <c r="E43" i="38"/>
  <c r="E92" i="1" s="1"/>
  <c r="D43" i="38"/>
  <c r="D92" i="1" s="1"/>
  <c r="P92" i="1"/>
  <c r="L92" i="1"/>
  <c r="S92" i="1" l="1"/>
  <c r="H92" i="1"/>
  <c r="I275" i="1"/>
  <c r="J92" i="38"/>
  <c r="L56" i="47"/>
  <c r="O106" i="47"/>
  <c r="O106" i="2"/>
  <c r="I64" i="38"/>
  <c r="J64" i="38"/>
  <c r="P103" i="2"/>
  <c r="P104" i="2"/>
  <c r="P105" i="2"/>
  <c r="P102" i="2"/>
  <c r="P102" i="47"/>
  <c r="P103" i="47"/>
  <c r="P104" i="47"/>
  <c r="P105" i="47"/>
  <c r="Q200" i="1"/>
  <c r="P202" i="1"/>
  <c r="M52" i="2"/>
  <c r="M53" i="2"/>
  <c r="M54" i="2"/>
  <c r="M52" i="47"/>
  <c r="M55" i="47"/>
  <c r="M53" i="47"/>
  <c r="M54" i="47"/>
  <c r="M55" i="2"/>
  <c r="N106" i="1"/>
  <c r="M108" i="1"/>
  <c r="L56" i="2"/>
  <c r="Q275" i="1"/>
  <c r="D92" i="38"/>
  <c r="M92" i="38"/>
  <c r="Q64" i="38"/>
  <c r="D64" i="38"/>
  <c r="O37" i="38"/>
  <c r="J92" i="1"/>
  <c r="Q92" i="1"/>
  <c r="R92" i="1"/>
  <c r="I92" i="1"/>
  <c r="K92" i="1"/>
  <c r="N37" i="38"/>
  <c r="I37" i="38"/>
  <c r="D37" i="38"/>
  <c r="H37" i="38"/>
  <c r="H93" i="38" s="1"/>
  <c r="M64" i="38"/>
  <c r="M37" i="38"/>
  <c r="J37" i="38"/>
  <c r="E37" i="38"/>
  <c r="N64" i="38"/>
  <c r="F37" i="38"/>
  <c r="O64" i="38"/>
  <c r="K37" i="38"/>
  <c r="K93" i="38" s="1"/>
  <c r="G37" i="38"/>
  <c r="P37" i="38"/>
  <c r="P93" i="38" s="1"/>
  <c r="L37" i="38"/>
  <c r="L93" i="38" s="1"/>
  <c r="S37" i="38"/>
  <c r="S93" i="38" s="1"/>
  <c r="R37" i="38"/>
  <c r="R93" i="38" s="1"/>
  <c r="Q37" i="38"/>
  <c r="I261" i="1"/>
  <c r="E64" i="38"/>
  <c r="F64" i="38"/>
  <c r="G64" i="38"/>
  <c r="I93" i="38" l="1"/>
  <c r="M56" i="2"/>
  <c r="M56" i="47"/>
  <c r="Q102" i="2"/>
  <c r="Q103" i="2"/>
  <c r="Q102" i="47"/>
  <c r="Q104" i="2"/>
  <c r="Q103" i="47"/>
  <c r="Q104" i="47"/>
  <c r="Q105" i="47"/>
  <c r="Q105" i="2"/>
  <c r="R200" i="1"/>
  <c r="Q202" i="1"/>
  <c r="P106" i="47"/>
  <c r="N52" i="2"/>
  <c r="N53" i="2"/>
  <c r="N54" i="2"/>
  <c r="N52" i="47"/>
  <c r="N55" i="47"/>
  <c r="N53" i="47"/>
  <c r="N54" i="47"/>
  <c r="N55" i="2"/>
  <c r="N108" i="1"/>
  <c r="O106" i="1"/>
  <c r="J93" i="38"/>
  <c r="J94" i="38" s="1"/>
  <c r="P106" i="2"/>
  <c r="I262" i="1"/>
  <c r="Q93" i="38"/>
  <c r="D93" i="38"/>
  <c r="D96" i="38" s="1"/>
  <c r="D97" i="18" s="1"/>
  <c r="O93" i="38"/>
  <c r="E93" i="38"/>
  <c r="M93" i="38"/>
  <c r="N93" i="38"/>
  <c r="F93" i="38"/>
  <c r="G93" i="38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D35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D27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D90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S73" i="9"/>
  <c r="S76" i="9" s="1"/>
  <c r="R73" i="9"/>
  <c r="R76" i="9" s="1"/>
  <c r="Q73" i="9"/>
  <c r="Q76" i="9" s="1"/>
  <c r="P73" i="9"/>
  <c r="P76" i="9" s="1"/>
  <c r="O73" i="9"/>
  <c r="O76" i="9" s="1"/>
  <c r="N73" i="9"/>
  <c r="N76" i="9" s="1"/>
  <c r="M73" i="9"/>
  <c r="M76" i="9" s="1"/>
  <c r="L73" i="9"/>
  <c r="L76" i="9" s="1"/>
  <c r="K73" i="9"/>
  <c r="K76" i="9" s="1"/>
  <c r="J73" i="9"/>
  <c r="J76" i="9" s="1"/>
  <c r="I73" i="9"/>
  <c r="I76" i="9" s="1"/>
  <c r="H73" i="9"/>
  <c r="H76" i="9" s="1"/>
  <c r="G73" i="9"/>
  <c r="G76" i="9" s="1"/>
  <c r="F73" i="9"/>
  <c r="F76" i="9" s="1"/>
  <c r="E73" i="9"/>
  <c r="E76" i="9" s="1"/>
  <c r="D73" i="9"/>
  <c r="D76" i="9" s="1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D10" i="18" s="1"/>
  <c r="E94" i="38" l="1"/>
  <c r="O53" i="2"/>
  <c r="O54" i="2"/>
  <c r="O52" i="2"/>
  <c r="O53" i="47"/>
  <c r="O54" i="47"/>
  <c r="O52" i="47"/>
  <c r="O55" i="47"/>
  <c r="O55" i="2"/>
  <c r="P106" i="1"/>
  <c r="O108" i="1"/>
  <c r="R103" i="2"/>
  <c r="R104" i="2"/>
  <c r="R105" i="2"/>
  <c r="R102" i="2"/>
  <c r="R102" i="47"/>
  <c r="R105" i="47"/>
  <c r="R103" i="47"/>
  <c r="R104" i="47"/>
  <c r="S200" i="1"/>
  <c r="T200" i="1" s="1"/>
  <c r="R202" i="1"/>
  <c r="Q106" i="2"/>
  <c r="I133" i="47"/>
  <c r="I134" i="47"/>
  <c r="I135" i="47"/>
  <c r="I132" i="47"/>
  <c r="N56" i="2"/>
  <c r="N56" i="47"/>
  <c r="Q106" i="47"/>
  <c r="D92" i="9"/>
  <c r="H92" i="9"/>
  <c r="H93" i="18" s="1"/>
  <c r="S92" i="9"/>
  <c r="S93" i="18" s="1"/>
  <c r="O92" i="9"/>
  <c r="O93" i="18" s="1"/>
  <c r="K92" i="9"/>
  <c r="K93" i="18" s="1"/>
  <c r="G92" i="9"/>
  <c r="G93" i="18" s="1"/>
  <c r="P92" i="9"/>
  <c r="P93" i="18" s="1"/>
  <c r="R92" i="9"/>
  <c r="R93" i="18" s="1"/>
  <c r="N92" i="9"/>
  <c r="N93" i="18" s="1"/>
  <c r="J92" i="9"/>
  <c r="J93" i="18" s="1"/>
  <c r="F92" i="9"/>
  <c r="F93" i="18" s="1"/>
  <c r="L92" i="9"/>
  <c r="L93" i="18" s="1"/>
  <c r="Q92" i="9"/>
  <c r="Q93" i="18" s="1"/>
  <c r="M92" i="9"/>
  <c r="M93" i="18" s="1"/>
  <c r="I92" i="9"/>
  <c r="I93" i="18" s="1"/>
  <c r="E92" i="9"/>
  <c r="E93" i="18" s="1"/>
  <c r="D2" i="1"/>
  <c r="E10" i="35"/>
  <c r="D4" i="1"/>
  <c r="H2" i="1"/>
  <c r="I10" i="35"/>
  <c r="H10" i="18"/>
  <c r="H4" i="1" s="1"/>
  <c r="L2" i="1"/>
  <c r="M10" i="35"/>
  <c r="L10" i="18"/>
  <c r="L4" i="1" s="1"/>
  <c r="P2" i="1"/>
  <c r="Q10" i="35"/>
  <c r="P10" i="18"/>
  <c r="P4" i="1" s="1"/>
  <c r="D33" i="1"/>
  <c r="E24" i="35"/>
  <c r="D24" i="18"/>
  <c r="H33" i="1"/>
  <c r="I24" i="35"/>
  <c r="H24" i="18"/>
  <c r="L33" i="1"/>
  <c r="M24" i="35"/>
  <c r="L24" i="18"/>
  <c r="P33" i="1"/>
  <c r="Q24" i="35"/>
  <c r="P24" i="18"/>
  <c r="D109" i="1"/>
  <c r="E50" i="35"/>
  <c r="D50" i="18"/>
  <c r="H109" i="1"/>
  <c r="I50" i="35"/>
  <c r="H50" i="18"/>
  <c r="L109" i="1"/>
  <c r="M50" i="35"/>
  <c r="L50" i="18"/>
  <c r="P109" i="1"/>
  <c r="Q50" i="35"/>
  <c r="P50" i="18"/>
  <c r="E2" i="1"/>
  <c r="F10" i="35"/>
  <c r="E10" i="18"/>
  <c r="E4" i="1" s="1"/>
  <c r="I37" i="9"/>
  <c r="J37" i="35" s="1"/>
  <c r="I2" i="1"/>
  <c r="J10" i="35"/>
  <c r="I10" i="18"/>
  <c r="I4" i="1" s="1"/>
  <c r="M37" i="9"/>
  <c r="N37" i="35" s="1"/>
  <c r="M2" i="1"/>
  <c r="N10" i="35"/>
  <c r="M10" i="18"/>
  <c r="M4" i="1" s="1"/>
  <c r="Q37" i="9"/>
  <c r="R37" i="35" s="1"/>
  <c r="Q2" i="1"/>
  <c r="R10" i="35"/>
  <c r="Q10" i="18"/>
  <c r="Q4" i="1" s="1"/>
  <c r="E33" i="1"/>
  <c r="F24" i="35"/>
  <c r="E24" i="18"/>
  <c r="I33" i="1"/>
  <c r="J24" i="35"/>
  <c r="I24" i="18"/>
  <c r="M33" i="1"/>
  <c r="N24" i="35"/>
  <c r="M24" i="18"/>
  <c r="Q33" i="1"/>
  <c r="R24" i="35"/>
  <c r="Q24" i="18"/>
  <c r="E109" i="1"/>
  <c r="F50" i="35"/>
  <c r="E50" i="18"/>
  <c r="I109" i="1"/>
  <c r="J50" i="35"/>
  <c r="I50" i="18"/>
  <c r="M109" i="1"/>
  <c r="N50" i="35"/>
  <c r="M50" i="18"/>
  <c r="Q109" i="1"/>
  <c r="R50" i="35"/>
  <c r="Q50" i="18"/>
  <c r="F37" i="9"/>
  <c r="G37" i="35" s="1"/>
  <c r="G10" i="35"/>
  <c r="F2" i="1"/>
  <c r="F10" i="18"/>
  <c r="F4" i="1" s="1"/>
  <c r="J37" i="9"/>
  <c r="K37" i="35" s="1"/>
  <c r="K10" i="35"/>
  <c r="J2" i="1"/>
  <c r="J10" i="18"/>
  <c r="J4" i="1" s="1"/>
  <c r="N37" i="9"/>
  <c r="O37" i="35" s="1"/>
  <c r="O10" i="35"/>
  <c r="N2" i="1"/>
  <c r="N10" i="18"/>
  <c r="N4" i="1" s="1"/>
  <c r="R37" i="9"/>
  <c r="R37" i="18" s="1"/>
  <c r="S10" i="35"/>
  <c r="R2" i="1"/>
  <c r="R10" i="18"/>
  <c r="R4" i="1" s="1"/>
  <c r="F33" i="1"/>
  <c r="G24" i="35"/>
  <c r="F24" i="18"/>
  <c r="J33" i="1"/>
  <c r="K24" i="35"/>
  <c r="J24" i="18"/>
  <c r="N33" i="1"/>
  <c r="O24" i="35"/>
  <c r="N24" i="18"/>
  <c r="R33" i="1"/>
  <c r="S24" i="35"/>
  <c r="R24" i="18"/>
  <c r="F109" i="1"/>
  <c r="G50" i="35"/>
  <c r="F50" i="18"/>
  <c r="J109" i="1"/>
  <c r="K50" i="35"/>
  <c r="J50" i="18"/>
  <c r="N109" i="1"/>
  <c r="O50" i="35"/>
  <c r="N50" i="18"/>
  <c r="R109" i="1"/>
  <c r="S50" i="35"/>
  <c r="R50" i="18"/>
  <c r="G37" i="9"/>
  <c r="G37" i="18" s="1"/>
  <c r="G2" i="1"/>
  <c r="H10" i="35"/>
  <c r="G10" i="18"/>
  <c r="G4" i="1" s="1"/>
  <c r="K37" i="9"/>
  <c r="K37" i="18" s="1"/>
  <c r="K2" i="1"/>
  <c r="L10" i="35"/>
  <c r="K10" i="18"/>
  <c r="K4" i="1" s="1"/>
  <c r="O37" i="9"/>
  <c r="O37" i="18" s="1"/>
  <c r="O2" i="1"/>
  <c r="P10" i="35"/>
  <c r="O10" i="18"/>
  <c r="O4" i="1" s="1"/>
  <c r="S2" i="1"/>
  <c r="T10" i="35"/>
  <c r="S10" i="18"/>
  <c r="S4" i="1" s="1"/>
  <c r="G33" i="1"/>
  <c r="H24" i="35"/>
  <c r="G24" i="18"/>
  <c r="K33" i="1"/>
  <c r="L24" i="35"/>
  <c r="K24" i="18"/>
  <c r="O33" i="1"/>
  <c r="P24" i="35"/>
  <c r="O24" i="18"/>
  <c r="S33" i="1"/>
  <c r="T24" i="35"/>
  <c r="S24" i="18"/>
  <c r="G109" i="1"/>
  <c r="H50" i="35"/>
  <c r="G50" i="18"/>
  <c r="K109" i="1"/>
  <c r="L50" i="35"/>
  <c r="K50" i="18"/>
  <c r="O109" i="1"/>
  <c r="P50" i="35"/>
  <c r="O50" i="18"/>
  <c r="S109" i="1"/>
  <c r="T50" i="35"/>
  <c r="S50" i="18"/>
  <c r="G185" i="1"/>
  <c r="H73" i="35"/>
  <c r="K185" i="1"/>
  <c r="L73" i="35"/>
  <c r="S185" i="1"/>
  <c r="T73" i="35"/>
  <c r="H185" i="1"/>
  <c r="I73" i="35"/>
  <c r="L185" i="1"/>
  <c r="M73" i="35"/>
  <c r="P185" i="1"/>
  <c r="Q73" i="35"/>
  <c r="M185" i="1"/>
  <c r="N73" i="35"/>
  <c r="E185" i="1"/>
  <c r="F73" i="35"/>
  <c r="I185" i="1"/>
  <c r="J73" i="35"/>
  <c r="Q185" i="1"/>
  <c r="R73" i="35"/>
  <c r="F185" i="1"/>
  <c r="J185" i="1"/>
  <c r="K73" i="35"/>
  <c r="N185" i="1"/>
  <c r="O73" i="35"/>
  <c r="R185" i="1"/>
  <c r="S73" i="35"/>
  <c r="O185" i="1"/>
  <c r="P73" i="35"/>
  <c r="D185" i="1"/>
  <c r="E73" i="35"/>
  <c r="H118" i="1"/>
  <c r="I53" i="35"/>
  <c r="H53" i="18"/>
  <c r="E118" i="1"/>
  <c r="F53" i="35"/>
  <c r="E53" i="18"/>
  <c r="I118" i="1"/>
  <c r="J53" i="35"/>
  <c r="I53" i="18"/>
  <c r="M118" i="1"/>
  <c r="N53" i="35"/>
  <c r="M53" i="18"/>
  <c r="Q118" i="1"/>
  <c r="R53" i="35"/>
  <c r="Q53" i="18"/>
  <c r="P118" i="1"/>
  <c r="Q53" i="35"/>
  <c r="P53" i="18"/>
  <c r="F118" i="1"/>
  <c r="G53" i="35"/>
  <c r="F53" i="18"/>
  <c r="J118" i="1"/>
  <c r="K53" i="35"/>
  <c r="J53" i="18"/>
  <c r="N118" i="1"/>
  <c r="O53" i="35"/>
  <c r="N53" i="18"/>
  <c r="R118" i="1"/>
  <c r="S53" i="35"/>
  <c r="R53" i="18"/>
  <c r="L118" i="1"/>
  <c r="M53" i="35"/>
  <c r="L53" i="18"/>
  <c r="G118" i="1"/>
  <c r="H53" i="35"/>
  <c r="G53" i="18"/>
  <c r="K118" i="1"/>
  <c r="L53" i="35"/>
  <c r="K53" i="18"/>
  <c r="O118" i="1"/>
  <c r="P53" i="35"/>
  <c r="O53" i="18"/>
  <c r="S118" i="1"/>
  <c r="T53" i="35"/>
  <c r="S53" i="18"/>
  <c r="D118" i="1"/>
  <c r="E53" i="35"/>
  <c r="D53" i="18"/>
  <c r="H127" i="1"/>
  <c r="I56" i="35"/>
  <c r="H56" i="18"/>
  <c r="L127" i="1"/>
  <c r="M56" i="35"/>
  <c r="L56" i="18"/>
  <c r="P127" i="1"/>
  <c r="Q56" i="35"/>
  <c r="P56" i="18"/>
  <c r="E127" i="1"/>
  <c r="F56" i="35"/>
  <c r="E56" i="18"/>
  <c r="I127" i="1"/>
  <c r="J56" i="35"/>
  <c r="I56" i="18"/>
  <c r="M127" i="1"/>
  <c r="N56" i="35"/>
  <c r="M56" i="18"/>
  <c r="Q127" i="1"/>
  <c r="R56" i="35"/>
  <c r="Q56" i="18"/>
  <c r="F127" i="1"/>
  <c r="G56" i="35"/>
  <c r="F56" i="18"/>
  <c r="J127" i="1"/>
  <c r="K56" i="35"/>
  <c r="J56" i="18"/>
  <c r="N127" i="1"/>
  <c r="O56" i="35"/>
  <c r="N56" i="18"/>
  <c r="R127" i="1"/>
  <c r="S56" i="35"/>
  <c r="R56" i="18"/>
  <c r="G127" i="1"/>
  <c r="H56" i="35"/>
  <c r="G56" i="18"/>
  <c r="K127" i="1"/>
  <c r="L56" i="35"/>
  <c r="K56" i="18"/>
  <c r="O127" i="1"/>
  <c r="P56" i="35"/>
  <c r="O56" i="18"/>
  <c r="S127" i="1"/>
  <c r="T56" i="35"/>
  <c r="S56" i="18"/>
  <c r="D127" i="1"/>
  <c r="E56" i="35"/>
  <c r="D56" i="18"/>
  <c r="G136" i="1"/>
  <c r="H59" i="35"/>
  <c r="G59" i="18"/>
  <c r="K136" i="1"/>
  <c r="L59" i="35"/>
  <c r="K59" i="18"/>
  <c r="S136" i="1"/>
  <c r="T59" i="35"/>
  <c r="S59" i="18"/>
  <c r="H136" i="1"/>
  <c r="I59" i="35"/>
  <c r="H59" i="18"/>
  <c r="L136" i="1"/>
  <c r="M59" i="35"/>
  <c r="L59" i="18"/>
  <c r="P136" i="1"/>
  <c r="Q59" i="35"/>
  <c r="P59" i="18"/>
  <c r="M136" i="1"/>
  <c r="N59" i="35"/>
  <c r="M59" i="18"/>
  <c r="E136" i="1"/>
  <c r="F59" i="35"/>
  <c r="E59" i="18"/>
  <c r="I136" i="1"/>
  <c r="J59" i="35"/>
  <c r="I59" i="18"/>
  <c r="Q136" i="1"/>
  <c r="R59" i="35"/>
  <c r="Q59" i="18"/>
  <c r="F136" i="1"/>
  <c r="G59" i="35"/>
  <c r="F59" i="18"/>
  <c r="J136" i="1"/>
  <c r="K59" i="35"/>
  <c r="J59" i="18"/>
  <c r="N136" i="1"/>
  <c r="O59" i="35"/>
  <c r="N59" i="18"/>
  <c r="R136" i="1"/>
  <c r="S59" i="35"/>
  <c r="R59" i="18"/>
  <c r="O136" i="1"/>
  <c r="P59" i="35"/>
  <c r="O59" i="18"/>
  <c r="D136" i="1"/>
  <c r="E59" i="35"/>
  <c r="D59" i="18"/>
  <c r="L145" i="1"/>
  <c r="M62" i="35"/>
  <c r="L62" i="18"/>
  <c r="E145" i="1"/>
  <c r="F62" i="35"/>
  <c r="E62" i="18"/>
  <c r="I145" i="1"/>
  <c r="J62" i="35"/>
  <c r="I62" i="18"/>
  <c r="M145" i="1"/>
  <c r="N62" i="35"/>
  <c r="M62" i="18"/>
  <c r="Q145" i="1"/>
  <c r="R62" i="35"/>
  <c r="Q62" i="18"/>
  <c r="H145" i="1"/>
  <c r="I62" i="35"/>
  <c r="H62" i="18"/>
  <c r="F145" i="1"/>
  <c r="G62" i="35"/>
  <c r="F62" i="18"/>
  <c r="J145" i="1"/>
  <c r="K62" i="35"/>
  <c r="J62" i="18"/>
  <c r="N145" i="1"/>
  <c r="O62" i="35"/>
  <c r="N62" i="18"/>
  <c r="R145" i="1"/>
  <c r="S62" i="35"/>
  <c r="R62" i="18"/>
  <c r="P145" i="1"/>
  <c r="Q62" i="35"/>
  <c r="P62" i="18"/>
  <c r="G145" i="1"/>
  <c r="H62" i="35"/>
  <c r="G62" i="18"/>
  <c r="K145" i="1"/>
  <c r="L62" i="35"/>
  <c r="K62" i="18"/>
  <c r="O145" i="1"/>
  <c r="P62" i="35"/>
  <c r="O62" i="18"/>
  <c r="S145" i="1"/>
  <c r="T62" i="35"/>
  <c r="S62" i="18"/>
  <c r="D145" i="1"/>
  <c r="E62" i="35"/>
  <c r="D62" i="18"/>
  <c r="S274" i="1"/>
  <c r="T90" i="35"/>
  <c r="S91" i="18"/>
  <c r="O274" i="1"/>
  <c r="P90" i="35"/>
  <c r="O91" i="18"/>
  <c r="K274" i="1"/>
  <c r="L90" i="35"/>
  <c r="K91" i="18"/>
  <c r="G274" i="1"/>
  <c r="H90" i="35"/>
  <c r="G91" i="18"/>
  <c r="R274" i="1"/>
  <c r="S90" i="35"/>
  <c r="R91" i="18"/>
  <c r="N274" i="1"/>
  <c r="O90" i="35"/>
  <c r="N91" i="18"/>
  <c r="J274" i="1"/>
  <c r="K90" i="35"/>
  <c r="J91" i="18"/>
  <c r="F274" i="1"/>
  <c r="G90" i="35"/>
  <c r="F91" i="18"/>
  <c r="Q274" i="1"/>
  <c r="R90" i="35"/>
  <c r="Q91" i="18"/>
  <c r="M274" i="1"/>
  <c r="N90" i="35"/>
  <c r="M91" i="18"/>
  <c r="I274" i="1"/>
  <c r="J90" i="35"/>
  <c r="I91" i="18"/>
  <c r="E274" i="1"/>
  <c r="F90" i="35"/>
  <c r="E91" i="18"/>
  <c r="P274" i="1"/>
  <c r="Q90" i="35"/>
  <c r="P91" i="18"/>
  <c r="L274" i="1"/>
  <c r="M90" i="35"/>
  <c r="L91" i="18"/>
  <c r="H274" i="1"/>
  <c r="I90" i="35"/>
  <c r="H91" i="18"/>
  <c r="D274" i="1"/>
  <c r="E90" i="35"/>
  <c r="D91" i="18"/>
  <c r="H256" i="1"/>
  <c r="I84" i="35"/>
  <c r="H85" i="18"/>
  <c r="L256" i="1"/>
  <c r="M84" i="35"/>
  <c r="L85" i="18"/>
  <c r="P256" i="1"/>
  <c r="Q84" i="35"/>
  <c r="P85" i="18"/>
  <c r="E256" i="1"/>
  <c r="F84" i="35"/>
  <c r="E85" i="18"/>
  <c r="I256" i="1"/>
  <c r="J84" i="35"/>
  <c r="I85" i="18"/>
  <c r="M256" i="1"/>
  <c r="N84" i="35"/>
  <c r="M85" i="18"/>
  <c r="Q256" i="1"/>
  <c r="R84" i="35"/>
  <c r="Q85" i="18"/>
  <c r="F256" i="1"/>
  <c r="G84" i="35"/>
  <c r="F85" i="18"/>
  <c r="J256" i="1"/>
  <c r="K84" i="35"/>
  <c r="J85" i="18"/>
  <c r="N256" i="1"/>
  <c r="O84" i="35"/>
  <c r="N85" i="18"/>
  <c r="R256" i="1"/>
  <c r="S84" i="35"/>
  <c r="R85" i="18"/>
  <c r="G256" i="1"/>
  <c r="H84" i="35"/>
  <c r="G85" i="18"/>
  <c r="K256" i="1"/>
  <c r="L84" i="35"/>
  <c r="K85" i="18"/>
  <c r="O256" i="1"/>
  <c r="P84" i="35"/>
  <c r="O85" i="18"/>
  <c r="S256" i="1"/>
  <c r="T84" i="35"/>
  <c r="S85" i="18"/>
  <c r="D256" i="1"/>
  <c r="E84" i="35"/>
  <c r="D85" i="18"/>
  <c r="L81" i="9"/>
  <c r="L216" i="1"/>
  <c r="L243" i="1" s="1"/>
  <c r="M78" i="35"/>
  <c r="E81" i="9"/>
  <c r="E216" i="1"/>
  <c r="E243" i="1" s="1"/>
  <c r="F78" i="35"/>
  <c r="I81" i="9"/>
  <c r="I216" i="1"/>
  <c r="I243" i="1" s="1"/>
  <c r="J78" i="35"/>
  <c r="M81" i="9"/>
  <c r="M216" i="1"/>
  <c r="M243" i="1" s="1"/>
  <c r="N78" i="35"/>
  <c r="Q81" i="9"/>
  <c r="Q216" i="1"/>
  <c r="Q243" i="1" s="1"/>
  <c r="R78" i="35"/>
  <c r="H81" i="9"/>
  <c r="H216" i="1"/>
  <c r="H243" i="1" s="1"/>
  <c r="I78" i="35"/>
  <c r="F81" i="9"/>
  <c r="F216" i="1"/>
  <c r="F243" i="1" s="1"/>
  <c r="G78" i="35"/>
  <c r="J81" i="9"/>
  <c r="J216" i="1"/>
  <c r="J243" i="1" s="1"/>
  <c r="K78" i="35"/>
  <c r="N81" i="9"/>
  <c r="N216" i="1"/>
  <c r="N243" i="1" s="1"/>
  <c r="O78" i="35"/>
  <c r="R81" i="9"/>
  <c r="R216" i="1"/>
  <c r="R243" i="1" s="1"/>
  <c r="S78" i="35"/>
  <c r="P81" i="9"/>
  <c r="P216" i="1"/>
  <c r="P243" i="1" s="1"/>
  <c r="Q78" i="35"/>
  <c r="G81" i="9"/>
  <c r="G216" i="1"/>
  <c r="G243" i="1" s="1"/>
  <c r="H78" i="35"/>
  <c r="K81" i="9"/>
  <c r="K216" i="1"/>
  <c r="K243" i="1" s="1"/>
  <c r="L78" i="35"/>
  <c r="O81" i="9"/>
  <c r="O216" i="1"/>
  <c r="O243" i="1" s="1"/>
  <c r="P78" i="35"/>
  <c r="S81" i="9"/>
  <c r="S216" i="1"/>
  <c r="S243" i="1" s="1"/>
  <c r="T78" i="35"/>
  <c r="D81" i="9"/>
  <c r="D216" i="1"/>
  <c r="D243" i="1" s="1"/>
  <c r="E78" i="35"/>
  <c r="H77" i="18"/>
  <c r="H176" i="1"/>
  <c r="I71" i="35"/>
  <c r="H71" i="18"/>
  <c r="L77" i="18"/>
  <c r="L176" i="1"/>
  <c r="M71" i="35"/>
  <c r="L71" i="18"/>
  <c r="P77" i="18"/>
  <c r="P176" i="1"/>
  <c r="Q71" i="35"/>
  <c r="P71" i="18"/>
  <c r="E77" i="18"/>
  <c r="E176" i="1"/>
  <c r="F71" i="35"/>
  <c r="E71" i="18"/>
  <c r="I77" i="18"/>
  <c r="I176" i="1"/>
  <c r="J71" i="35"/>
  <c r="I71" i="18"/>
  <c r="M77" i="18"/>
  <c r="M176" i="1"/>
  <c r="N71" i="35"/>
  <c r="M71" i="18"/>
  <c r="Q77" i="18"/>
  <c r="Q176" i="1"/>
  <c r="R71" i="35"/>
  <c r="Q71" i="18"/>
  <c r="F77" i="18"/>
  <c r="F176" i="1"/>
  <c r="G71" i="35"/>
  <c r="F71" i="18"/>
  <c r="J77" i="18"/>
  <c r="J176" i="1"/>
  <c r="K71" i="35"/>
  <c r="J71" i="18"/>
  <c r="N77" i="18"/>
  <c r="N176" i="1"/>
  <c r="O71" i="35"/>
  <c r="N71" i="18"/>
  <c r="R77" i="18"/>
  <c r="R176" i="1"/>
  <c r="S71" i="35"/>
  <c r="R71" i="18"/>
  <c r="G77" i="18"/>
  <c r="G176" i="1"/>
  <c r="H71" i="35"/>
  <c r="G71" i="18"/>
  <c r="K77" i="18"/>
  <c r="K176" i="1"/>
  <c r="L71" i="35"/>
  <c r="K71" i="18"/>
  <c r="O77" i="18"/>
  <c r="O176" i="1"/>
  <c r="P71" i="35"/>
  <c r="O71" i="18"/>
  <c r="S77" i="18"/>
  <c r="S176" i="1"/>
  <c r="T71" i="35"/>
  <c r="S71" i="18"/>
  <c r="D176" i="1"/>
  <c r="E71" i="35"/>
  <c r="D71" i="18"/>
  <c r="P27" i="18"/>
  <c r="P42" i="1"/>
  <c r="Q27" i="35"/>
  <c r="L27" i="18"/>
  <c r="L42" i="1"/>
  <c r="M27" i="35"/>
  <c r="H27" i="18"/>
  <c r="H42" i="1"/>
  <c r="I27" i="35"/>
  <c r="S27" i="18"/>
  <c r="S42" i="1"/>
  <c r="T27" i="35"/>
  <c r="O27" i="18"/>
  <c r="O42" i="1"/>
  <c r="P27" i="35"/>
  <c r="K27" i="18"/>
  <c r="K42" i="1"/>
  <c r="L27" i="35"/>
  <c r="G27" i="18"/>
  <c r="G42" i="1"/>
  <c r="H27" i="35"/>
  <c r="R27" i="18"/>
  <c r="R42" i="1"/>
  <c r="S27" i="35"/>
  <c r="N27" i="18"/>
  <c r="N42" i="1"/>
  <c r="O27" i="35"/>
  <c r="J27" i="18"/>
  <c r="J42" i="1"/>
  <c r="K27" i="35"/>
  <c r="F27" i="18"/>
  <c r="F42" i="1"/>
  <c r="G27" i="35"/>
  <c r="Q27" i="18"/>
  <c r="Q42" i="1"/>
  <c r="R27" i="35"/>
  <c r="M27" i="18"/>
  <c r="M42" i="1"/>
  <c r="N27" i="35"/>
  <c r="I27" i="18"/>
  <c r="I42" i="1"/>
  <c r="J27" i="35"/>
  <c r="E27" i="18"/>
  <c r="E42" i="1"/>
  <c r="F27" i="35"/>
  <c r="D27" i="18"/>
  <c r="D42" i="1"/>
  <c r="E27" i="35"/>
  <c r="P51" i="1"/>
  <c r="Q32" i="35"/>
  <c r="P32" i="18"/>
  <c r="E51" i="1"/>
  <c r="F32" i="35"/>
  <c r="E32" i="18"/>
  <c r="I51" i="1"/>
  <c r="J32" i="35"/>
  <c r="I32" i="18"/>
  <c r="M51" i="1"/>
  <c r="N32" i="35"/>
  <c r="M32" i="18"/>
  <c r="Q51" i="1"/>
  <c r="R32" i="35"/>
  <c r="Q32" i="18"/>
  <c r="H51" i="1"/>
  <c r="I32" i="35"/>
  <c r="H32" i="18"/>
  <c r="F51" i="1"/>
  <c r="G32" i="35"/>
  <c r="F32" i="18"/>
  <c r="J51" i="1"/>
  <c r="K32" i="35"/>
  <c r="J32" i="18"/>
  <c r="N51" i="1"/>
  <c r="O32" i="35"/>
  <c r="N32" i="18"/>
  <c r="R51" i="1"/>
  <c r="S32" i="35"/>
  <c r="R32" i="18"/>
  <c r="L51" i="1"/>
  <c r="M32" i="35"/>
  <c r="L32" i="18"/>
  <c r="G51" i="1"/>
  <c r="H32" i="35"/>
  <c r="G32" i="18"/>
  <c r="K51" i="1"/>
  <c r="L32" i="35"/>
  <c r="K32" i="18"/>
  <c r="O51" i="1"/>
  <c r="P32" i="35"/>
  <c r="O32" i="18"/>
  <c r="S51" i="1"/>
  <c r="T32" i="35"/>
  <c r="S32" i="18"/>
  <c r="D51" i="1"/>
  <c r="E32" i="35"/>
  <c r="D32" i="18"/>
  <c r="Q60" i="1"/>
  <c r="R35" i="35"/>
  <c r="Q35" i="18"/>
  <c r="M60" i="1"/>
  <c r="N35" i="35"/>
  <c r="M35" i="18"/>
  <c r="E60" i="1"/>
  <c r="F35" i="35"/>
  <c r="E35" i="18"/>
  <c r="P60" i="1"/>
  <c r="Q35" i="35"/>
  <c r="P35" i="18"/>
  <c r="L60" i="1"/>
  <c r="M35" i="35"/>
  <c r="L35" i="18"/>
  <c r="H60" i="1"/>
  <c r="I35" i="35"/>
  <c r="H35" i="18"/>
  <c r="S60" i="1"/>
  <c r="T35" i="35"/>
  <c r="S35" i="18"/>
  <c r="O60" i="1"/>
  <c r="P35" i="35"/>
  <c r="O35" i="18"/>
  <c r="K60" i="1"/>
  <c r="L35" i="35"/>
  <c r="K35" i="18"/>
  <c r="G60" i="1"/>
  <c r="H35" i="35"/>
  <c r="G35" i="18"/>
  <c r="R60" i="1"/>
  <c r="S35" i="35"/>
  <c r="R35" i="18"/>
  <c r="N60" i="1"/>
  <c r="O35" i="35"/>
  <c r="N35" i="18"/>
  <c r="J60" i="1"/>
  <c r="K35" i="35"/>
  <c r="J35" i="18"/>
  <c r="F60" i="1"/>
  <c r="G35" i="35"/>
  <c r="F35" i="18"/>
  <c r="I60" i="1"/>
  <c r="J35" i="35"/>
  <c r="I35" i="18"/>
  <c r="D60" i="1"/>
  <c r="E35" i="35"/>
  <c r="D35" i="18"/>
  <c r="H21" i="18"/>
  <c r="H26" i="1" s="1"/>
  <c r="H24" i="1"/>
  <c r="I21" i="35"/>
  <c r="L21" i="18"/>
  <c r="L26" i="1" s="1"/>
  <c r="L24" i="1"/>
  <c r="M21" i="35"/>
  <c r="P21" i="18"/>
  <c r="P26" i="1" s="1"/>
  <c r="P24" i="1"/>
  <c r="Q21" i="35"/>
  <c r="E21" i="18"/>
  <c r="E26" i="1" s="1"/>
  <c r="E24" i="1"/>
  <c r="F21" i="35"/>
  <c r="I21" i="18"/>
  <c r="I26" i="1" s="1"/>
  <c r="I24" i="1"/>
  <c r="J21" i="35"/>
  <c r="M21" i="18"/>
  <c r="M26" i="1" s="1"/>
  <c r="M24" i="1"/>
  <c r="N21" i="35"/>
  <c r="Q21" i="18"/>
  <c r="Q26" i="1" s="1"/>
  <c r="Q24" i="1"/>
  <c r="R21" i="35"/>
  <c r="F21" i="18"/>
  <c r="F26" i="1" s="1"/>
  <c r="F24" i="1"/>
  <c r="G21" i="35"/>
  <c r="J21" i="18"/>
  <c r="J26" i="1" s="1"/>
  <c r="J24" i="1"/>
  <c r="K21" i="35"/>
  <c r="N21" i="18"/>
  <c r="N26" i="1" s="1"/>
  <c r="N24" i="1"/>
  <c r="O21" i="35"/>
  <c r="R21" i="18"/>
  <c r="R26" i="1" s="1"/>
  <c r="R24" i="1"/>
  <c r="S21" i="35"/>
  <c r="G21" i="18"/>
  <c r="G26" i="1" s="1"/>
  <c r="G24" i="1"/>
  <c r="H21" i="35"/>
  <c r="K21" i="18"/>
  <c r="K26" i="1" s="1"/>
  <c r="K24" i="1"/>
  <c r="L21" i="35"/>
  <c r="O21" i="18"/>
  <c r="O26" i="1" s="1"/>
  <c r="O24" i="1"/>
  <c r="P21" i="35"/>
  <c r="S21" i="18"/>
  <c r="S26" i="1" s="1"/>
  <c r="S24" i="1"/>
  <c r="T21" i="35"/>
  <c r="D21" i="18"/>
  <c r="D26" i="1" s="1"/>
  <c r="D24" i="1"/>
  <c r="E21" i="35"/>
  <c r="Q17" i="18"/>
  <c r="Q17" i="1" s="1"/>
  <c r="Q15" i="1"/>
  <c r="R17" i="35"/>
  <c r="M17" i="18"/>
  <c r="M17" i="1" s="1"/>
  <c r="M15" i="1"/>
  <c r="N17" i="35"/>
  <c r="E17" i="18"/>
  <c r="E17" i="1" s="1"/>
  <c r="E15" i="1"/>
  <c r="F17" i="35"/>
  <c r="P17" i="18"/>
  <c r="P17" i="1" s="1"/>
  <c r="Q17" i="35"/>
  <c r="P15" i="1"/>
  <c r="L17" i="18"/>
  <c r="L17" i="1" s="1"/>
  <c r="M17" i="35"/>
  <c r="L15" i="1"/>
  <c r="H17" i="18"/>
  <c r="H17" i="1" s="1"/>
  <c r="I17" i="35"/>
  <c r="H15" i="1"/>
  <c r="S17" i="18"/>
  <c r="S17" i="1" s="1"/>
  <c r="T17" i="35"/>
  <c r="S15" i="1"/>
  <c r="O17" i="18"/>
  <c r="O17" i="1" s="1"/>
  <c r="P17" i="35"/>
  <c r="O15" i="1"/>
  <c r="K17" i="18"/>
  <c r="K17" i="1" s="1"/>
  <c r="L17" i="35"/>
  <c r="K15" i="1"/>
  <c r="G17" i="18"/>
  <c r="G17" i="1" s="1"/>
  <c r="H17" i="35"/>
  <c r="G15" i="1"/>
  <c r="R17" i="18"/>
  <c r="R17" i="1" s="1"/>
  <c r="S17" i="35"/>
  <c r="R15" i="1"/>
  <c r="N17" i="18"/>
  <c r="N17" i="1" s="1"/>
  <c r="O17" i="35"/>
  <c r="N15" i="1"/>
  <c r="J17" i="18"/>
  <c r="J17" i="1" s="1"/>
  <c r="K17" i="35"/>
  <c r="J15" i="1"/>
  <c r="F17" i="18"/>
  <c r="F17" i="1" s="1"/>
  <c r="G17" i="35"/>
  <c r="F15" i="1"/>
  <c r="I17" i="18"/>
  <c r="I17" i="1" s="1"/>
  <c r="I15" i="1"/>
  <c r="J17" i="35"/>
  <c r="D17" i="18"/>
  <c r="D17" i="1" s="1"/>
  <c r="D15" i="1"/>
  <c r="E17" i="35"/>
  <c r="H64" i="9"/>
  <c r="H91" i="1"/>
  <c r="I43" i="35"/>
  <c r="H43" i="18"/>
  <c r="L64" i="9"/>
  <c r="L91" i="1"/>
  <c r="M43" i="35"/>
  <c r="L43" i="18"/>
  <c r="P64" i="9"/>
  <c r="P91" i="1"/>
  <c r="Q43" i="35"/>
  <c r="P43" i="18"/>
  <c r="E64" i="9"/>
  <c r="E91" i="1"/>
  <c r="F43" i="35"/>
  <c r="E43" i="18"/>
  <c r="I64" i="9"/>
  <c r="I91" i="1"/>
  <c r="J43" i="35"/>
  <c r="I43" i="18"/>
  <c r="M64" i="9"/>
  <c r="M91" i="1"/>
  <c r="N43" i="35"/>
  <c r="M43" i="18"/>
  <c r="Q64" i="9"/>
  <c r="Q91" i="1"/>
  <c r="R43" i="35"/>
  <c r="Q43" i="18"/>
  <c r="F64" i="9"/>
  <c r="F91" i="1"/>
  <c r="G43" i="35"/>
  <c r="F43" i="18"/>
  <c r="J64" i="9"/>
  <c r="J91" i="1"/>
  <c r="K43" i="35"/>
  <c r="J43" i="18"/>
  <c r="N64" i="9"/>
  <c r="N91" i="1"/>
  <c r="O43" i="35"/>
  <c r="N43" i="18"/>
  <c r="R91" i="1"/>
  <c r="S43" i="35"/>
  <c r="R43" i="18"/>
  <c r="G64" i="9"/>
  <c r="G91" i="1"/>
  <c r="H43" i="35"/>
  <c r="G43" i="18"/>
  <c r="K64" i="9"/>
  <c r="K91" i="1"/>
  <c r="L43" i="35"/>
  <c r="K43" i="18"/>
  <c r="O64" i="9"/>
  <c r="O91" i="1"/>
  <c r="P43" i="35"/>
  <c r="O43" i="18"/>
  <c r="S64" i="9"/>
  <c r="S91" i="1"/>
  <c r="T43" i="35"/>
  <c r="S43" i="18"/>
  <c r="D91" i="1"/>
  <c r="E43" i="35"/>
  <c r="D43" i="18"/>
  <c r="S37" i="9"/>
  <c r="R64" i="9"/>
  <c r="P37" i="9"/>
  <c r="Q37" i="35" s="1"/>
  <c r="D93" i="18"/>
  <c r="D64" i="9"/>
  <c r="E37" i="9"/>
  <c r="F37" i="35" s="1"/>
  <c r="H37" i="9"/>
  <c r="I37" i="35" s="1"/>
  <c r="D37" i="9"/>
  <c r="L37" i="9"/>
  <c r="M37" i="35" s="1"/>
  <c r="P276" i="1" l="1"/>
  <c r="P292" i="1"/>
  <c r="Q276" i="1"/>
  <c r="Q292" i="1"/>
  <c r="R276" i="1"/>
  <c r="R292" i="1"/>
  <c r="S276" i="1"/>
  <c r="S292" i="1"/>
  <c r="O187" i="1"/>
  <c r="N187" i="1"/>
  <c r="F187" i="1"/>
  <c r="I187" i="1"/>
  <c r="M187" i="1"/>
  <c r="L187" i="1"/>
  <c r="G187" i="1"/>
  <c r="S103" i="2"/>
  <c r="U103" i="2" s="1"/>
  <c r="S104" i="2"/>
  <c r="U104" i="2" s="1"/>
  <c r="S105" i="2"/>
  <c r="U105" i="2" s="1"/>
  <c r="S102" i="2"/>
  <c r="U102" i="2" s="1"/>
  <c r="S103" i="47"/>
  <c r="S104" i="47"/>
  <c r="S105" i="47"/>
  <c r="S102" i="47"/>
  <c r="S202" i="1"/>
  <c r="R106" i="47"/>
  <c r="O56" i="2"/>
  <c r="F276" i="1"/>
  <c r="F292" i="1"/>
  <c r="G276" i="1"/>
  <c r="G292" i="1"/>
  <c r="L276" i="1"/>
  <c r="L292" i="1"/>
  <c r="M276" i="1"/>
  <c r="M292" i="1"/>
  <c r="N276" i="1"/>
  <c r="N292" i="1"/>
  <c r="O276" i="1"/>
  <c r="O292" i="1"/>
  <c r="R106" i="2"/>
  <c r="O56" i="47"/>
  <c r="D276" i="1"/>
  <c r="D292" i="1"/>
  <c r="E276" i="1"/>
  <c r="E292" i="1"/>
  <c r="H276" i="1"/>
  <c r="H292" i="1"/>
  <c r="I276" i="1"/>
  <c r="I292" i="1"/>
  <c r="J276" i="1"/>
  <c r="J292" i="1"/>
  <c r="K276" i="1"/>
  <c r="K292" i="1"/>
  <c r="R187" i="1"/>
  <c r="J187" i="1"/>
  <c r="Q187" i="1"/>
  <c r="E187" i="1"/>
  <c r="P187" i="1"/>
  <c r="H187" i="1"/>
  <c r="K187" i="1"/>
  <c r="I136" i="47"/>
  <c r="P52" i="2"/>
  <c r="P53" i="2"/>
  <c r="P54" i="2"/>
  <c r="P52" i="47"/>
  <c r="P55" i="47"/>
  <c r="P53" i="47"/>
  <c r="P54" i="47"/>
  <c r="P55" i="2"/>
  <c r="P108" i="1"/>
  <c r="Q106" i="1"/>
  <c r="O78" i="1"/>
  <c r="D93" i="9"/>
  <c r="J78" i="1"/>
  <c r="F78" i="1"/>
  <c r="S37" i="35"/>
  <c r="P37" i="35"/>
  <c r="K78" i="1"/>
  <c r="L78" i="1"/>
  <c r="N78" i="1"/>
  <c r="P78" i="1"/>
  <c r="F37" i="18"/>
  <c r="M37" i="18"/>
  <c r="I37" i="18"/>
  <c r="N37" i="18"/>
  <c r="Q37" i="18"/>
  <c r="H37" i="35"/>
  <c r="L37" i="35"/>
  <c r="J37" i="18"/>
  <c r="Q93" i="9"/>
  <c r="R93" i="35" s="1"/>
  <c r="N93" i="9"/>
  <c r="O93" i="35" s="1"/>
  <c r="J93" i="9"/>
  <c r="J94" i="18" s="1"/>
  <c r="F93" i="9"/>
  <c r="F94" i="18" s="1"/>
  <c r="M93" i="9"/>
  <c r="N93" i="35" s="1"/>
  <c r="I93" i="9"/>
  <c r="J93" i="35" s="1"/>
  <c r="S78" i="1"/>
  <c r="M78" i="1"/>
  <c r="G78" i="1"/>
  <c r="L92" i="35"/>
  <c r="P92" i="35"/>
  <c r="O93" i="9"/>
  <c r="O94" i="18" s="1"/>
  <c r="H92" i="35"/>
  <c r="T92" i="35"/>
  <c r="S92" i="35"/>
  <c r="O92" i="35"/>
  <c r="K92" i="35"/>
  <c r="G92" i="35"/>
  <c r="R92" i="35"/>
  <c r="N92" i="35"/>
  <c r="J92" i="35"/>
  <c r="F92" i="35"/>
  <c r="Q92" i="35"/>
  <c r="M92" i="35"/>
  <c r="I92" i="35"/>
  <c r="E92" i="35"/>
  <c r="T81" i="35"/>
  <c r="S82" i="18"/>
  <c r="P81" i="35"/>
  <c r="O82" i="18"/>
  <c r="L81" i="35"/>
  <c r="K82" i="18"/>
  <c r="H81" i="35"/>
  <c r="G82" i="18"/>
  <c r="Q81" i="35"/>
  <c r="P82" i="18"/>
  <c r="S81" i="35"/>
  <c r="R82" i="18"/>
  <c r="O81" i="35"/>
  <c r="N82" i="18"/>
  <c r="K81" i="35"/>
  <c r="J82" i="18"/>
  <c r="G81" i="35"/>
  <c r="F82" i="18"/>
  <c r="I81" i="35"/>
  <c r="H82" i="18"/>
  <c r="R81" i="35"/>
  <c r="Q82" i="18"/>
  <c r="N81" i="35"/>
  <c r="M82" i="18"/>
  <c r="J81" i="35"/>
  <c r="I82" i="18"/>
  <c r="F81" i="35"/>
  <c r="E82" i="18"/>
  <c r="M81" i="35"/>
  <c r="L82" i="18"/>
  <c r="E81" i="35"/>
  <c r="D82" i="18"/>
  <c r="T76" i="35"/>
  <c r="P76" i="35"/>
  <c r="L76" i="35"/>
  <c r="H76" i="35"/>
  <c r="S76" i="35"/>
  <c r="O76" i="35"/>
  <c r="K76" i="35"/>
  <c r="G76" i="35"/>
  <c r="R76" i="35"/>
  <c r="N76" i="35"/>
  <c r="J76" i="35"/>
  <c r="F76" i="35"/>
  <c r="Q76" i="35"/>
  <c r="M76" i="35"/>
  <c r="I76" i="35"/>
  <c r="E76" i="35"/>
  <c r="D77" i="18"/>
  <c r="I78" i="1"/>
  <c r="Q78" i="1"/>
  <c r="R78" i="1"/>
  <c r="H78" i="1"/>
  <c r="E78" i="1"/>
  <c r="D78" i="1"/>
  <c r="S37" i="18"/>
  <c r="T37" i="35"/>
  <c r="S93" i="9"/>
  <c r="S94" i="18" s="1"/>
  <c r="D37" i="18"/>
  <c r="E37" i="35"/>
  <c r="K93" i="9"/>
  <c r="K94" i="18" s="1"/>
  <c r="G93" i="9"/>
  <c r="H93" i="35" s="1"/>
  <c r="R93" i="9"/>
  <c r="S64" i="35"/>
  <c r="R64" i="18"/>
  <c r="P64" i="35"/>
  <c r="O64" i="18"/>
  <c r="L64" i="35"/>
  <c r="K64" i="18"/>
  <c r="H64" i="35"/>
  <c r="G64" i="18"/>
  <c r="T64" i="35"/>
  <c r="S64" i="18"/>
  <c r="O64" i="35"/>
  <c r="N64" i="18"/>
  <c r="K64" i="35"/>
  <c r="J64" i="18"/>
  <c r="G64" i="35"/>
  <c r="F64" i="18"/>
  <c r="R64" i="35"/>
  <c r="Q64" i="18"/>
  <c r="N64" i="35"/>
  <c r="M64" i="18"/>
  <c r="J64" i="35"/>
  <c r="I64" i="18"/>
  <c r="F64" i="35"/>
  <c r="E64" i="18"/>
  <c r="Q64" i="35"/>
  <c r="P64" i="18"/>
  <c r="M64" i="35"/>
  <c r="L64" i="18"/>
  <c r="I64" i="35"/>
  <c r="H64" i="18"/>
  <c r="E64" i="35"/>
  <c r="D64" i="18"/>
  <c r="E93" i="9"/>
  <c r="E37" i="18"/>
  <c r="L93" i="9"/>
  <c r="L37" i="18"/>
  <c r="P93" i="9"/>
  <c r="P37" i="18"/>
  <c r="H93" i="9"/>
  <c r="H37" i="18"/>
  <c r="U105" i="47" l="1"/>
  <c r="U104" i="47"/>
  <c r="U103" i="47"/>
  <c r="P56" i="47"/>
  <c r="U102" i="47"/>
  <c r="S106" i="47"/>
  <c r="S106" i="2"/>
  <c r="Q52" i="2"/>
  <c r="Q53" i="2"/>
  <c r="Q54" i="2"/>
  <c r="Q52" i="47"/>
  <c r="Q55" i="47"/>
  <c r="Q53" i="47"/>
  <c r="Q54" i="47"/>
  <c r="Q55" i="2"/>
  <c r="R106" i="1"/>
  <c r="Q108" i="1"/>
  <c r="P56" i="2"/>
  <c r="I94" i="18"/>
  <c r="N94" i="18"/>
  <c r="Q94" i="18"/>
  <c r="M94" i="18"/>
  <c r="K93" i="35"/>
  <c r="G93" i="35"/>
  <c r="P93" i="35"/>
  <c r="L93" i="35"/>
  <c r="T93" i="35"/>
  <c r="G94" i="18"/>
  <c r="H94" i="18"/>
  <c r="I93" i="35"/>
  <c r="L94" i="18"/>
  <c r="M93" i="35"/>
  <c r="P94" i="18"/>
  <c r="Q93" i="35"/>
  <c r="E94" i="18"/>
  <c r="F93" i="35"/>
  <c r="R94" i="18"/>
  <c r="S93" i="35"/>
  <c r="D94" i="18"/>
  <c r="E93" i="35"/>
  <c r="Q56" i="2" l="1"/>
  <c r="Q56" i="47"/>
  <c r="R52" i="2"/>
  <c r="R53" i="2"/>
  <c r="R54" i="2"/>
  <c r="R52" i="47"/>
  <c r="R55" i="47"/>
  <c r="R53" i="47"/>
  <c r="R54" i="47"/>
  <c r="R55" i="2"/>
  <c r="R108" i="1"/>
  <c r="S106" i="1"/>
  <c r="T106" i="1" s="1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U107" i="3"/>
  <c r="S108" i="1" l="1"/>
  <c r="S53" i="2"/>
  <c r="U53" i="2" s="1"/>
  <c r="S54" i="2"/>
  <c r="U54" i="2" s="1"/>
  <c r="S52" i="2"/>
  <c r="U52" i="2" s="1"/>
  <c r="S53" i="47"/>
  <c r="U53" i="47" s="1"/>
  <c r="S54" i="47"/>
  <c r="U54" i="47" s="1"/>
  <c r="S55" i="47"/>
  <c r="U55" i="47" s="1"/>
  <c r="S52" i="47"/>
  <c r="S55" i="2"/>
  <c r="U55" i="2" s="1"/>
  <c r="R56" i="2"/>
  <c r="R56" i="47"/>
  <c r="AJ29" i="3"/>
  <c r="AJ30" i="3" s="1"/>
  <c r="AI29" i="3"/>
  <c r="AI30" i="3" s="1"/>
  <c r="AH29" i="3"/>
  <c r="AH30" i="3" s="1"/>
  <c r="AG29" i="3"/>
  <c r="AG30" i="3" s="1"/>
  <c r="AF29" i="3"/>
  <c r="AF30" i="3" s="1"/>
  <c r="AE29" i="3"/>
  <c r="AE30" i="3" s="1"/>
  <c r="AD29" i="3"/>
  <c r="AD30" i="3" s="1"/>
  <c r="AC29" i="3"/>
  <c r="AC30" i="3" s="1"/>
  <c r="AB29" i="3"/>
  <c r="AB30" i="3" s="1"/>
  <c r="AA29" i="3"/>
  <c r="AA30" i="3" s="1"/>
  <c r="Z29" i="3"/>
  <c r="Z30" i="3" s="1"/>
  <c r="Y29" i="3"/>
  <c r="Y30" i="3" s="1"/>
  <c r="X29" i="3"/>
  <c r="X30" i="3" s="1"/>
  <c r="W29" i="3"/>
  <c r="W30" i="3" s="1"/>
  <c r="V29" i="3"/>
  <c r="V30" i="3" s="1"/>
  <c r="U29" i="3"/>
  <c r="U30" i="3" s="1"/>
  <c r="S56" i="47" l="1"/>
  <c r="U52" i="47"/>
  <c r="S56" i="2"/>
  <c r="AJ59" i="3"/>
  <c r="AJ60" i="3" s="1"/>
  <c r="AI59" i="3"/>
  <c r="AI60" i="3" s="1"/>
  <c r="AH59" i="3"/>
  <c r="AH60" i="3" s="1"/>
  <c r="AG59" i="3"/>
  <c r="AG60" i="3" s="1"/>
  <c r="AF59" i="3"/>
  <c r="AF60" i="3" s="1"/>
  <c r="AE59" i="3"/>
  <c r="AE60" i="3" s="1"/>
  <c r="AD59" i="3"/>
  <c r="AD60" i="3" s="1"/>
  <c r="AC59" i="3"/>
  <c r="AC60" i="3" s="1"/>
  <c r="AB59" i="3"/>
  <c r="AB60" i="3" s="1"/>
  <c r="AA59" i="3"/>
  <c r="AA60" i="3" s="1"/>
  <c r="Z59" i="3"/>
  <c r="Z60" i="3" s="1"/>
  <c r="Y59" i="3"/>
  <c r="Y60" i="3" s="1"/>
  <c r="X59" i="3"/>
  <c r="X60" i="3" s="1"/>
  <c r="W59" i="3"/>
  <c r="W60" i="3" s="1"/>
  <c r="V59" i="3"/>
  <c r="V60" i="3" s="1"/>
  <c r="U59" i="3"/>
  <c r="U60" i="3" s="1"/>
  <c r="AJ54" i="3" l="1"/>
  <c r="AJ55" i="3" s="1"/>
  <c r="AI54" i="3"/>
  <c r="AI55" i="3" s="1"/>
  <c r="AH54" i="3"/>
  <c r="AH55" i="3" s="1"/>
  <c r="AG54" i="3"/>
  <c r="AG55" i="3" s="1"/>
  <c r="AF54" i="3"/>
  <c r="AF55" i="3" s="1"/>
  <c r="AE54" i="3"/>
  <c r="AE55" i="3" s="1"/>
  <c r="AD54" i="3"/>
  <c r="AD55" i="3" s="1"/>
  <c r="AC54" i="3"/>
  <c r="AC55" i="3" s="1"/>
  <c r="AB54" i="3"/>
  <c r="AB55" i="3" s="1"/>
  <c r="AA54" i="3"/>
  <c r="AA55" i="3" s="1"/>
  <c r="Z54" i="3"/>
  <c r="Z55" i="3" s="1"/>
  <c r="Y54" i="3"/>
  <c r="Y55" i="3" s="1"/>
  <c r="X54" i="3"/>
  <c r="X55" i="3" s="1"/>
  <c r="W54" i="3"/>
  <c r="W55" i="3" s="1"/>
  <c r="V54" i="3"/>
  <c r="V55" i="3" s="1"/>
  <c r="U54" i="3"/>
  <c r="U55" i="3" s="1"/>
  <c r="P15" i="24"/>
  <c r="O15" i="24"/>
  <c r="N15" i="24"/>
  <c r="M15" i="24"/>
  <c r="L15" i="24"/>
  <c r="K15" i="24"/>
  <c r="D278" i="1" l="1"/>
  <c r="D277" i="1"/>
  <c r="D260" i="1"/>
  <c r="D259" i="1"/>
  <c r="D229" i="1"/>
  <c r="D228" i="1"/>
  <c r="D220" i="1"/>
  <c r="D219" i="1"/>
  <c r="D189" i="1"/>
  <c r="D180" i="1"/>
  <c r="D179" i="1"/>
  <c r="D149" i="1"/>
  <c r="D148" i="1"/>
  <c r="D131" i="1"/>
  <c r="D158" i="1" l="1"/>
  <c r="D157" i="1"/>
  <c r="D186" i="1"/>
  <c r="D187" i="1" l="1"/>
  <c r="D309" i="1"/>
  <c r="D308" i="1"/>
  <c r="N305" i="1"/>
  <c r="N155" i="1"/>
  <c r="F305" i="1"/>
  <c r="Q305" i="1"/>
  <c r="Q155" i="1"/>
  <c r="M305" i="1"/>
  <c r="M155" i="1"/>
  <c r="E305" i="1"/>
  <c r="E155" i="1"/>
  <c r="D305" i="1"/>
  <c r="P305" i="1"/>
  <c r="P155" i="1"/>
  <c r="L305" i="1"/>
  <c r="L155" i="1"/>
  <c r="H305" i="1"/>
  <c r="R305" i="1"/>
  <c r="R155" i="1"/>
  <c r="J305" i="1"/>
  <c r="J155" i="1"/>
  <c r="I305" i="1"/>
  <c r="S305" i="1"/>
  <c r="S155" i="1"/>
  <c r="O305" i="1"/>
  <c r="O155" i="1"/>
  <c r="K305" i="1"/>
  <c r="K155" i="1"/>
  <c r="G305" i="1"/>
  <c r="D146" i="1"/>
  <c r="D3" i="1"/>
  <c r="P146" i="1"/>
  <c r="D155" i="1"/>
  <c r="H155" i="1"/>
  <c r="G155" i="1"/>
  <c r="F155" i="1"/>
  <c r="I155" i="1"/>
  <c r="L146" i="1"/>
  <c r="S3" i="1"/>
  <c r="O3" i="1"/>
  <c r="K3" i="1"/>
  <c r="G3" i="1"/>
  <c r="S146" i="1"/>
  <c r="O146" i="1"/>
  <c r="K146" i="1"/>
  <c r="G146" i="1"/>
  <c r="S177" i="1"/>
  <c r="O177" i="1"/>
  <c r="K177" i="1"/>
  <c r="G177" i="1"/>
  <c r="S186" i="1"/>
  <c r="P3" i="1"/>
  <c r="R3" i="1"/>
  <c r="N3" i="1"/>
  <c r="J3" i="1"/>
  <c r="F3" i="1"/>
  <c r="R146" i="1"/>
  <c r="N146" i="1"/>
  <c r="J146" i="1"/>
  <c r="F146" i="1"/>
  <c r="R177" i="1"/>
  <c r="N177" i="1"/>
  <c r="J177" i="1"/>
  <c r="F177" i="1"/>
  <c r="L3" i="1"/>
  <c r="Q3" i="1"/>
  <c r="M3" i="1"/>
  <c r="I3" i="1"/>
  <c r="E3" i="1"/>
  <c r="Q146" i="1"/>
  <c r="M146" i="1"/>
  <c r="I146" i="1"/>
  <c r="E146" i="1"/>
  <c r="Q177" i="1"/>
  <c r="M177" i="1"/>
  <c r="I177" i="1"/>
  <c r="E177" i="1"/>
  <c r="H3" i="1"/>
  <c r="H146" i="1"/>
  <c r="H177" i="1"/>
  <c r="S187" i="1" l="1"/>
  <c r="K306" i="1"/>
  <c r="R306" i="1"/>
  <c r="O306" i="1"/>
  <c r="J306" i="1"/>
  <c r="M306" i="1"/>
  <c r="Q306" i="1"/>
  <c r="N306" i="1"/>
  <c r="D7" i="1"/>
  <c r="H7" i="1"/>
  <c r="L177" i="1"/>
  <c r="E7" i="1"/>
  <c r="P177" i="1"/>
  <c r="G7" i="1"/>
  <c r="I7" i="1"/>
  <c r="I8" i="1" s="1"/>
  <c r="D177" i="1"/>
  <c r="I239" i="1"/>
  <c r="I240" i="1" s="1"/>
  <c r="J239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F306" i="1" l="1"/>
  <c r="G306" i="1"/>
  <c r="H306" i="1"/>
  <c r="E306" i="1"/>
  <c r="S306" i="1"/>
  <c r="G2" i="4"/>
  <c r="L306" i="1"/>
  <c r="I122" i="47"/>
  <c r="I125" i="47"/>
  <c r="I123" i="47"/>
  <c r="I124" i="47"/>
  <c r="G5" i="4"/>
  <c r="G7" i="4"/>
  <c r="I4" i="47"/>
  <c r="I3" i="47"/>
  <c r="G8" i="4"/>
  <c r="G4" i="4"/>
  <c r="G6" i="4"/>
  <c r="I2" i="47"/>
  <c r="I5" i="47"/>
  <c r="G3" i="4"/>
  <c r="I306" i="1"/>
  <c r="P306" i="1"/>
  <c r="D306" i="1"/>
  <c r="I126" i="47" l="1"/>
  <c r="H20" i="1"/>
  <c r="I20" i="1"/>
  <c r="I21" i="1" s="1"/>
  <c r="R20" i="1"/>
  <c r="M20" i="1"/>
  <c r="P20" i="1"/>
  <c r="S20" i="1"/>
  <c r="G20" i="1"/>
  <c r="J20" i="1"/>
  <c r="E20" i="1"/>
  <c r="L20" i="1"/>
  <c r="D20" i="1"/>
  <c r="K20" i="1"/>
  <c r="Q20" i="1"/>
  <c r="O20" i="1"/>
  <c r="N20" i="1"/>
  <c r="F20" i="1"/>
  <c r="I8" i="2" l="1"/>
  <c r="I7" i="2"/>
  <c r="I9" i="2"/>
  <c r="I8" i="47"/>
  <c r="I9" i="47"/>
  <c r="I7" i="47"/>
  <c r="I10" i="47"/>
  <c r="G14" i="4"/>
  <c r="G10" i="4"/>
  <c r="G11" i="4"/>
  <c r="G12" i="4"/>
  <c r="G13" i="4"/>
  <c r="V5" i="3"/>
  <c r="P42" i="24" l="1"/>
  <c r="O42" i="24"/>
  <c r="N42" i="24"/>
  <c r="M42" i="24"/>
  <c r="L42" i="24"/>
  <c r="K42" i="24"/>
  <c r="AK135" i="2" l="1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AK10" i="2"/>
  <c r="AJ10" i="2"/>
  <c r="AI10" i="2"/>
  <c r="AH10" i="2"/>
  <c r="AG10" i="2"/>
  <c r="AF10" i="2"/>
  <c r="AE10" i="2"/>
  <c r="AD10" i="2"/>
  <c r="AC10" i="2"/>
  <c r="AB10" i="2"/>
  <c r="AA10" i="2"/>
  <c r="I10" i="2" s="1"/>
  <c r="I11" i="2" s="1"/>
  <c r="Z10" i="2"/>
  <c r="Y10" i="2"/>
  <c r="X10" i="2"/>
  <c r="W10" i="2"/>
  <c r="V10" i="2"/>
  <c r="AK5" i="2"/>
  <c r="AJ5" i="2"/>
  <c r="AI5" i="2"/>
  <c r="AH5" i="2"/>
  <c r="AG5" i="2"/>
  <c r="AF5" i="2"/>
  <c r="AE5" i="2"/>
  <c r="AD5" i="2"/>
  <c r="AC5" i="2"/>
  <c r="AA5" i="2"/>
  <c r="Z5" i="2"/>
  <c r="Y5" i="2"/>
  <c r="X5" i="2"/>
  <c r="W5" i="2"/>
  <c r="V5" i="2"/>
  <c r="AB5" i="2"/>
  <c r="V69" i="3" l="1"/>
  <c r="V70" i="3" s="1"/>
  <c r="W69" i="3"/>
  <c r="W70" i="3" s="1"/>
  <c r="X69" i="3"/>
  <c r="X70" i="3" s="1"/>
  <c r="Y69" i="3"/>
  <c r="Y70" i="3" s="1"/>
  <c r="Z69" i="3"/>
  <c r="Z70" i="3" s="1"/>
  <c r="AA69" i="3"/>
  <c r="AA70" i="3" s="1"/>
  <c r="AB69" i="3"/>
  <c r="AB70" i="3" s="1"/>
  <c r="AC69" i="3"/>
  <c r="AC70" i="3" s="1"/>
  <c r="AD69" i="3"/>
  <c r="AD70" i="3" s="1"/>
  <c r="AE69" i="3"/>
  <c r="AE70" i="3" s="1"/>
  <c r="AF69" i="3"/>
  <c r="AF70" i="3" s="1"/>
  <c r="AG69" i="3"/>
  <c r="AG70" i="3" s="1"/>
  <c r="AH69" i="3"/>
  <c r="AH70" i="3" s="1"/>
  <c r="AI69" i="3"/>
  <c r="AI70" i="3" s="1"/>
  <c r="AJ69" i="3"/>
  <c r="AJ70" i="3" s="1"/>
  <c r="U69" i="3"/>
  <c r="U70" i="3" s="1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U64" i="3"/>
  <c r="V93" i="3" l="1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U93" i="3"/>
  <c r="V88" i="3"/>
  <c r="W88" i="3"/>
  <c r="X88" i="3"/>
  <c r="Y88" i="3"/>
  <c r="Z88" i="3"/>
  <c r="AA88" i="3"/>
  <c r="AB88" i="3"/>
  <c r="AC88" i="3"/>
  <c r="AC89" i="3" s="1"/>
  <c r="AD88" i="3"/>
  <c r="AD89" i="3" s="1"/>
  <c r="AE88" i="3"/>
  <c r="AF88" i="3"/>
  <c r="AG88" i="3"/>
  <c r="AH88" i="3"/>
  <c r="AI88" i="3"/>
  <c r="AJ88" i="3"/>
  <c r="U88" i="3"/>
  <c r="V82" i="3"/>
  <c r="W82" i="3"/>
  <c r="W83" i="3" s="1"/>
  <c r="X82" i="3"/>
  <c r="Y82" i="3"/>
  <c r="Z82" i="3"/>
  <c r="AA82" i="3"/>
  <c r="AB82" i="3"/>
  <c r="AC82" i="3"/>
  <c r="AD82" i="3"/>
  <c r="AD83" i="3" s="1"/>
  <c r="AE82" i="3"/>
  <c r="AE83" i="3" s="1"/>
  <c r="AF82" i="3"/>
  <c r="AG82" i="3"/>
  <c r="AH82" i="3"/>
  <c r="AI82" i="3"/>
  <c r="AI83" i="3" s="1"/>
  <c r="AJ82" i="3"/>
  <c r="U82" i="3"/>
  <c r="V75" i="3"/>
  <c r="W75" i="3"/>
  <c r="X75" i="3"/>
  <c r="X76" i="3" s="1"/>
  <c r="Y75" i="3"/>
  <c r="Z75" i="3"/>
  <c r="Z76" i="3" s="1"/>
  <c r="AA75" i="3"/>
  <c r="AA76" i="3" s="1"/>
  <c r="AB75" i="3"/>
  <c r="AC75" i="3"/>
  <c r="AD75" i="3"/>
  <c r="AD76" i="3" s="1"/>
  <c r="AE75" i="3"/>
  <c r="AE76" i="3" s="1"/>
  <c r="AF75" i="3"/>
  <c r="AF76" i="3" s="1"/>
  <c r="AG75" i="3"/>
  <c r="AH75" i="3"/>
  <c r="AH76" i="3" s="1"/>
  <c r="AI75" i="3"/>
  <c r="AJ75" i="3"/>
  <c r="U75" i="3"/>
  <c r="AJ50" i="3"/>
  <c r="AI50" i="3"/>
  <c r="AI51" i="3" s="1"/>
  <c r="AH50" i="3"/>
  <c r="AG50" i="3"/>
  <c r="AF50" i="3"/>
  <c r="AE50" i="3"/>
  <c r="AE51" i="3" s="1"/>
  <c r="AD50" i="3"/>
  <c r="AC50" i="3"/>
  <c r="AC51" i="3" s="1"/>
  <c r="AB50" i="3"/>
  <c r="AA50" i="3"/>
  <c r="AA51" i="3" s="1"/>
  <c r="Z50" i="3"/>
  <c r="Y50" i="3"/>
  <c r="X50" i="3"/>
  <c r="W50" i="3"/>
  <c r="W51" i="3" s="1"/>
  <c r="V50" i="3"/>
  <c r="U50" i="3"/>
  <c r="P24" i="24"/>
  <c r="O24" i="24"/>
  <c r="N24" i="24"/>
  <c r="M24" i="24"/>
  <c r="L24" i="24"/>
  <c r="K24" i="24"/>
  <c r="P51" i="24"/>
  <c r="O51" i="24"/>
  <c r="N51" i="24"/>
  <c r="M51" i="24"/>
  <c r="L51" i="24"/>
  <c r="K51" i="24"/>
  <c r="V45" i="3"/>
  <c r="W45" i="3"/>
  <c r="W46" i="3" s="1"/>
  <c r="X45" i="3"/>
  <c r="X46" i="3" s="1"/>
  <c r="Y45" i="3"/>
  <c r="Z45" i="3"/>
  <c r="AA45" i="3"/>
  <c r="AA46" i="3" s="1"/>
  <c r="AB45" i="3"/>
  <c r="AB46" i="3" s="1"/>
  <c r="AC45" i="3"/>
  <c r="AD45" i="3"/>
  <c r="AE45" i="3"/>
  <c r="AE46" i="3" s="1"/>
  <c r="AF45" i="3"/>
  <c r="AF46" i="3" s="1"/>
  <c r="AG45" i="3"/>
  <c r="AH45" i="3"/>
  <c r="AI45" i="3"/>
  <c r="AI46" i="3" s="1"/>
  <c r="AJ45" i="3"/>
  <c r="AJ46" i="3" s="1"/>
  <c r="U45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U40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V20" i="3"/>
  <c r="V21" i="3" s="1"/>
  <c r="W20" i="3"/>
  <c r="W21" i="3" s="1"/>
  <c r="X20" i="3"/>
  <c r="X21" i="3" s="1"/>
  <c r="Y20" i="3"/>
  <c r="Z20" i="3"/>
  <c r="AA20" i="3"/>
  <c r="AA21" i="3" s="1"/>
  <c r="AB20" i="3"/>
  <c r="AC20" i="3"/>
  <c r="AD20" i="3"/>
  <c r="AD21" i="3" s="1"/>
  <c r="AE20" i="3"/>
  <c r="AF20" i="3"/>
  <c r="AG20" i="3"/>
  <c r="AH20" i="3"/>
  <c r="AI20" i="3"/>
  <c r="AI21" i="3" s="1"/>
  <c r="AJ20" i="3"/>
  <c r="AJ21" i="3" s="1"/>
  <c r="U2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U11" i="3"/>
  <c r="AK145" i="2"/>
  <c r="AK146" i="2" s="1"/>
  <c r="AJ145" i="2"/>
  <c r="AJ146" i="2" s="1"/>
  <c r="AI145" i="2"/>
  <c r="AI146" i="2" s="1"/>
  <c r="AH145" i="2"/>
  <c r="AG145" i="2"/>
  <c r="AG146" i="2" s="1"/>
  <c r="AF145" i="2"/>
  <c r="AF146" i="2" s="1"/>
  <c r="AE145" i="2"/>
  <c r="AE146" i="2" s="1"/>
  <c r="AD145" i="2"/>
  <c r="AC145" i="2"/>
  <c r="AC146" i="2" s="1"/>
  <c r="AB145" i="2"/>
  <c r="AB146" i="2" s="1"/>
  <c r="AA145" i="2"/>
  <c r="AA146" i="2" s="1"/>
  <c r="Z145" i="2"/>
  <c r="Z146" i="2" s="1"/>
  <c r="Y145" i="2"/>
  <c r="Y146" i="2" s="1"/>
  <c r="X145" i="2"/>
  <c r="X146" i="2" s="1"/>
  <c r="W145" i="2"/>
  <c r="W146" i="2" s="1"/>
  <c r="V145" i="2"/>
  <c r="V146" i="2" s="1"/>
  <c r="AK120" i="2"/>
  <c r="AK121" i="2" s="1"/>
  <c r="AJ120" i="2"/>
  <c r="AJ121" i="2" s="1"/>
  <c r="AI120" i="2"/>
  <c r="AI121" i="2" s="1"/>
  <c r="AH120" i="2"/>
  <c r="AG120" i="2"/>
  <c r="AG121" i="2" s="1"/>
  <c r="AF120" i="2"/>
  <c r="AF121" i="2" s="1"/>
  <c r="AE120" i="2"/>
  <c r="AE121" i="2" s="1"/>
  <c r="AD120" i="2"/>
  <c r="AD121" i="2" s="1"/>
  <c r="AC120" i="2"/>
  <c r="AC121" i="2" s="1"/>
  <c r="AB120" i="2"/>
  <c r="AB121" i="2" s="1"/>
  <c r="AA120" i="2"/>
  <c r="AA121" i="2" s="1"/>
  <c r="Z120" i="2"/>
  <c r="Z121" i="2" s="1"/>
  <c r="Y120" i="2"/>
  <c r="Y121" i="2" s="1"/>
  <c r="X120" i="2"/>
  <c r="X121" i="2" s="1"/>
  <c r="W120" i="2"/>
  <c r="W121" i="2" s="1"/>
  <c r="V120" i="2"/>
  <c r="V121" i="2" s="1"/>
  <c r="AK80" i="2"/>
  <c r="AK81" i="2" s="1"/>
  <c r="AJ80" i="2"/>
  <c r="AJ81" i="2" s="1"/>
  <c r="AI80" i="2"/>
  <c r="AI81" i="2" s="1"/>
  <c r="AH80" i="2"/>
  <c r="AG80" i="2"/>
  <c r="AG81" i="2" s="1"/>
  <c r="AF80" i="2"/>
  <c r="AF81" i="2" s="1"/>
  <c r="AE80" i="2"/>
  <c r="AE81" i="2" s="1"/>
  <c r="AD80" i="2"/>
  <c r="AD81" i="2" s="1"/>
  <c r="AC80" i="2"/>
  <c r="AC81" i="2" s="1"/>
  <c r="AB80" i="2"/>
  <c r="AB81" i="2" s="1"/>
  <c r="AA80" i="2"/>
  <c r="AA81" i="2" s="1"/>
  <c r="Z80" i="2"/>
  <c r="Z81" i="2" s="1"/>
  <c r="Y80" i="2"/>
  <c r="Y81" i="2" s="1"/>
  <c r="X80" i="2"/>
  <c r="X81" i="2" s="1"/>
  <c r="W80" i="2"/>
  <c r="W81" i="2" s="1"/>
  <c r="V80" i="2"/>
  <c r="AK70" i="2"/>
  <c r="AK71" i="2" s="1"/>
  <c r="AJ70" i="2"/>
  <c r="AJ71" i="2" s="1"/>
  <c r="AI70" i="2"/>
  <c r="AI71" i="2" s="1"/>
  <c r="AH70" i="2"/>
  <c r="AG70" i="2"/>
  <c r="AG71" i="2" s="1"/>
  <c r="AF70" i="2"/>
  <c r="AF71" i="2" s="1"/>
  <c r="AE70" i="2"/>
  <c r="AE71" i="2" s="1"/>
  <c r="AD70" i="2"/>
  <c r="AD71" i="2" s="1"/>
  <c r="AC70" i="2"/>
  <c r="AC71" i="2" s="1"/>
  <c r="AB70" i="2"/>
  <c r="AB71" i="2" s="1"/>
  <c r="AA70" i="2"/>
  <c r="AA71" i="2" s="1"/>
  <c r="Z70" i="2"/>
  <c r="Y70" i="2"/>
  <c r="Y71" i="2" s="1"/>
  <c r="X70" i="2"/>
  <c r="X71" i="2" s="1"/>
  <c r="W70" i="2"/>
  <c r="W71" i="2" s="1"/>
  <c r="V70" i="2"/>
  <c r="AH94" i="3" l="1"/>
  <c r="U94" i="3"/>
  <c r="Z94" i="3"/>
  <c r="AH83" i="3"/>
  <c r="AH21" i="3"/>
  <c r="Z21" i="3"/>
  <c r="U76" i="3"/>
  <c r="Z89" i="3"/>
  <c r="AF94" i="3"/>
  <c r="AB76" i="3"/>
  <c r="AH89" i="3"/>
  <c r="AB83" i="3"/>
  <c r="AJ89" i="3"/>
  <c r="X89" i="3"/>
  <c r="AJ76" i="3"/>
  <c r="AI89" i="3"/>
  <c r="AE89" i="3"/>
  <c r="AA89" i="3"/>
  <c r="W89" i="3"/>
  <c r="AJ94" i="3"/>
  <c r="AE94" i="3"/>
  <c r="W94" i="3"/>
  <c r="AJ83" i="3"/>
  <c r="AF89" i="3"/>
  <c r="X51" i="3"/>
  <c r="AB51" i="3"/>
  <c r="AF51" i="3"/>
  <c r="AJ51" i="3"/>
  <c r="AI76" i="3"/>
  <c r="V76" i="3"/>
  <c r="AA83" i="3"/>
  <c r="Z83" i="3"/>
  <c r="V89" i="3"/>
  <c r="AI94" i="3"/>
  <c r="AD94" i="3"/>
  <c r="V94" i="3"/>
  <c r="AG94" i="3"/>
  <c r="AC94" i="3"/>
  <c r="Y94" i="3"/>
  <c r="U89" i="3"/>
  <c r="AB89" i="3"/>
  <c r="U51" i="3"/>
  <c r="AG83" i="3"/>
  <c r="AC83" i="3"/>
  <c r="Y83" i="3"/>
  <c r="AG89" i="3"/>
  <c r="Y89" i="3"/>
  <c r="AA94" i="3"/>
  <c r="AB94" i="3"/>
  <c r="X94" i="3"/>
  <c r="AE21" i="3"/>
  <c r="W76" i="3"/>
  <c r="V46" i="3"/>
  <c r="U83" i="3"/>
  <c r="AF83" i="3"/>
  <c r="X83" i="3"/>
  <c r="AB21" i="3"/>
  <c r="V83" i="3"/>
  <c r="AG76" i="3"/>
  <c r="AC76" i="3"/>
  <c r="Y76" i="3"/>
  <c r="Y51" i="3"/>
  <c r="AG51" i="3"/>
  <c r="Z51" i="3"/>
  <c r="AH51" i="3"/>
  <c r="V51" i="3"/>
  <c r="AD51" i="3"/>
  <c r="AD46" i="3"/>
  <c r="U46" i="3"/>
  <c r="AH46" i="3"/>
  <c r="Z46" i="3"/>
  <c r="AG46" i="3"/>
  <c r="Y46" i="3"/>
  <c r="AC46" i="3"/>
  <c r="U21" i="3"/>
  <c r="AF21" i="3"/>
  <c r="AG21" i="3"/>
  <c r="AC21" i="3"/>
  <c r="Y21" i="3"/>
  <c r="AH146" i="2"/>
  <c r="AD146" i="2"/>
  <c r="AH121" i="2"/>
  <c r="V81" i="2"/>
  <c r="AH81" i="2"/>
  <c r="V71" i="2"/>
  <c r="AH71" i="2"/>
  <c r="Z71" i="2"/>
  <c r="P87" i="24"/>
  <c r="O87" i="24"/>
  <c r="N87" i="24"/>
  <c r="M87" i="24"/>
  <c r="L87" i="24"/>
  <c r="K87" i="24"/>
  <c r="P81" i="24"/>
  <c r="O81" i="24"/>
  <c r="N81" i="24"/>
  <c r="M81" i="24"/>
  <c r="L81" i="24"/>
  <c r="K81" i="24"/>
  <c r="P72" i="24"/>
  <c r="O72" i="24"/>
  <c r="N72" i="24"/>
  <c r="M72" i="24"/>
  <c r="L72" i="24"/>
  <c r="K72" i="24"/>
  <c r="P69" i="24"/>
  <c r="O69" i="24"/>
  <c r="N69" i="24"/>
  <c r="M69" i="24"/>
  <c r="L69" i="24"/>
  <c r="K69" i="24"/>
  <c r="P60" i="24"/>
  <c r="O60" i="24"/>
  <c r="N60" i="24"/>
  <c r="M60" i="24"/>
  <c r="L60" i="24"/>
  <c r="K60" i="24"/>
  <c r="P57" i="24"/>
  <c r="O57" i="24"/>
  <c r="N57" i="24"/>
  <c r="M57" i="24"/>
  <c r="L57" i="24"/>
  <c r="K57" i="24"/>
  <c r="P48" i="24"/>
  <c r="O48" i="24"/>
  <c r="N48" i="24"/>
  <c r="M48" i="24"/>
  <c r="L48" i="24"/>
  <c r="K48" i="24"/>
  <c r="P45" i="24"/>
  <c r="O45" i="24"/>
  <c r="N45" i="24"/>
  <c r="M45" i="24"/>
  <c r="L45" i="24"/>
  <c r="K45" i="24"/>
  <c r="P39" i="24"/>
  <c r="O39" i="24"/>
  <c r="N39" i="24"/>
  <c r="M39" i="24"/>
  <c r="L39" i="24"/>
  <c r="P30" i="24"/>
  <c r="O30" i="24"/>
  <c r="N30" i="24"/>
  <c r="M30" i="24"/>
  <c r="L30" i="24"/>
  <c r="K30" i="24"/>
  <c r="P21" i="24"/>
  <c r="O21" i="24"/>
  <c r="N21" i="24"/>
  <c r="M21" i="24"/>
  <c r="L21" i="24"/>
  <c r="K21" i="24"/>
  <c r="P18" i="24"/>
  <c r="O18" i="24"/>
  <c r="N18" i="24"/>
  <c r="M18" i="24"/>
  <c r="L18" i="24"/>
  <c r="K18" i="24"/>
  <c r="P9" i="24"/>
  <c r="O9" i="24"/>
  <c r="N9" i="24"/>
  <c r="M9" i="24"/>
  <c r="L9" i="24"/>
  <c r="K9" i="24"/>
  <c r="P6" i="24"/>
  <c r="O6" i="24"/>
  <c r="O7" i="24" s="1"/>
  <c r="N6" i="24"/>
  <c r="N7" i="24" s="1"/>
  <c r="M6" i="24"/>
  <c r="M7" i="24" s="1"/>
  <c r="L6" i="24"/>
  <c r="L7" i="24" s="1"/>
  <c r="K6" i="24"/>
  <c r="K7" i="24" s="1"/>
  <c r="L3" i="24"/>
  <c r="M3" i="24"/>
  <c r="N3" i="24"/>
  <c r="O3" i="24"/>
  <c r="P3" i="24"/>
  <c r="K3" i="24"/>
  <c r="P7" i="24"/>
  <c r="D74" i="1" l="1"/>
  <c r="I74" i="1"/>
  <c r="I75" i="1" s="1"/>
  <c r="J74" i="1"/>
  <c r="J75" i="1" s="1"/>
  <c r="K74" i="1"/>
  <c r="K75" i="1" s="1"/>
  <c r="N74" i="1"/>
  <c r="N75" i="1" s="1"/>
  <c r="R74" i="1"/>
  <c r="R75" i="1" s="1"/>
  <c r="S74" i="1"/>
  <c r="G230" i="1"/>
  <c r="K230" i="1"/>
  <c r="M230" i="1"/>
  <c r="O230" i="1"/>
  <c r="Q230" i="1"/>
  <c r="R230" i="1"/>
  <c r="S230" i="1"/>
  <c r="Q279" i="1"/>
  <c r="I279" i="1"/>
  <c r="M279" i="1"/>
  <c r="S75" i="1" l="1"/>
  <c r="S37" i="47" s="1"/>
  <c r="T74" i="1"/>
  <c r="N37" i="47"/>
  <c r="N40" i="47"/>
  <c r="N38" i="47"/>
  <c r="N39" i="47"/>
  <c r="R37" i="47"/>
  <c r="R40" i="47"/>
  <c r="R39" i="47"/>
  <c r="R38" i="47"/>
  <c r="K38" i="47"/>
  <c r="K39" i="47"/>
  <c r="K37" i="47"/>
  <c r="K40" i="47"/>
  <c r="I37" i="47"/>
  <c r="I38" i="47"/>
  <c r="I39" i="47"/>
  <c r="I40" i="47"/>
  <c r="S38" i="47"/>
  <c r="J37" i="47"/>
  <c r="J40" i="47"/>
  <c r="J38" i="47"/>
  <c r="J39" i="47"/>
  <c r="I280" i="1"/>
  <c r="Q71" i="1"/>
  <c r="I71" i="1"/>
  <c r="E71" i="1"/>
  <c r="I230" i="1"/>
  <c r="I231" i="1" s="1"/>
  <c r="E230" i="1"/>
  <c r="E231" i="1" s="1"/>
  <c r="E279" i="1"/>
  <c r="E280" i="1" s="1"/>
  <c r="O71" i="1"/>
  <c r="G71" i="1"/>
  <c r="G231" i="1"/>
  <c r="O74" i="1"/>
  <c r="O75" i="1" s="1"/>
  <c r="D230" i="1"/>
  <c r="D231" i="1" s="1"/>
  <c r="R71" i="1"/>
  <c r="N71" i="1"/>
  <c r="J71" i="1"/>
  <c r="D279" i="1"/>
  <c r="D280" i="1" s="1"/>
  <c r="G74" i="1"/>
  <c r="G75" i="1" s="1"/>
  <c r="E74" i="1"/>
  <c r="E75" i="1" s="1"/>
  <c r="S71" i="1"/>
  <c r="K71" i="1"/>
  <c r="P279" i="1"/>
  <c r="H279" i="1"/>
  <c r="H280" i="1" s="1"/>
  <c r="J230" i="1"/>
  <c r="N230" i="1"/>
  <c r="L279" i="1"/>
  <c r="Q74" i="1"/>
  <c r="Q75" i="1" s="1"/>
  <c r="M71" i="1"/>
  <c r="M74" i="1"/>
  <c r="M75" i="1" s="1"/>
  <c r="D75" i="1"/>
  <c r="D71" i="1"/>
  <c r="R279" i="1"/>
  <c r="N279" i="1"/>
  <c r="J279" i="1"/>
  <c r="P230" i="1"/>
  <c r="L230" i="1"/>
  <c r="H230" i="1"/>
  <c r="H231" i="1" s="1"/>
  <c r="S279" i="1"/>
  <c r="O279" i="1"/>
  <c r="K279" i="1"/>
  <c r="G279" i="1"/>
  <c r="G280" i="1" s="1"/>
  <c r="P71" i="1"/>
  <c r="P74" i="1"/>
  <c r="P75" i="1" s="1"/>
  <c r="L71" i="1"/>
  <c r="L74" i="1"/>
  <c r="L75" i="1" s="1"/>
  <c r="H71" i="1"/>
  <c r="H74" i="1"/>
  <c r="Q239" i="1"/>
  <c r="H190" i="1"/>
  <c r="J190" i="1"/>
  <c r="N190" i="1"/>
  <c r="P190" i="1"/>
  <c r="Q190" i="1"/>
  <c r="R190" i="1"/>
  <c r="S40" i="47" l="1"/>
  <c r="U40" i="47" s="1"/>
  <c r="S39" i="47"/>
  <c r="H191" i="1"/>
  <c r="H98" i="47" s="1"/>
  <c r="U38" i="47"/>
  <c r="L37" i="47"/>
  <c r="L38" i="47"/>
  <c r="L39" i="47"/>
  <c r="L40" i="47"/>
  <c r="M37" i="47"/>
  <c r="M38" i="47"/>
  <c r="M39" i="47"/>
  <c r="M40" i="47"/>
  <c r="U37" i="47"/>
  <c r="O38" i="47"/>
  <c r="O39" i="47"/>
  <c r="O40" i="47"/>
  <c r="O37" i="47"/>
  <c r="E143" i="47"/>
  <c r="E144" i="47"/>
  <c r="E145" i="47"/>
  <c r="E142" i="47"/>
  <c r="K41" i="47"/>
  <c r="H117" i="47"/>
  <c r="H120" i="47"/>
  <c r="H118" i="47"/>
  <c r="H119" i="47"/>
  <c r="D142" i="47"/>
  <c r="D145" i="47"/>
  <c r="D143" i="47"/>
  <c r="D144" i="47"/>
  <c r="P37" i="47"/>
  <c r="P38" i="47"/>
  <c r="P39" i="47"/>
  <c r="P40" i="47"/>
  <c r="Q37" i="47"/>
  <c r="Q38" i="47"/>
  <c r="Q39" i="47"/>
  <c r="Q40" i="47"/>
  <c r="H142" i="47"/>
  <c r="H143" i="47"/>
  <c r="H144" i="47"/>
  <c r="H145" i="47"/>
  <c r="E37" i="47"/>
  <c r="E38" i="47"/>
  <c r="E39" i="47"/>
  <c r="E40" i="47"/>
  <c r="G233" i="1"/>
  <c r="G118" i="47"/>
  <c r="G119" i="47"/>
  <c r="G117" i="47"/>
  <c r="G120" i="47"/>
  <c r="E92" i="3"/>
  <c r="E117" i="47"/>
  <c r="E120" i="47"/>
  <c r="E118" i="47"/>
  <c r="E119" i="47"/>
  <c r="U39" i="47"/>
  <c r="G142" i="47"/>
  <c r="G143" i="47"/>
  <c r="G144" i="47"/>
  <c r="G145" i="47"/>
  <c r="D117" i="47"/>
  <c r="D120" i="47"/>
  <c r="D118" i="47"/>
  <c r="D119" i="47"/>
  <c r="H75" i="1"/>
  <c r="D37" i="47"/>
  <c r="D38" i="47"/>
  <c r="D39" i="47"/>
  <c r="D40" i="47"/>
  <c r="G38" i="47"/>
  <c r="G39" i="47"/>
  <c r="G37" i="47"/>
  <c r="G40" i="47"/>
  <c r="I117" i="47"/>
  <c r="I120" i="47"/>
  <c r="I118" i="47"/>
  <c r="I119" i="47"/>
  <c r="I143" i="47"/>
  <c r="I144" i="47"/>
  <c r="I145" i="47"/>
  <c r="I142" i="47"/>
  <c r="G57" i="4"/>
  <c r="J41" i="47"/>
  <c r="I41" i="47"/>
  <c r="R41" i="47"/>
  <c r="N41" i="47"/>
  <c r="I281" i="1"/>
  <c r="I232" i="1"/>
  <c r="I94" i="3"/>
  <c r="D102" i="3"/>
  <c r="D106" i="3"/>
  <c r="D101" i="3"/>
  <c r="D103" i="3"/>
  <c r="D105" i="3"/>
  <c r="D104" i="3"/>
  <c r="H101" i="3"/>
  <c r="H105" i="3"/>
  <c r="H106" i="3"/>
  <c r="H100" i="3"/>
  <c r="H104" i="3"/>
  <c r="H102" i="3"/>
  <c r="H103" i="3"/>
  <c r="G100" i="3"/>
  <c r="G104" i="3"/>
  <c r="G105" i="3"/>
  <c r="G103" i="3"/>
  <c r="G102" i="3"/>
  <c r="G106" i="3"/>
  <c r="G101" i="3"/>
  <c r="E102" i="3"/>
  <c r="E106" i="3"/>
  <c r="E101" i="3"/>
  <c r="E105" i="3"/>
  <c r="E103" i="3"/>
  <c r="E100" i="3"/>
  <c r="E104" i="3"/>
  <c r="E143" i="2"/>
  <c r="E142" i="2"/>
  <c r="E145" i="2"/>
  <c r="E144" i="2"/>
  <c r="G143" i="2"/>
  <c r="G142" i="2"/>
  <c r="G145" i="2"/>
  <c r="G144" i="2"/>
  <c r="D144" i="2"/>
  <c r="D145" i="2"/>
  <c r="D142" i="2"/>
  <c r="D143" i="2"/>
  <c r="H144" i="2"/>
  <c r="H143" i="2"/>
  <c r="H142" i="2"/>
  <c r="H145" i="2"/>
  <c r="D77" i="1"/>
  <c r="E119" i="2"/>
  <c r="E117" i="2"/>
  <c r="H282" i="1"/>
  <c r="E94" i="3"/>
  <c r="E72" i="24"/>
  <c r="E91" i="3"/>
  <c r="E233" i="1"/>
  <c r="E121" i="2"/>
  <c r="E120" i="2"/>
  <c r="E90" i="3"/>
  <c r="E93" i="3"/>
  <c r="E71" i="24"/>
  <c r="E118" i="2"/>
  <c r="G77" i="1"/>
  <c r="G24" i="24"/>
  <c r="G23" i="24"/>
  <c r="G39" i="2"/>
  <c r="G38" i="2"/>
  <c r="G37" i="2"/>
  <c r="G40" i="2"/>
  <c r="D282" i="1"/>
  <c r="D100" i="3"/>
  <c r="D87" i="24"/>
  <c r="D86" i="24"/>
  <c r="D146" i="2"/>
  <c r="D107" i="3"/>
  <c r="E87" i="24"/>
  <c r="E86" i="24"/>
  <c r="E107" i="3"/>
  <c r="E146" i="2"/>
  <c r="E282" i="1"/>
  <c r="E281" i="1"/>
  <c r="D233" i="1"/>
  <c r="D92" i="3"/>
  <c r="D71" i="24"/>
  <c r="D90" i="3"/>
  <c r="D72" i="24"/>
  <c r="D118" i="2"/>
  <c r="D91" i="3"/>
  <c r="D119" i="2"/>
  <c r="D120" i="2"/>
  <c r="D117" i="2"/>
  <c r="D121" i="2"/>
  <c r="D93" i="3"/>
  <c r="D94" i="3"/>
  <c r="G86" i="24"/>
  <c r="G87" i="24"/>
  <c r="G146" i="2"/>
  <c r="G107" i="3"/>
  <c r="E23" i="24"/>
  <c r="E24" i="24"/>
  <c r="E37" i="2"/>
  <c r="E40" i="2"/>
  <c r="E38" i="2"/>
  <c r="E39" i="2"/>
  <c r="E76" i="1"/>
  <c r="D23" i="24"/>
  <c r="D24" i="24"/>
  <c r="D38" i="2"/>
  <c r="D37" i="2"/>
  <c r="D39" i="2"/>
  <c r="D40" i="2"/>
  <c r="G90" i="3"/>
  <c r="G72" i="24"/>
  <c r="G117" i="2"/>
  <c r="G71" i="24"/>
  <c r="G92" i="3"/>
  <c r="G119" i="2"/>
  <c r="G91" i="3"/>
  <c r="G118" i="2"/>
  <c r="G120" i="2"/>
  <c r="G121" i="2"/>
  <c r="G93" i="3"/>
  <c r="G94" i="3"/>
  <c r="H76" i="1"/>
  <c r="H23" i="24"/>
  <c r="H24" i="24"/>
  <c r="H39" i="2"/>
  <c r="H37" i="2"/>
  <c r="H38" i="2"/>
  <c r="H40" i="2"/>
  <c r="G282" i="1"/>
  <c r="H91" i="3"/>
  <c r="H118" i="2"/>
  <c r="H90" i="3"/>
  <c r="H72" i="24"/>
  <c r="H117" i="2"/>
  <c r="H71" i="24"/>
  <c r="H119" i="2"/>
  <c r="H92" i="3"/>
  <c r="H121" i="2"/>
  <c r="H120" i="2"/>
  <c r="H93" i="3"/>
  <c r="H94" i="3"/>
  <c r="E77" i="1"/>
  <c r="H87" i="24"/>
  <c r="H86" i="24"/>
  <c r="H146" i="2"/>
  <c r="H107" i="3"/>
  <c r="H80" i="3"/>
  <c r="H78" i="3"/>
  <c r="H77" i="3"/>
  <c r="H81" i="3"/>
  <c r="H79" i="3"/>
  <c r="H98" i="2"/>
  <c r="H60" i="24"/>
  <c r="H59" i="24"/>
  <c r="H99" i="2"/>
  <c r="H97" i="2"/>
  <c r="H100" i="2"/>
  <c r="H82" i="3"/>
  <c r="H101" i="2"/>
  <c r="H83" i="3"/>
  <c r="I190" i="1"/>
  <c r="E190" i="1"/>
  <c r="D190" i="1"/>
  <c r="L190" i="1"/>
  <c r="S190" i="1"/>
  <c r="O190" i="1"/>
  <c r="K190" i="1"/>
  <c r="G190" i="1"/>
  <c r="M190" i="1"/>
  <c r="S159" i="1"/>
  <c r="R156" i="1"/>
  <c r="Q159" i="1"/>
  <c r="Q160" i="1" s="1"/>
  <c r="P159" i="1"/>
  <c r="P160" i="1" s="1"/>
  <c r="O159" i="1"/>
  <c r="N156" i="1"/>
  <c r="M156" i="1"/>
  <c r="L156" i="1"/>
  <c r="K159" i="1"/>
  <c r="J159" i="1"/>
  <c r="J160" i="1" s="1"/>
  <c r="I159" i="1"/>
  <c r="I160" i="1" s="1"/>
  <c r="H156" i="1"/>
  <c r="G159" i="1"/>
  <c r="G160" i="1" s="1"/>
  <c r="E156" i="1"/>
  <c r="D156" i="1"/>
  <c r="N123" i="1"/>
  <c r="N141" i="1"/>
  <c r="E232" i="1"/>
  <c r="K62" i="1"/>
  <c r="G65" i="1"/>
  <c r="O123" i="1"/>
  <c r="G123" i="1"/>
  <c r="G124" i="1" s="1"/>
  <c r="H232" i="1"/>
  <c r="S218" i="1"/>
  <c r="O239" i="1"/>
  <c r="K239" i="1"/>
  <c r="G239" i="1"/>
  <c r="G240" i="1" s="1"/>
  <c r="S221" i="1"/>
  <c r="S239" i="1"/>
  <c r="R239" i="1"/>
  <c r="N239" i="1"/>
  <c r="E239" i="1"/>
  <c r="E240" i="1" s="1"/>
  <c r="M239" i="1"/>
  <c r="P239" i="1"/>
  <c r="L239" i="1"/>
  <c r="H239" i="1"/>
  <c r="H240" i="1" s="1"/>
  <c r="H281" i="1"/>
  <c r="H77" i="1"/>
  <c r="H233" i="1"/>
  <c r="S41" i="47" l="1"/>
  <c r="H97" i="47"/>
  <c r="E73" i="24"/>
  <c r="H99" i="47"/>
  <c r="I76" i="1"/>
  <c r="H100" i="47"/>
  <c r="I191" i="1"/>
  <c r="I97" i="47" s="1"/>
  <c r="G191" i="1"/>
  <c r="G98" i="47" s="1"/>
  <c r="D191" i="1"/>
  <c r="D98" i="47" s="1"/>
  <c r="E191" i="1"/>
  <c r="E99" i="47" s="1"/>
  <c r="G73" i="24"/>
  <c r="E25" i="24"/>
  <c r="G88" i="24"/>
  <c r="H25" i="24"/>
  <c r="E88" i="24"/>
  <c r="D88" i="24"/>
  <c r="G25" i="24"/>
  <c r="G41" i="47"/>
  <c r="D121" i="47"/>
  <c r="G146" i="47"/>
  <c r="G121" i="47"/>
  <c r="H122" i="47"/>
  <c r="H125" i="47"/>
  <c r="H123" i="47"/>
  <c r="H124" i="47"/>
  <c r="I241" i="1"/>
  <c r="G123" i="47"/>
  <c r="G124" i="47"/>
  <c r="G122" i="47"/>
  <c r="G125" i="47"/>
  <c r="I82" i="47"/>
  <c r="I83" i="47"/>
  <c r="I84" i="47"/>
  <c r="I85" i="47"/>
  <c r="Q82" i="47"/>
  <c r="Q83" i="47"/>
  <c r="Q84" i="47"/>
  <c r="Q85" i="47"/>
  <c r="H88" i="24"/>
  <c r="D25" i="24"/>
  <c r="E121" i="47"/>
  <c r="E122" i="47"/>
  <c r="E125" i="47"/>
  <c r="E123" i="47"/>
  <c r="E124" i="47"/>
  <c r="P83" i="47"/>
  <c r="P84" i="47"/>
  <c r="P85" i="47"/>
  <c r="P82" i="47"/>
  <c r="J82" i="47"/>
  <c r="J83" i="47"/>
  <c r="J84" i="47"/>
  <c r="J85" i="47"/>
  <c r="H73" i="24"/>
  <c r="D41" i="2"/>
  <c r="E41" i="2"/>
  <c r="I121" i="47"/>
  <c r="D41" i="47"/>
  <c r="E146" i="47"/>
  <c r="O41" i="47"/>
  <c r="G63" i="47"/>
  <c r="G64" i="47"/>
  <c r="G62" i="47"/>
  <c r="G65" i="47"/>
  <c r="G82" i="47"/>
  <c r="G85" i="47"/>
  <c r="G84" i="47"/>
  <c r="G83" i="47"/>
  <c r="E98" i="47"/>
  <c r="H61" i="24"/>
  <c r="H41" i="2"/>
  <c r="D73" i="24"/>
  <c r="G41" i="2"/>
  <c r="I146" i="47"/>
  <c r="H37" i="47"/>
  <c r="H38" i="47"/>
  <c r="H39" i="47"/>
  <c r="H40" i="47"/>
  <c r="E41" i="47"/>
  <c r="H146" i="47"/>
  <c r="Q41" i="47"/>
  <c r="P41" i="47"/>
  <c r="D146" i="47"/>
  <c r="H121" i="47"/>
  <c r="M41" i="47"/>
  <c r="L41" i="47"/>
  <c r="G66" i="1"/>
  <c r="G35" i="2" s="1"/>
  <c r="I117" i="2"/>
  <c r="I233" i="1"/>
  <c r="I93" i="3"/>
  <c r="I71" i="24"/>
  <c r="I119" i="2"/>
  <c r="I118" i="2"/>
  <c r="I92" i="3"/>
  <c r="I91" i="3"/>
  <c r="J231" i="1"/>
  <c r="I121" i="2"/>
  <c r="I120" i="2"/>
  <c r="I72" i="24"/>
  <c r="I90" i="3"/>
  <c r="I102" i="3"/>
  <c r="I106" i="3"/>
  <c r="I103" i="3"/>
  <c r="I101" i="3"/>
  <c r="I105" i="3"/>
  <c r="I100" i="3"/>
  <c r="I104" i="3"/>
  <c r="I145" i="2"/>
  <c r="I144" i="2"/>
  <c r="I143" i="2"/>
  <c r="I142" i="2"/>
  <c r="G53" i="3"/>
  <c r="G52" i="3"/>
  <c r="G54" i="3"/>
  <c r="G55" i="3"/>
  <c r="D218" i="1"/>
  <c r="N138" i="1"/>
  <c r="N120" i="1"/>
  <c r="Q162" i="1"/>
  <c r="G62" i="1"/>
  <c r="D159" i="1"/>
  <c r="D160" i="1" s="1"/>
  <c r="P156" i="1"/>
  <c r="D8" i="1"/>
  <c r="M159" i="1"/>
  <c r="M160" i="1" s="1"/>
  <c r="G120" i="1"/>
  <c r="J280" i="1"/>
  <c r="I107" i="3"/>
  <c r="I86" i="24"/>
  <c r="I282" i="1"/>
  <c r="I87" i="24"/>
  <c r="I146" i="2"/>
  <c r="O156" i="1"/>
  <c r="D239" i="1"/>
  <c r="D240" i="1" s="1"/>
  <c r="H159" i="1"/>
  <c r="H160" i="1" s="1"/>
  <c r="N129" i="1"/>
  <c r="O129" i="1"/>
  <c r="L159" i="1"/>
  <c r="L160" i="1" s="1"/>
  <c r="G156" i="1"/>
  <c r="K156" i="1"/>
  <c r="N132" i="1"/>
  <c r="S160" i="1"/>
  <c r="K160" i="1"/>
  <c r="N159" i="1"/>
  <c r="N160" i="1" s="1"/>
  <c r="O120" i="1"/>
  <c r="E79" i="3"/>
  <c r="E99" i="2"/>
  <c r="E98" i="2"/>
  <c r="G242" i="1"/>
  <c r="G74" i="24"/>
  <c r="G122" i="2"/>
  <c r="G125" i="2"/>
  <c r="G75" i="24"/>
  <c r="G124" i="2"/>
  <c r="G123" i="2"/>
  <c r="G126" i="2"/>
  <c r="J156" i="1"/>
  <c r="R159" i="1"/>
  <c r="R160" i="1" s="1"/>
  <c r="E242" i="1"/>
  <c r="E74" i="24"/>
  <c r="E124" i="2"/>
  <c r="E75" i="24"/>
  <c r="E123" i="2"/>
  <c r="E122" i="2"/>
  <c r="E125" i="2"/>
  <c r="E126" i="2"/>
  <c r="E159" i="1"/>
  <c r="E160" i="1" s="1"/>
  <c r="H75" i="24"/>
  <c r="H123" i="2"/>
  <c r="H122" i="2"/>
  <c r="H74" i="24"/>
  <c r="H124" i="2"/>
  <c r="H126" i="2"/>
  <c r="H125" i="2"/>
  <c r="G126" i="1"/>
  <c r="G57" i="3"/>
  <c r="G56" i="3"/>
  <c r="G39" i="24"/>
  <c r="G38" i="24"/>
  <c r="G62" i="2"/>
  <c r="G65" i="2"/>
  <c r="G64" i="2"/>
  <c r="G63" i="2"/>
  <c r="G58" i="3"/>
  <c r="G66" i="2"/>
  <c r="G59" i="3"/>
  <c r="S156" i="1"/>
  <c r="Q156" i="1"/>
  <c r="Q83" i="2"/>
  <c r="Q82" i="2"/>
  <c r="Q85" i="2"/>
  <c r="Q84" i="2"/>
  <c r="Q86" i="2"/>
  <c r="P162" i="1"/>
  <c r="P82" i="2"/>
  <c r="P83" i="2"/>
  <c r="P84" i="2"/>
  <c r="P85" i="2"/>
  <c r="P86" i="2"/>
  <c r="O160" i="1"/>
  <c r="J82" i="2"/>
  <c r="J84" i="2"/>
  <c r="J83" i="2"/>
  <c r="J85" i="2"/>
  <c r="J86" i="2"/>
  <c r="I156" i="1"/>
  <c r="O132" i="1"/>
  <c r="K65" i="1"/>
  <c r="H241" i="1"/>
  <c r="N4" i="24"/>
  <c r="L4" i="24"/>
  <c r="P4" i="24"/>
  <c r="M4" i="24"/>
  <c r="O4" i="24"/>
  <c r="K4" i="24"/>
  <c r="J162" i="1"/>
  <c r="G129" i="1"/>
  <c r="G132" i="1"/>
  <c r="G133" i="1" s="1"/>
  <c r="S53" i="1"/>
  <c r="S56" i="1"/>
  <c r="H53" i="1"/>
  <c r="H56" i="1"/>
  <c r="H57" i="1" s="1"/>
  <c r="J53" i="1"/>
  <c r="J56" i="1"/>
  <c r="D96" i="1"/>
  <c r="D93" i="1"/>
  <c r="E56" i="1"/>
  <c r="E57" i="1" s="1"/>
  <c r="E53" i="1"/>
  <c r="G47" i="1"/>
  <c r="G48" i="1" s="1"/>
  <c r="G44" i="1"/>
  <c r="N38" i="1"/>
  <c r="O38" i="1"/>
  <c r="P38" i="1"/>
  <c r="E21" i="1"/>
  <c r="H147" i="1"/>
  <c r="H150" i="1"/>
  <c r="M150" i="1"/>
  <c r="M147" i="1"/>
  <c r="N150" i="1"/>
  <c r="N147" i="1"/>
  <c r="I141" i="1"/>
  <c r="I142" i="1" s="1"/>
  <c r="I138" i="1"/>
  <c r="H132" i="1"/>
  <c r="H133" i="1" s="1"/>
  <c r="H129" i="1"/>
  <c r="I132" i="1"/>
  <c r="I133" i="1" s="1"/>
  <c r="I129" i="1"/>
  <c r="H123" i="1"/>
  <c r="H124" i="1" s="1"/>
  <c r="H120" i="1"/>
  <c r="I120" i="1"/>
  <c r="I123" i="1"/>
  <c r="I124" i="1" s="1"/>
  <c r="M93" i="1"/>
  <c r="M96" i="1"/>
  <c r="N93" i="1"/>
  <c r="N96" i="1"/>
  <c r="O93" i="1"/>
  <c r="O96" i="1"/>
  <c r="L47" i="1"/>
  <c r="L44" i="1"/>
  <c r="M44" i="1"/>
  <c r="M47" i="1"/>
  <c r="L147" i="1"/>
  <c r="L150" i="1"/>
  <c r="L62" i="1"/>
  <c r="L65" i="1"/>
  <c r="M56" i="1"/>
  <c r="M53" i="1"/>
  <c r="Q29" i="1"/>
  <c r="G29" i="1"/>
  <c r="G30" i="1" s="1"/>
  <c r="E65" i="1"/>
  <c r="E62" i="1"/>
  <c r="P29" i="1"/>
  <c r="H29" i="1"/>
  <c r="H30" i="1" s="1"/>
  <c r="D21" i="1"/>
  <c r="J138" i="1"/>
  <c r="J141" i="1"/>
  <c r="J120" i="1"/>
  <c r="J123" i="1"/>
  <c r="O62" i="1"/>
  <c r="O65" i="1"/>
  <c r="S129" i="1"/>
  <c r="S132" i="1"/>
  <c r="G150" i="1"/>
  <c r="G147" i="1"/>
  <c r="G294" i="1"/>
  <c r="O294" i="1"/>
  <c r="H242" i="1"/>
  <c r="P221" i="1"/>
  <c r="P218" i="1"/>
  <c r="H294" i="1"/>
  <c r="P294" i="1"/>
  <c r="M218" i="1"/>
  <c r="M221" i="1"/>
  <c r="E288" i="1"/>
  <c r="M294" i="1"/>
  <c r="J221" i="1"/>
  <c r="J218" i="1"/>
  <c r="J294" i="1"/>
  <c r="R294" i="1"/>
  <c r="G218" i="1"/>
  <c r="G221" i="1"/>
  <c r="G53" i="1"/>
  <c r="G56" i="1"/>
  <c r="G57" i="1" s="1"/>
  <c r="L56" i="1"/>
  <c r="L53" i="1"/>
  <c r="N56" i="1"/>
  <c r="N53" i="1"/>
  <c r="R29" i="1"/>
  <c r="J62" i="1"/>
  <c r="J65" i="1"/>
  <c r="I56" i="1"/>
  <c r="I57" i="1" s="1"/>
  <c r="I53" i="1"/>
  <c r="J44" i="1"/>
  <c r="J47" i="1"/>
  <c r="O47" i="1"/>
  <c r="O44" i="1"/>
  <c r="R38" i="1"/>
  <c r="S38" i="1"/>
  <c r="D38" i="1"/>
  <c r="D39" i="1" s="1"/>
  <c r="P147" i="1"/>
  <c r="P150" i="1"/>
  <c r="Q150" i="1"/>
  <c r="Q147" i="1"/>
  <c r="R150" i="1"/>
  <c r="R147" i="1"/>
  <c r="H138" i="1"/>
  <c r="H141" i="1"/>
  <c r="H142" i="1" s="1"/>
  <c r="M141" i="1"/>
  <c r="M138" i="1"/>
  <c r="L132" i="1"/>
  <c r="L129" i="1"/>
  <c r="M132" i="1"/>
  <c r="M129" i="1"/>
  <c r="L120" i="1"/>
  <c r="L123" i="1"/>
  <c r="M120" i="1"/>
  <c r="M123" i="1"/>
  <c r="Q96" i="1"/>
  <c r="Q93" i="1"/>
  <c r="R93" i="1"/>
  <c r="R96" i="1"/>
  <c r="S96" i="1"/>
  <c r="S93" i="1"/>
  <c r="P47" i="1"/>
  <c r="P44" i="1"/>
  <c r="Q47" i="1"/>
  <c r="Q44" i="1"/>
  <c r="D150" i="1"/>
  <c r="D147" i="1"/>
  <c r="H96" i="1"/>
  <c r="H93" i="1"/>
  <c r="I65" i="1"/>
  <c r="I66" i="1" s="1"/>
  <c r="I62" i="1"/>
  <c r="I38" i="1"/>
  <c r="I39" i="1" s="1"/>
  <c r="G21" i="1"/>
  <c r="D47" i="1"/>
  <c r="D48" i="1" s="1"/>
  <c r="D44" i="1"/>
  <c r="E29" i="1"/>
  <c r="E30" i="1" s="1"/>
  <c r="R141" i="1"/>
  <c r="R138" i="1"/>
  <c r="R120" i="1"/>
  <c r="R123" i="1"/>
  <c r="S62" i="1"/>
  <c r="S65" i="1"/>
  <c r="S123" i="1"/>
  <c r="S120" i="1"/>
  <c r="K150" i="1"/>
  <c r="K147" i="1"/>
  <c r="G288" i="1"/>
  <c r="O288" i="1"/>
  <c r="L288" i="1"/>
  <c r="D294" i="1"/>
  <c r="Q218" i="1"/>
  <c r="Q221" i="1"/>
  <c r="O141" i="1"/>
  <c r="O138" i="1"/>
  <c r="I288" i="1"/>
  <c r="Q288" i="1"/>
  <c r="N218" i="1"/>
  <c r="N221" i="1"/>
  <c r="N294" i="1"/>
  <c r="K221" i="1"/>
  <c r="K218" i="1"/>
  <c r="K56" i="1"/>
  <c r="K53" i="1"/>
  <c r="P56" i="1"/>
  <c r="P53" i="1"/>
  <c r="R53" i="1"/>
  <c r="R56" i="1"/>
  <c r="H21" i="1"/>
  <c r="N65" i="1"/>
  <c r="N62" i="1"/>
  <c r="Q56" i="1"/>
  <c r="Q53" i="1"/>
  <c r="N47" i="1"/>
  <c r="N44" i="1"/>
  <c r="G38" i="1"/>
  <c r="G39" i="1" s="1"/>
  <c r="H38" i="1"/>
  <c r="H39" i="1" s="1"/>
  <c r="E147" i="1"/>
  <c r="E150" i="1"/>
  <c r="L141" i="1"/>
  <c r="L138" i="1"/>
  <c r="Q141" i="1"/>
  <c r="Q138" i="1"/>
  <c r="P132" i="1"/>
  <c r="P129" i="1"/>
  <c r="Q132" i="1"/>
  <c r="Q129" i="1"/>
  <c r="P123" i="1"/>
  <c r="P120" i="1"/>
  <c r="Q120" i="1"/>
  <c r="Q123" i="1"/>
  <c r="E96" i="1"/>
  <c r="E93" i="1"/>
  <c r="G96" i="1"/>
  <c r="G93" i="1"/>
  <c r="D65" i="1"/>
  <c r="D62" i="1"/>
  <c r="E44" i="1"/>
  <c r="E47" i="1"/>
  <c r="E48" i="1" s="1"/>
  <c r="P96" i="1"/>
  <c r="P93" i="1"/>
  <c r="M62" i="1"/>
  <c r="M65" i="1"/>
  <c r="M38" i="1"/>
  <c r="L93" i="1"/>
  <c r="L96" i="1"/>
  <c r="E38" i="1"/>
  <c r="E39" i="1" s="1"/>
  <c r="I29" i="1"/>
  <c r="I30" i="1" s="1"/>
  <c r="L29" i="1"/>
  <c r="J132" i="1"/>
  <c r="J129" i="1"/>
  <c r="O150" i="1"/>
  <c r="O147" i="1"/>
  <c r="K129" i="1"/>
  <c r="K132" i="1"/>
  <c r="K47" i="1"/>
  <c r="K44" i="1"/>
  <c r="J29" i="1"/>
  <c r="K138" i="1"/>
  <c r="K141" i="1"/>
  <c r="K29" i="1"/>
  <c r="K294" i="1"/>
  <c r="S294" i="1"/>
  <c r="H221" i="1"/>
  <c r="H218" i="1"/>
  <c r="L294" i="1"/>
  <c r="D288" i="1"/>
  <c r="E221" i="1"/>
  <c r="E218" i="1"/>
  <c r="I294" i="1"/>
  <c r="Q294" i="1"/>
  <c r="R218" i="1"/>
  <c r="R221" i="1"/>
  <c r="N288" i="1"/>
  <c r="O218" i="1"/>
  <c r="O221" i="1"/>
  <c r="O53" i="1"/>
  <c r="O56" i="1"/>
  <c r="D29" i="1"/>
  <c r="D30" i="1" s="1"/>
  <c r="R65" i="1"/>
  <c r="R62" i="1"/>
  <c r="D53" i="1"/>
  <c r="D56" i="1"/>
  <c r="D57" i="1" s="1"/>
  <c r="R47" i="1"/>
  <c r="R44" i="1"/>
  <c r="J38" i="1"/>
  <c r="K38" i="1"/>
  <c r="L38" i="1"/>
  <c r="I150" i="1"/>
  <c r="I147" i="1"/>
  <c r="J150" i="1"/>
  <c r="J147" i="1"/>
  <c r="P141" i="1"/>
  <c r="P138" i="1"/>
  <c r="D138" i="1"/>
  <c r="D141" i="1"/>
  <c r="D142" i="1" s="1"/>
  <c r="E132" i="1"/>
  <c r="E133" i="1" s="1"/>
  <c r="E129" i="1"/>
  <c r="D132" i="1"/>
  <c r="D133" i="1" s="1"/>
  <c r="D129" i="1"/>
  <c r="E120" i="1"/>
  <c r="E123" i="1"/>
  <c r="E124" i="1" s="1"/>
  <c r="D120" i="1"/>
  <c r="D123" i="1"/>
  <c r="D124" i="1" s="1"/>
  <c r="I96" i="1"/>
  <c r="I97" i="1" s="1"/>
  <c r="I93" i="1"/>
  <c r="J96" i="1"/>
  <c r="J93" i="1"/>
  <c r="K96" i="1"/>
  <c r="K93" i="1"/>
  <c r="H47" i="1"/>
  <c r="H48" i="1" s="1"/>
  <c r="H44" i="1"/>
  <c r="I44" i="1"/>
  <c r="I47" i="1"/>
  <c r="I48" i="1" s="1"/>
  <c r="E141" i="1"/>
  <c r="E142" i="1" s="1"/>
  <c r="E138" i="1"/>
  <c r="H62" i="1"/>
  <c r="H65" i="1"/>
  <c r="Q65" i="1"/>
  <c r="Q62" i="1"/>
  <c r="Q38" i="1"/>
  <c r="P62" i="1"/>
  <c r="P65" i="1"/>
  <c r="S47" i="1"/>
  <c r="S44" i="1"/>
  <c r="M29" i="1"/>
  <c r="O29" i="1"/>
  <c r="R132" i="1"/>
  <c r="R129" i="1"/>
  <c r="S150" i="1"/>
  <c r="S147" i="1"/>
  <c r="K123" i="1"/>
  <c r="K120" i="1"/>
  <c r="N29" i="1"/>
  <c r="S29" i="1"/>
  <c r="S138" i="1"/>
  <c r="S141" i="1"/>
  <c r="K288" i="1"/>
  <c r="S288" i="1"/>
  <c r="L221" i="1"/>
  <c r="L218" i="1"/>
  <c r="H288" i="1"/>
  <c r="P288" i="1"/>
  <c r="I221" i="1"/>
  <c r="I218" i="1"/>
  <c r="G141" i="1"/>
  <c r="G142" i="1" s="1"/>
  <c r="G138" i="1"/>
  <c r="E294" i="1"/>
  <c r="M288" i="1"/>
  <c r="J288" i="1"/>
  <c r="R288" i="1"/>
  <c r="D97" i="47" l="1"/>
  <c r="U14" i="1"/>
  <c r="U17" i="1" s="1"/>
  <c r="T9" i="1"/>
  <c r="H101" i="47"/>
  <c r="I97" i="2"/>
  <c r="G99" i="47"/>
  <c r="I79" i="3"/>
  <c r="I192" i="1"/>
  <c r="I98" i="2"/>
  <c r="I99" i="2"/>
  <c r="I101" i="2"/>
  <c r="I78" i="3"/>
  <c r="G82" i="3"/>
  <c r="G99" i="2"/>
  <c r="G78" i="3"/>
  <c r="G79" i="3"/>
  <c r="G101" i="2"/>
  <c r="G80" i="3"/>
  <c r="I83" i="3"/>
  <c r="I60" i="24"/>
  <c r="I59" i="24"/>
  <c r="I81" i="3"/>
  <c r="H192" i="1"/>
  <c r="G98" i="2"/>
  <c r="G60" i="24"/>
  <c r="G81" i="3"/>
  <c r="G59" i="24"/>
  <c r="I82" i="3"/>
  <c r="I100" i="2"/>
  <c r="I80" i="3"/>
  <c r="I77" i="3"/>
  <c r="G83" i="3"/>
  <c r="G100" i="2"/>
  <c r="G97" i="2"/>
  <c r="G77" i="3"/>
  <c r="J191" i="1"/>
  <c r="J98" i="47" s="1"/>
  <c r="G100" i="47"/>
  <c r="D59" i="24"/>
  <c r="D78" i="3"/>
  <c r="D82" i="3"/>
  <c r="D83" i="3"/>
  <c r="D97" i="2"/>
  <c r="D99" i="2"/>
  <c r="D81" i="3"/>
  <c r="D101" i="2"/>
  <c r="D98" i="2"/>
  <c r="D80" i="3"/>
  <c r="D79" i="3"/>
  <c r="D100" i="2"/>
  <c r="D60" i="24"/>
  <c r="D77" i="3"/>
  <c r="E192" i="1"/>
  <c r="D99" i="47"/>
  <c r="I99" i="47"/>
  <c r="G97" i="47"/>
  <c r="D100" i="47"/>
  <c r="I98" i="47"/>
  <c r="G68" i="1"/>
  <c r="E8" i="47"/>
  <c r="E83" i="3"/>
  <c r="E60" i="24"/>
  <c r="E59" i="24"/>
  <c r="E81" i="3"/>
  <c r="G38" i="3"/>
  <c r="E100" i="47"/>
  <c r="E101" i="2"/>
  <c r="E100" i="2"/>
  <c r="E80" i="3"/>
  <c r="E77" i="3"/>
  <c r="E97" i="47"/>
  <c r="E82" i="3"/>
  <c r="E97" i="2"/>
  <c r="E78" i="3"/>
  <c r="I100" i="47"/>
  <c r="I88" i="24"/>
  <c r="I13" i="47"/>
  <c r="I14" i="47"/>
  <c r="I12" i="47"/>
  <c r="I15" i="47"/>
  <c r="G18" i="4"/>
  <c r="D18" i="4" s="1"/>
  <c r="G16" i="4"/>
  <c r="G17" i="4"/>
  <c r="D17" i="4" s="1"/>
  <c r="G17" i="47"/>
  <c r="G20" i="47"/>
  <c r="G18" i="47"/>
  <c r="G19" i="47"/>
  <c r="H12" i="47"/>
  <c r="H13" i="47"/>
  <c r="H14" i="47"/>
  <c r="H15" i="47"/>
  <c r="O82" i="47"/>
  <c r="O83" i="47"/>
  <c r="O84" i="47"/>
  <c r="O85" i="47"/>
  <c r="J86" i="47"/>
  <c r="Q86" i="47"/>
  <c r="E72" i="47"/>
  <c r="E75" i="47"/>
  <c r="E73" i="47"/>
  <c r="E74" i="47"/>
  <c r="D67" i="47"/>
  <c r="D70" i="47"/>
  <c r="D68" i="47"/>
  <c r="D69" i="47"/>
  <c r="D17" i="24"/>
  <c r="D18" i="24"/>
  <c r="D27" i="47"/>
  <c r="D30" i="47"/>
  <c r="D28" i="47"/>
  <c r="D29" i="47"/>
  <c r="D12" i="47"/>
  <c r="D13" i="47"/>
  <c r="D14" i="47"/>
  <c r="D15" i="47"/>
  <c r="D289" i="1"/>
  <c r="D148" i="2" s="1"/>
  <c r="E18" i="47"/>
  <c r="E19" i="47"/>
  <c r="E17" i="47"/>
  <c r="E20" i="47"/>
  <c r="E151" i="1"/>
  <c r="E78" i="2" s="1"/>
  <c r="I33" i="47"/>
  <c r="I34" i="47"/>
  <c r="I32" i="47"/>
  <c r="I35" i="47"/>
  <c r="G27" i="4"/>
  <c r="D151" i="1"/>
  <c r="D67" i="3" s="1"/>
  <c r="H62" i="47"/>
  <c r="H65" i="47"/>
  <c r="H63" i="47"/>
  <c r="H64" i="47"/>
  <c r="H67" i="47"/>
  <c r="H70" i="47"/>
  <c r="H68" i="47"/>
  <c r="H69" i="47"/>
  <c r="E18" i="24"/>
  <c r="E17" i="24"/>
  <c r="E28" i="47"/>
  <c r="E29" i="47"/>
  <c r="E27" i="47"/>
  <c r="E30" i="47"/>
  <c r="N83" i="2"/>
  <c r="N82" i="47"/>
  <c r="N83" i="47"/>
  <c r="N84" i="47"/>
  <c r="N85" i="47"/>
  <c r="I73" i="24"/>
  <c r="G36" i="3"/>
  <c r="G32" i="47"/>
  <c r="G35" i="47"/>
  <c r="G33" i="47"/>
  <c r="G34" i="47"/>
  <c r="P86" i="47"/>
  <c r="D72" i="47"/>
  <c r="D75" i="47"/>
  <c r="D73" i="47"/>
  <c r="D74" i="47"/>
  <c r="M84" i="2"/>
  <c r="M82" i="47"/>
  <c r="M83" i="47"/>
  <c r="M84" i="47"/>
  <c r="M85" i="47"/>
  <c r="G73" i="47"/>
  <c r="G74" i="47"/>
  <c r="G72" i="47"/>
  <c r="G75" i="47"/>
  <c r="E62" i="47"/>
  <c r="E65" i="47"/>
  <c r="E63" i="47"/>
  <c r="E64" i="47"/>
  <c r="G8" i="2"/>
  <c r="G9" i="2"/>
  <c r="G7" i="2"/>
  <c r="G10" i="2"/>
  <c r="G7" i="47"/>
  <c r="G8" i="47"/>
  <c r="G9" i="47"/>
  <c r="G10" i="47"/>
  <c r="H72" i="47"/>
  <c r="H75" i="47"/>
  <c r="H73" i="47"/>
  <c r="H74" i="47"/>
  <c r="D17" i="47"/>
  <c r="D20" i="47"/>
  <c r="D18" i="47"/>
  <c r="D19" i="47"/>
  <c r="I58" i="1"/>
  <c r="I18" i="24"/>
  <c r="I17" i="24"/>
  <c r="I28" i="47"/>
  <c r="I29" i="47"/>
  <c r="I27" i="47"/>
  <c r="I30" i="47"/>
  <c r="G25" i="4"/>
  <c r="G24" i="4"/>
  <c r="G23" i="4"/>
  <c r="G18" i="24"/>
  <c r="G17" i="24"/>
  <c r="G27" i="47"/>
  <c r="G30" i="47"/>
  <c r="G28" i="47"/>
  <c r="G29" i="47"/>
  <c r="G151" i="1"/>
  <c r="G68" i="3" s="1"/>
  <c r="I62" i="47"/>
  <c r="I65" i="47"/>
  <c r="I63" i="47"/>
  <c r="I64" i="47"/>
  <c r="E8" i="2"/>
  <c r="E9" i="2"/>
  <c r="E7" i="2"/>
  <c r="E10" i="2"/>
  <c r="E9" i="47"/>
  <c r="E7" i="47"/>
  <c r="E10" i="47"/>
  <c r="H17" i="24"/>
  <c r="H18" i="24"/>
  <c r="H27" i="47"/>
  <c r="H30" i="47"/>
  <c r="H28" i="47"/>
  <c r="H29" i="47"/>
  <c r="G68" i="47"/>
  <c r="G69" i="47"/>
  <c r="G67" i="47"/>
  <c r="G70" i="47"/>
  <c r="E76" i="24"/>
  <c r="K162" i="1"/>
  <c r="K82" i="47"/>
  <c r="K83" i="47"/>
  <c r="K84" i="47"/>
  <c r="K85" i="47"/>
  <c r="H83" i="47"/>
  <c r="H84" i="47"/>
  <c r="H85" i="47"/>
  <c r="H82" i="47"/>
  <c r="J142" i="47"/>
  <c r="J143" i="47"/>
  <c r="J144" i="47"/>
  <c r="J145" i="47"/>
  <c r="H57" i="4"/>
  <c r="H41" i="47"/>
  <c r="G66" i="47"/>
  <c r="G126" i="47"/>
  <c r="D62" i="47"/>
  <c r="D65" i="47"/>
  <c r="D63" i="47"/>
  <c r="D64" i="47"/>
  <c r="G289" i="1"/>
  <c r="G147" i="2" s="1"/>
  <c r="G12" i="47"/>
  <c r="G13" i="47"/>
  <c r="G14" i="47"/>
  <c r="G15" i="47"/>
  <c r="H151" i="1"/>
  <c r="H67" i="3" s="1"/>
  <c r="R85" i="2"/>
  <c r="R82" i="47"/>
  <c r="R83" i="47"/>
  <c r="R84" i="47"/>
  <c r="R85" i="47"/>
  <c r="D83" i="47"/>
  <c r="D84" i="47"/>
  <c r="D85" i="47"/>
  <c r="D82" i="47"/>
  <c r="J117" i="47"/>
  <c r="J120" i="47"/>
  <c r="J118" i="47"/>
  <c r="J119" i="47"/>
  <c r="G86" i="47"/>
  <c r="E126" i="47"/>
  <c r="I86" i="47"/>
  <c r="H289" i="1"/>
  <c r="H90" i="24" s="1"/>
  <c r="I47" i="47"/>
  <c r="I50" i="47"/>
  <c r="I48" i="47"/>
  <c r="I49" i="47"/>
  <c r="G31" i="4"/>
  <c r="G32" i="4"/>
  <c r="G29" i="4"/>
  <c r="G40" i="4" s="1"/>
  <c r="G30" i="4"/>
  <c r="G33" i="4"/>
  <c r="E67" i="47"/>
  <c r="E70" i="47"/>
  <c r="E68" i="47"/>
  <c r="E69" i="47"/>
  <c r="H17" i="47"/>
  <c r="H20" i="47"/>
  <c r="H18" i="47"/>
  <c r="H19" i="47"/>
  <c r="I22" i="1"/>
  <c r="H7" i="2"/>
  <c r="H8" i="2"/>
  <c r="H9" i="2"/>
  <c r="H10" i="2"/>
  <c r="H7" i="47"/>
  <c r="H8" i="47"/>
  <c r="H9" i="47"/>
  <c r="H10" i="47"/>
  <c r="E13" i="47"/>
  <c r="E14" i="47"/>
  <c r="E12" i="47"/>
  <c r="E15" i="47"/>
  <c r="I18" i="47"/>
  <c r="I19" i="47"/>
  <c r="I17" i="47"/>
  <c r="I20" i="47"/>
  <c r="G19" i="4"/>
  <c r="E289" i="1"/>
  <c r="E147" i="2" s="1"/>
  <c r="D8" i="2"/>
  <c r="D9" i="2"/>
  <c r="D7" i="2"/>
  <c r="D10" i="2"/>
  <c r="D7" i="47"/>
  <c r="D8" i="47"/>
  <c r="D9" i="47"/>
  <c r="D10" i="47"/>
  <c r="I67" i="47"/>
  <c r="I70" i="47"/>
  <c r="I68" i="47"/>
  <c r="I69" i="47"/>
  <c r="I72" i="47"/>
  <c r="I75" i="47"/>
  <c r="I73" i="47"/>
  <c r="I74" i="47"/>
  <c r="G43" i="4"/>
  <c r="D11" i="4" s="1"/>
  <c r="G40" i="24"/>
  <c r="H76" i="24"/>
  <c r="E82" i="47"/>
  <c r="E83" i="47"/>
  <c r="E84" i="47"/>
  <c r="E85" i="47"/>
  <c r="G76" i="24"/>
  <c r="S85" i="2"/>
  <c r="U85" i="2" s="1"/>
  <c r="S82" i="47"/>
  <c r="S83" i="47"/>
  <c r="S84" i="47"/>
  <c r="S85" i="47"/>
  <c r="L84" i="2"/>
  <c r="L83" i="47"/>
  <c r="L84" i="47"/>
  <c r="L85" i="47"/>
  <c r="L82" i="47"/>
  <c r="D122" i="47"/>
  <c r="D125" i="47"/>
  <c r="D123" i="47"/>
  <c r="D124" i="47"/>
  <c r="H126" i="47"/>
  <c r="D4" i="47"/>
  <c r="D2" i="47"/>
  <c r="D3" i="47"/>
  <c r="D5" i="47"/>
  <c r="H24" i="47"/>
  <c r="H23" i="47"/>
  <c r="H22" i="47"/>
  <c r="H25" i="47"/>
  <c r="E22" i="47"/>
  <c r="E25" i="47"/>
  <c r="E23" i="47"/>
  <c r="E24" i="47"/>
  <c r="I22" i="47"/>
  <c r="I25" i="47"/>
  <c r="I24" i="47"/>
  <c r="G21" i="4"/>
  <c r="D13" i="4" s="1"/>
  <c r="I23" i="47"/>
  <c r="G24" i="47"/>
  <c r="G23" i="47"/>
  <c r="G22" i="47"/>
  <c r="G25" i="47"/>
  <c r="D22" i="47"/>
  <c r="D23" i="47"/>
  <c r="D24" i="47"/>
  <c r="D25" i="47"/>
  <c r="I289" i="1"/>
  <c r="I297" i="1"/>
  <c r="I298" i="1" s="1"/>
  <c r="D162" i="1"/>
  <c r="G51" i="24"/>
  <c r="H50" i="24"/>
  <c r="I49" i="1"/>
  <c r="I125" i="1"/>
  <c r="J97" i="1"/>
  <c r="I151" i="1"/>
  <c r="I40" i="1"/>
  <c r="I134" i="1"/>
  <c r="I143" i="1"/>
  <c r="I248" i="1"/>
  <c r="I249" i="1" s="1"/>
  <c r="I222" i="1"/>
  <c r="I31" i="1"/>
  <c r="I161" i="1"/>
  <c r="G32" i="1"/>
  <c r="G40" i="3"/>
  <c r="G32" i="2"/>
  <c r="G39" i="3"/>
  <c r="G34" i="2"/>
  <c r="G33" i="2"/>
  <c r="G41" i="3"/>
  <c r="G37" i="3"/>
  <c r="E65" i="3"/>
  <c r="E62" i="3"/>
  <c r="E63" i="3"/>
  <c r="E61" i="3"/>
  <c r="E64" i="3"/>
  <c r="D62" i="3"/>
  <c r="D63" i="3"/>
  <c r="D61" i="3"/>
  <c r="D65" i="3"/>
  <c r="D64" i="3"/>
  <c r="G65" i="3"/>
  <c r="G62" i="3"/>
  <c r="G63" i="3"/>
  <c r="G61" i="3"/>
  <c r="G64" i="3"/>
  <c r="H61" i="3"/>
  <c r="H65" i="3"/>
  <c r="H62" i="3"/>
  <c r="H63" i="3"/>
  <c r="H64" i="3"/>
  <c r="G20" i="24"/>
  <c r="G21" i="24"/>
  <c r="E222" i="1"/>
  <c r="E224" i="1" s="1"/>
  <c r="E248" i="1"/>
  <c r="E249" i="1" s="1"/>
  <c r="H222" i="1"/>
  <c r="H248" i="1"/>
  <c r="H249" i="1" s="1"/>
  <c r="G222" i="1"/>
  <c r="G248" i="1"/>
  <c r="G249" i="1" s="1"/>
  <c r="H97" i="1"/>
  <c r="D97" i="1"/>
  <c r="G83" i="2"/>
  <c r="E97" i="1"/>
  <c r="H66" i="1"/>
  <c r="H83" i="1"/>
  <c r="H84" i="1" s="1"/>
  <c r="G97" i="1"/>
  <c r="I83" i="1"/>
  <c r="I84" i="1" s="1"/>
  <c r="G83" i="1"/>
  <c r="G84" i="1" s="1"/>
  <c r="D66" i="1"/>
  <c r="D37" i="3" s="1"/>
  <c r="D83" i="1"/>
  <c r="D84" i="1" s="1"/>
  <c r="E66" i="1"/>
  <c r="E83" i="1"/>
  <c r="E84" i="1" s="1"/>
  <c r="N84" i="2"/>
  <c r="K231" i="1"/>
  <c r="J233" i="1"/>
  <c r="J92" i="3"/>
  <c r="J119" i="2"/>
  <c r="J93" i="3"/>
  <c r="J91" i="3"/>
  <c r="J90" i="3"/>
  <c r="J94" i="3"/>
  <c r="J117" i="2"/>
  <c r="J120" i="2"/>
  <c r="J118" i="2"/>
  <c r="J121" i="2"/>
  <c r="D41" i="4"/>
  <c r="J103" i="3"/>
  <c r="J100" i="3"/>
  <c r="J104" i="3"/>
  <c r="J102" i="3"/>
  <c r="J106" i="3"/>
  <c r="J101" i="3"/>
  <c r="J105" i="3"/>
  <c r="D27" i="3"/>
  <c r="D28" i="3"/>
  <c r="D29" i="3"/>
  <c r="D26" i="3"/>
  <c r="H27" i="3"/>
  <c r="H29" i="3"/>
  <c r="H28" i="3"/>
  <c r="H26" i="3"/>
  <c r="E26" i="3"/>
  <c r="E28" i="3"/>
  <c r="E27" i="3"/>
  <c r="E29" i="3"/>
  <c r="G26" i="3"/>
  <c r="G28" i="3"/>
  <c r="G27" i="3"/>
  <c r="G29" i="3"/>
  <c r="G60" i="3"/>
  <c r="D2" i="2"/>
  <c r="D2" i="3"/>
  <c r="J142" i="2"/>
  <c r="J145" i="2"/>
  <c r="J144" i="2"/>
  <c r="J143" i="2"/>
  <c r="G86" i="2"/>
  <c r="D84" i="2"/>
  <c r="K85" i="2"/>
  <c r="M83" i="2"/>
  <c r="M85" i="2"/>
  <c r="M86" i="2"/>
  <c r="M82" i="2"/>
  <c r="M162" i="1"/>
  <c r="H14" i="24"/>
  <c r="H15" i="24"/>
  <c r="E15" i="24"/>
  <c r="E14" i="24"/>
  <c r="D53" i="3"/>
  <c r="D52" i="3"/>
  <c r="D55" i="3"/>
  <c r="D54" i="3"/>
  <c r="H53" i="3"/>
  <c r="H52" i="3"/>
  <c r="H54" i="3"/>
  <c r="H55" i="3"/>
  <c r="E54" i="3"/>
  <c r="E52" i="3"/>
  <c r="E53" i="3"/>
  <c r="E55" i="3"/>
  <c r="G14" i="24"/>
  <c r="G15" i="24"/>
  <c r="D15" i="24"/>
  <c r="D14" i="24"/>
  <c r="G162" i="1"/>
  <c r="G82" i="2"/>
  <c r="G84" i="2"/>
  <c r="G50" i="24"/>
  <c r="H51" i="24"/>
  <c r="D221" i="1"/>
  <c r="D83" i="2"/>
  <c r="D82" i="2"/>
  <c r="G8" i="1"/>
  <c r="X14" i="1" s="1"/>
  <c r="X17" i="1" s="1"/>
  <c r="N162" i="1"/>
  <c r="D51" i="24"/>
  <c r="D50" i="24"/>
  <c r="G85" i="2"/>
  <c r="H162" i="1"/>
  <c r="D42" i="24"/>
  <c r="D41" i="24"/>
  <c r="H8" i="1"/>
  <c r="Y14" i="1" s="1"/>
  <c r="Y17" i="1" s="1"/>
  <c r="H41" i="24"/>
  <c r="H42" i="24"/>
  <c r="E41" i="24"/>
  <c r="E42" i="24"/>
  <c r="G41" i="24"/>
  <c r="G42" i="24"/>
  <c r="E8" i="1"/>
  <c r="V14" i="1" s="1"/>
  <c r="V17" i="1" s="1"/>
  <c r="D261" i="1"/>
  <c r="D297" i="1" s="1"/>
  <c r="D298" i="1" s="1"/>
  <c r="H258" i="1"/>
  <c r="H161" i="1"/>
  <c r="H82" i="2"/>
  <c r="K280" i="1"/>
  <c r="J146" i="2"/>
  <c r="J282" i="1"/>
  <c r="J107" i="3"/>
  <c r="H86" i="2"/>
  <c r="H84" i="2"/>
  <c r="H85" i="2"/>
  <c r="H83" i="2"/>
  <c r="K83" i="2"/>
  <c r="D123" i="2"/>
  <c r="D126" i="2"/>
  <c r="D242" i="1"/>
  <c r="E241" i="1"/>
  <c r="D74" i="24"/>
  <c r="D124" i="2"/>
  <c r="D125" i="2"/>
  <c r="D75" i="24"/>
  <c r="D122" i="2"/>
  <c r="L83" i="2"/>
  <c r="N86" i="2"/>
  <c r="N82" i="2"/>
  <c r="N85" i="2"/>
  <c r="L85" i="2"/>
  <c r="L82" i="2"/>
  <c r="L86" i="2"/>
  <c r="L162" i="1"/>
  <c r="K86" i="2"/>
  <c r="K84" i="2"/>
  <c r="K82" i="2"/>
  <c r="E83" i="2"/>
  <c r="D44" i="24"/>
  <c r="E165" i="1"/>
  <c r="S162" i="1"/>
  <c r="S84" i="2"/>
  <c r="U84" i="2" s="1"/>
  <c r="S83" i="2"/>
  <c r="U83" i="2" s="1"/>
  <c r="E86" i="2"/>
  <c r="R84" i="2"/>
  <c r="S82" i="2"/>
  <c r="U82" i="2" s="1"/>
  <c r="N165" i="1"/>
  <c r="S86" i="2"/>
  <c r="Q165" i="1"/>
  <c r="P165" i="1"/>
  <c r="R83" i="2"/>
  <c r="E84" i="2"/>
  <c r="E82" i="2"/>
  <c r="E50" i="24"/>
  <c r="E51" i="24"/>
  <c r="E162" i="1"/>
  <c r="E161" i="1"/>
  <c r="E85" i="2"/>
  <c r="O165" i="1"/>
  <c r="H57" i="3"/>
  <c r="H56" i="3"/>
  <c r="H39" i="24"/>
  <c r="H63" i="2"/>
  <c r="H38" i="24"/>
  <c r="H62" i="2"/>
  <c r="H64" i="2"/>
  <c r="H58" i="3"/>
  <c r="H66" i="2"/>
  <c r="H65" i="2"/>
  <c r="H59" i="3"/>
  <c r="D4" i="3"/>
  <c r="D3" i="3"/>
  <c r="D2" i="24"/>
  <c r="D3" i="24"/>
  <c r="R82" i="2"/>
  <c r="D144" i="1"/>
  <c r="D45" i="24"/>
  <c r="D76" i="2"/>
  <c r="D73" i="2"/>
  <c r="D74" i="2"/>
  <c r="D75" i="2"/>
  <c r="D72" i="2"/>
  <c r="D32" i="1"/>
  <c r="D17" i="3"/>
  <c r="D14" i="3"/>
  <c r="D18" i="3"/>
  <c r="D15" i="3"/>
  <c r="D19" i="3"/>
  <c r="D16" i="3"/>
  <c r="D13" i="3"/>
  <c r="D8" i="24"/>
  <c r="D14" i="2"/>
  <c r="D9" i="24"/>
  <c r="D12" i="2"/>
  <c r="D13" i="2"/>
  <c r="D15" i="2"/>
  <c r="D20" i="3"/>
  <c r="D21" i="3"/>
  <c r="G8" i="3"/>
  <c r="G7" i="3"/>
  <c r="G12" i="3"/>
  <c r="G10" i="3"/>
  <c r="G9" i="3"/>
  <c r="G5" i="24"/>
  <c r="G6" i="24"/>
  <c r="G11" i="3"/>
  <c r="H45" i="24"/>
  <c r="H44" i="24"/>
  <c r="H73" i="2"/>
  <c r="H72" i="2"/>
  <c r="H76" i="2"/>
  <c r="H75" i="2"/>
  <c r="H74" i="2"/>
  <c r="H135" i="1"/>
  <c r="H68" i="2"/>
  <c r="H67" i="2"/>
  <c r="H69" i="2"/>
  <c r="H70" i="2"/>
  <c r="H71" i="2"/>
  <c r="G23" i="1"/>
  <c r="D135" i="1"/>
  <c r="D69" i="2"/>
  <c r="D67" i="2"/>
  <c r="D68" i="2"/>
  <c r="D70" i="2"/>
  <c r="D71" i="2"/>
  <c r="D50" i="1"/>
  <c r="D22" i="2"/>
  <c r="D23" i="2"/>
  <c r="D24" i="2"/>
  <c r="D25" i="2"/>
  <c r="E23" i="1"/>
  <c r="E10" i="3"/>
  <c r="E9" i="3"/>
  <c r="E8" i="3"/>
  <c r="E12" i="3"/>
  <c r="E7" i="3"/>
  <c r="E6" i="24"/>
  <c r="E5" i="24"/>
  <c r="E11" i="3"/>
  <c r="G50" i="1"/>
  <c r="G25" i="2"/>
  <c r="G24" i="2"/>
  <c r="G23" i="2"/>
  <c r="G22" i="2"/>
  <c r="R162" i="1"/>
  <c r="M165" i="1"/>
  <c r="E44" i="24"/>
  <c r="E74" i="2"/>
  <c r="E73" i="2"/>
  <c r="E72" i="2"/>
  <c r="E76" i="2"/>
  <c r="E75" i="2"/>
  <c r="E45" i="24"/>
  <c r="E126" i="1"/>
  <c r="E57" i="3"/>
  <c r="E56" i="3"/>
  <c r="E38" i="24"/>
  <c r="E64" i="2"/>
  <c r="E63" i="2"/>
  <c r="E39" i="24"/>
  <c r="E62" i="2"/>
  <c r="E65" i="2"/>
  <c r="E58" i="3"/>
  <c r="E66" i="2"/>
  <c r="E59" i="3"/>
  <c r="H144" i="1"/>
  <c r="G41" i="1"/>
  <c r="G25" i="3"/>
  <c r="G23" i="3"/>
  <c r="G22" i="3"/>
  <c r="G11" i="24"/>
  <c r="G12" i="24"/>
  <c r="G19" i="2"/>
  <c r="G18" i="2"/>
  <c r="G20" i="2"/>
  <c r="G17" i="2"/>
  <c r="D25" i="3"/>
  <c r="D23" i="3"/>
  <c r="D22" i="3"/>
  <c r="D12" i="24"/>
  <c r="D18" i="2"/>
  <c r="D19" i="2"/>
  <c r="D11" i="24"/>
  <c r="D17" i="2"/>
  <c r="D20" i="2"/>
  <c r="G35" i="3"/>
  <c r="G33" i="3"/>
  <c r="G32" i="3"/>
  <c r="G31" i="3"/>
  <c r="G29" i="2"/>
  <c r="G28" i="2"/>
  <c r="G27" i="2"/>
  <c r="G30" i="2"/>
  <c r="D126" i="1"/>
  <c r="D57" i="3"/>
  <c r="D56" i="3"/>
  <c r="D65" i="2"/>
  <c r="D38" i="24"/>
  <c r="D64" i="2"/>
  <c r="D39" i="24"/>
  <c r="D62" i="2"/>
  <c r="D63" i="2"/>
  <c r="D66" i="2"/>
  <c r="D58" i="3"/>
  <c r="D59" i="3"/>
  <c r="E41" i="1"/>
  <c r="E12" i="24"/>
  <c r="E25" i="3"/>
  <c r="E23" i="3"/>
  <c r="E22" i="3"/>
  <c r="E11" i="24"/>
  <c r="E18" i="2"/>
  <c r="E17" i="2"/>
  <c r="E19" i="2"/>
  <c r="E20" i="2"/>
  <c r="E23" i="2"/>
  <c r="E22" i="2"/>
  <c r="E25" i="2"/>
  <c r="E24" i="2"/>
  <c r="G15" i="3"/>
  <c r="G19" i="3"/>
  <c r="G14" i="3"/>
  <c r="G18" i="3"/>
  <c r="G13" i="3"/>
  <c r="G17" i="3"/>
  <c r="G16" i="3"/>
  <c r="G9" i="24"/>
  <c r="G8" i="24"/>
  <c r="G14" i="2"/>
  <c r="G13" i="2"/>
  <c r="G12" i="2"/>
  <c r="G15" i="2"/>
  <c r="G21" i="3"/>
  <c r="G20" i="3"/>
  <c r="G135" i="1"/>
  <c r="G67" i="2"/>
  <c r="G70" i="2"/>
  <c r="G69" i="2"/>
  <c r="G68" i="2"/>
  <c r="G71" i="2"/>
  <c r="G144" i="1"/>
  <c r="G45" i="24"/>
  <c r="G44" i="24"/>
  <c r="G72" i="2"/>
  <c r="G76" i="2"/>
  <c r="G75" i="2"/>
  <c r="G74" i="2"/>
  <c r="G73" i="2"/>
  <c r="K165" i="1"/>
  <c r="H50" i="1"/>
  <c r="H22" i="2"/>
  <c r="H24" i="2"/>
  <c r="H23" i="2"/>
  <c r="H25" i="2"/>
  <c r="E135" i="1"/>
  <c r="E69" i="2"/>
  <c r="E68" i="2"/>
  <c r="E67" i="2"/>
  <c r="E70" i="2"/>
  <c r="E71" i="2"/>
  <c r="D59" i="1"/>
  <c r="D35" i="3"/>
  <c r="D33" i="3"/>
  <c r="D32" i="3"/>
  <c r="D31" i="3"/>
  <c r="D28" i="2"/>
  <c r="D27" i="2"/>
  <c r="D29" i="2"/>
  <c r="D30" i="2"/>
  <c r="H25" i="3"/>
  <c r="H23" i="3"/>
  <c r="H22" i="3"/>
  <c r="H12" i="24"/>
  <c r="H11" i="24"/>
  <c r="H17" i="2"/>
  <c r="H20" i="2"/>
  <c r="H19" i="2"/>
  <c r="H18" i="2"/>
  <c r="H23" i="1"/>
  <c r="H9" i="3"/>
  <c r="H8" i="3"/>
  <c r="H7" i="3"/>
  <c r="H12" i="3"/>
  <c r="H10" i="3"/>
  <c r="H6" i="24"/>
  <c r="H5" i="24"/>
  <c r="H11" i="3"/>
  <c r="E32" i="1"/>
  <c r="E13" i="3"/>
  <c r="E17" i="3"/>
  <c r="E16" i="3"/>
  <c r="E15" i="3"/>
  <c r="E19" i="3"/>
  <c r="E18" i="3"/>
  <c r="E14" i="3"/>
  <c r="E8" i="24"/>
  <c r="E12" i="2"/>
  <c r="E14" i="2"/>
  <c r="E9" i="24"/>
  <c r="E13" i="2"/>
  <c r="E20" i="3"/>
  <c r="E15" i="2"/>
  <c r="E21" i="3"/>
  <c r="D23" i="1"/>
  <c r="D10" i="3"/>
  <c r="D12" i="3"/>
  <c r="D8" i="3"/>
  <c r="D7" i="3"/>
  <c r="D9" i="3"/>
  <c r="D6" i="24"/>
  <c r="D5" i="24"/>
  <c r="D11" i="3"/>
  <c r="H32" i="1"/>
  <c r="H16" i="3"/>
  <c r="H15" i="3"/>
  <c r="H19" i="3"/>
  <c r="H14" i="3"/>
  <c r="H18" i="3"/>
  <c r="H17" i="3"/>
  <c r="H13" i="3"/>
  <c r="H9" i="24"/>
  <c r="H8" i="24"/>
  <c r="H14" i="2"/>
  <c r="H13" i="2"/>
  <c r="H12" i="2"/>
  <c r="H15" i="2"/>
  <c r="H20" i="3"/>
  <c r="H21" i="3"/>
  <c r="E59" i="1"/>
  <c r="E35" i="3"/>
  <c r="E33" i="3"/>
  <c r="E32" i="3"/>
  <c r="E31" i="3"/>
  <c r="E27" i="2"/>
  <c r="E30" i="2"/>
  <c r="E29" i="2"/>
  <c r="E28" i="2"/>
  <c r="H59" i="1"/>
  <c r="H35" i="3"/>
  <c r="H33" i="3"/>
  <c r="H32" i="3"/>
  <c r="H31" i="3"/>
  <c r="H29" i="2"/>
  <c r="H28" i="2"/>
  <c r="H27" i="2"/>
  <c r="H30" i="2"/>
  <c r="R86" i="2"/>
  <c r="O162" i="1"/>
  <c r="O85" i="2"/>
  <c r="O82" i="2"/>
  <c r="O83" i="2"/>
  <c r="O84" i="2"/>
  <c r="O86" i="2"/>
  <c r="G245" i="1"/>
  <c r="Q245" i="1"/>
  <c r="O245" i="1"/>
  <c r="J245" i="1"/>
  <c r="N245" i="1"/>
  <c r="H31" i="1"/>
  <c r="S245" i="1"/>
  <c r="K245" i="1"/>
  <c r="E143" i="1"/>
  <c r="E144" i="1"/>
  <c r="E40" i="1"/>
  <c r="D41" i="1"/>
  <c r="H58" i="1"/>
  <c r="G59" i="1"/>
  <c r="E49" i="1"/>
  <c r="E50" i="1"/>
  <c r="H245" i="1"/>
  <c r="E134" i="1"/>
  <c r="K205" i="1"/>
  <c r="M181" i="1"/>
  <c r="M178" i="1"/>
  <c r="L205" i="1"/>
  <c r="N181" i="1"/>
  <c r="N178" i="1"/>
  <c r="J205" i="1"/>
  <c r="H205" i="1"/>
  <c r="K111" i="1"/>
  <c r="K114" i="1"/>
  <c r="E245" i="1"/>
  <c r="E178" i="1"/>
  <c r="E181" i="1"/>
  <c r="E208" i="1" s="1"/>
  <c r="E209" i="1" s="1"/>
  <c r="S178" i="1"/>
  <c r="S181" i="1"/>
  <c r="I245" i="1"/>
  <c r="E125" i="1"/>
  <c r="H40" i="1"/>
  <c r="N205" i="1"/>
  <c r="R178" i="1"/>
  <c r="R181" i="1"/>
  <c r="E31" i="1"/>
  <c r="I114" i="1"/>
  <c r="I115" i="1" s="1"/>
  <c r="I111" i="1"/>
  <c r="I181" i="1"/>
  <c r="I178" i="1"/>
  <c r="H111" i="1"/>
  <c r="H114" i="1"/>
  <c r="H115" i="1" s="1"/>
  <c r="R245" i="1"/>
  <c r="J114" i="1"/>
  <c r="J111" i="1"/>
  <c r="E58" i="1"/>
  <c r="G111" i="1"/>
  <c r="G114" i="1"/>
  <c r="G115" i="1" s="1"/>
  <c r="E205" i="1"/>
  <c r="S205" i="1"/>
  <c r="D114" i="1"/>
  <c r="D115" i="1" s="1"/>
  <c r="D111" i="1"/>
  <c r="P111" i="1"/>
  <c r="P114" i="1"/>
  <c r="M205" i="1"/>
  <c r="D181" i="1"/>
  <c r="D208" i="1" s="1"/>
  <c r="D209" i="1" s="1"/>
  <c r="D178" i="1"/>
  <c r="P181" i="1"/>
  <c r="P178" i="1"/>
  <c r="E261" i="1"/>
  <c r="E297" i="1" s="1"/>
  <c r="E298" i="1" s="1"/>
  <c r="E258" i="1"/>
  <c r="S114" i="1"/>
  <c r="S111" i="1"/>
  <c r="O178" i="1"/>
  <c r="O181" i="1"/>
  <c r="G178" i="1"/>
  <c r="G181" i="1"/>
  <c r="G208" i="1" s="1"/>
  <c r="G209" i="1" s="1"/>
  <c r="D245" i="1"/>
  <c r="M114" i="1"/>
  <c r="M111" i="1"/>
  <c r="R205" i="1"/>
  <c r="L111" i="1"/>
  <c r="L114" i="1"/>
  <c r="I205" i="1"/>
  <c r="Q181" i="1"/>
  <c r="Q178" i="1"/>
  <c r="Q258" i="1"/>
  <c r="H49" i="1"/>
  <c r="D205" i="1"/>
  <c r="Q111" i="1"/>
  <c r="Q114" i="1"/>
  <c r="P205" i="1"/>
  <c r="K181" i="1"/>
  <c r="K178" i="1"/>
  <c r="O205" i="1"/>
  <c r="G205" i="1"/>
  <c r="L181" i="1"/>
  <c r="L178" i="1"/>
  <c r="O114" i="1"/>
  <c r="O111" i="1"/>
  <c r="H22" i="1"/>
  <c r="J178" i="1"/>
  <c r="J181" i="1"/>
  <c r="R114" i="1"/>
  <c r="R111" i="1"/>
  <c r="N114" i="1"/>
  <c r="N111" i="1"/>
  <c r="H143" i="1"/>
  <c r="H181" i="1"/>
  <c r="H208" i="1" s="1"/>
  <c r="H209" i="1" s="1"/>
  <c r="H178" i="1"/>
  <c r="Q205" i="1"/>
  <c r="E114" i="1"/>
  <c r="E115" i="1" s="1"/>
  <c r="E111" i="1"/>
  <c r="H126" i="1"/>
  <c r="H125" i="1"/>
  <c r="H134" i="1"/>
  <c r="E22" i="1"/>
  <c r="H41" i="1"/>
  <c r="G27" i="24" l="1"/>
  <c r="G46" i="2"/>
  <c r="G42" i="2"/>
  <c r="G44" i="47"/>
  <c r="G42" i="47"/>
  <c r="G44" i="2"/>
  <c r="G45" i="47"/>
  <c r="G46" i="47"/>
  <c r="G43" i="2"/>
  <c r="G45" i="2"/>
  <c r="G43" i="47"/>
  <c r="G28" i="24"/>
  <c r="G26" i="24"/>
  <c r="I28" i="24"/>
  <c r="I43" i="47"/>
  <c r="I42" i="47"/>
  <c r="I44" i="2"/>
  <c r="I46" i="47"/>
  <c r="I43" i="2"/>
  <c r="I26" i="24"/>
  <c r="I45" i="2"/>
  <c r="I45" i="47"/>
  <c r="I42" i="2"/>
  <c r="I46" i="2"/>
  <c r="I44" i="47"/>
  <c r="I27" i="24"/>
  <c r="E155" i="47"/>
  <c r="E154" i="47"/>
  <c r="E155" i="2"/>
  <c r="E156" i="2"/>
  <c r="E92" i="24"/>
  <c r="E154" i="2"/>
  <c r="E153" i="47"/>
  <c r="E94" i="24"/>
  <c r="E153" i="2"/>
  <c r="E93" i="24"/>
  <c r="E156" i="47"/>
  <c r="E152" i="47"/>
  <c r="E152" i="2"/>
  <c r="E299" i="1"/>
  <c r="U298" i="1"/>
  <c r="D154" i="2"/>
  <c r="D152" i="47"/>
  <c r="D154" i="47"/>
  <c r="D153" i="47"/>
  <c r="D155" i="2"/>
  <c r="D92" i="24"/>
  <c r="D155" i="47"/>
  <c r="D153" i="2"/>
  <c r="D94" i="24"/>
  <c r="D156" i="2"/>
  <c r="D152" i="2"/>
  <c r="D156" i="47"/>
  <c r="D93" i="24"/>
  <c r="H28" i="24"/>
  <c r="H44" i="47"/>
  <c r="H43" i="47"/>
  <c r="H45" i="47"/>
  <c r="H26" i="24"/>
  <c r="H42" i="2"/>
  <c r="H43" i="2"/>
  <c r="H42" i="47"/>
  <c r="H45" i="2"/>
  <c r="H46" i="2"/>
  <c r="H46" i="47"/>
  <c r="H27" i="24"/>
  <c r="H44" i="2"/>
  <c r="I93" i="24"/>
  <c r="I94" i="24"/>
  <c r="I154" i="2"/>
  <c r="I92" i="24"/>
  <c r="I152" i="47"/>
  <c r="I153" i="2"/>
  <c r="I156" i="2"/>
  <c r="I155" i="2"/>
  <c r="I156" i="47"/>
  <c r="I301" i="1"/>
  <c r="I152" i="2"/>
  <c r="I154" i="47"/>
  <c r="I153" i="47"/>
  <c r="I155" i="47"/>
  <c r="H77" i="24"/>
  <c r="H129" i="2"/>
  <c r="H129" i="47"/>
  <c r="H130" i="2"/>
  <c r="H128" i="2"/>
  <c r="H127" i="2"/>
  <c r="H128" i="47"/>
  <c r="H127" i="47"/>
  <c r="H79" i="24"/>
  <c r="H130" i="47"/>
  <c r="H78" i="24"/>
  <c r="H131" i="2"/>
  <c r="H131" i="47"/>
  <c r="I79" i="24"/>
  <c r="I130" i="2"/>
  <c r="I130" i="47"/>
  <c r="I77" i="24"/>
  <c r="I129" i="2"/>
  <c r="I129" i="47"/>
  <c r="I131" i="2"/>
  <c r="I128" i="2"/>
  <c r="I127" i="2"/>
  <c r="I128" i="47"/>
  <c r="I127" i="47"/>
  <c r="I78" i="24"/>
  <c r="I131" i="47"/>
  <c r="G128" i="2"/>
  <c r="G127" i="2"/>
  <c r="G128" i="47"/>
  <c r="G127" i="47"/>
  <c r="G77" i="24"/>
  <c r="G78" i="24"/>
  <c r="G131" i="2"/>
  <c r="G131" i="47"/>
  <c r="G79" i="24"/>
  <c r="G130" i="2"/>
  <c r="G130" i="47"/>
  <c r="G129" i="2"/>
  <c r="G129" i="47"/>
  <c r="E79" i="24"/>
  <c r="E130" i="2"/>
  <c r="E130" i="47"/>
  <c r="E78" i="24"/>
  <c r="E131" i="47"/>
  <c r="E77" i="24"/>
  <c r="E129" i="2"/>
  <c r="E129" i="47"/>
  <c r="E128" i="2"/>
  <c r="E127" i="2"/>
  <c r="E128" i="47"/>
  <c r="E127" i="47"/>
  <c r="E131" i="2"/>
  <c r="E108" i="2"/>
  <c r="E111" i="2"/>
  <c r="E110" i="47"/>
  <c r="E108" i="47"/>
  <c r="E66" i="24"/>
  <c r="E109" i="47"/>
  <c r="E67" i="24"/>
  <c r="E110" i="2"/>
  <c r="E107" i="47"/>
  <c r="E65" i="24"/>
  <c r="E109" i="2"/>
  <c r="E107" i="2"/>
  <c r="E111" i="47"/>
  <c r="H66" i="24"/>
  <c r="H109" i="47"/>
  <c r="H109" i="2"/>
  <c r="H111" i="47"/>
  <c r="H108" i="2"/>
  <c r="H111" i="2"/>
  <c r="H110" i="47"/>
  <c r="H67" i="24"/>
  <c r="H110" i="2"/>
  <c r="H108" i="47"/>
  <c r="H107" i="47"/>
  <c r="H65" i="24"/>
  <c r="H107" i="2"/>
  <c r="G67" i="24"/>
  <c r="G110" i="2"/>
  <c r="G108" i="47"/>
  <c r="G107" i="47"/>
  <c r="G111" i="2"/>
  <c r="G110" i="47"/>
  <c r="G109" i="47"/>
  <c r="G65" i="24"/>
  <c r="G109" i="2"/>
  <c r="G107" i="2"/>
  <c r="G111" i="47"/>
  <c r="G108" i="2"/>
  <c r="G66" i="24"/>
  <c r="D67" i="24"/>
  <c r="D108" i="2"/>
  <c r="D109" i="2"/>
  <c r="D107" i="2"/>
  <c r="D107" i="47"/>
  <c r="D111" i="47"/>
  <c r="D66" i="24"/>
  <c r="D111" i="2"/>
  <c r="D108" i="47"/>
  <c r="D109" i="47"/>
  <c r="D110" i="47"/>
  <c r="D65" i="24"/>
  <c r="D110" i="2"/>
  <c r="E28" i="24"/>
  <c r="E43" i="2"/>
  <c r="E42" i="2"/>
  <c r="E46" i="47"/>
  <c r="E44" i="2"/>
  <c r="E26" i="24"/>
  <c r="E46" i="2"/>
  <c r="E45" i="47"/>
  <c r="E27" i="24"/>
  <c r="E43" i="47"/>
  <c r="E45" i="2"/>
  <c r="E44" i="47"/>
  <c r="E42" i="47"/>
  <c r="D27" i="24"/>
  <c r="D43" i="2"/>
  <c r="D44" i="2"/>
  <c r="D45" i="2"/>
  <c r="D46" i="2"/>
  <c r="D43" i="47"/>
  <c r="D44" i="47"/>
  <c r="D26" i="24"/>
  <c r="D28" i="24"/>
  <c r="D42" i="47"/>
  <c r="D42" i="2"/>
  <c r="D46" i="47"/>
  <c r="D45" i="47"/>
  <c r="G42" i="4"/>
  <c r="D42" i="4" s="1"/>
  <c r="D8" i="4"/>
  <c r="G20" i="4"/>
  <c r="D43" i="4"/>
  <c r="D7" i="4"/>
  <c r="D33" i="4"/>
  <c r="D25" i="4"/>
  <c r="D14" i="4"/>
  <c r="D5" i="4"/>
  <c r="U84" i="1"/>
  <c r="E85" i="1"/>
  <c r="D90" i="24"/>
  <c r="J100" i="47"/>
  <c r="D61" i="24"/>
  <c r="G89" i="24"/>
  <c r="D151" i="2"/>
  <c r="G81" i="2"/>
  <c r="H69" i="3"/>
  <c r="G101" i="47"/>
  <c r="J193" i="1"/>
  <c r="J101" i="2"/>
  <c r="E151" i="2"/>
  <c r="J80" i="3"/>
  <c r="K191" i="1"/>
  <c r="K97" i="47" s="1"/>
  <c r="I61" i="24"/>
  <c r="G61" i="24"/>
  <c r="H68" i="3"/>
  <c r="H148" i="2"/>
  <c r="E150" i="2"/>
  <c r="G52" i="24"/>
  <c r="J98" i="2"/>
  <c r="G47" i="24"/>
  <c r="J99" i="2"/>
  <c r="H149" i="2"/>
  <c r="G69" i="3"/>
  <c r="D150" i="2"/>
  <c r="J82" i="3"/>
  <c r="J100" i="2"/>
  <c r="J81" i="3"/>
  <c r="J99" i="47"/>
  <c r="H291" i="1"/>
  <c r="J83" i="3"/>
  <c r="J97" i="47"/>
  <c r="H78" i="2"/>
  <c r="G153" i="1"/>
  <c r="J77" i="3"/>
  <c r="J79" i="3"/>
  <c r="J97" i="2"/>
  <c r="J78" i="3"/>
  <c r="I132" i="3"/>
  <c r="E101" i="47"/>
  <c r="E61" i="24"/>
  <c r="D79" i="2"/>
  <c r="D78" i="2"/>
  <c r="D101" i="47"/>
  <c r="H81" i="2"/>
  <c r="H77" i="2"/>
  <c r="H70" i="3"/>
  <c r="H153" i="1"/>
  <c r="G77" i="2"/>
  <c r="G48" i="24"/>
  <c r="G70" i="3"/>
  <c r="H80" i="2"/>
  <c r="H48" i="24"/>
  <c r="H66" i="3"/>
  <c r="G79" i="2"/>
  <c r="G78" i="2"/>
  <c r="G66" i="3"/>
  <c r="H152" i="1"/>
  <c r="H47" i="24"/>
  <c r="H79" i="2"/>
  <c r="G80" i="2"/>
  <c r="G67" i="3"/>
  <c r="I101" i="47"/>
  <c r="G150" i="2"/>
  <c r="D291" i="1"/>
  <c r="I135" i="3"/>
  <c r="I136" i="3"/>
  <c r="I130" i="3"/>
  <c r="I131" i="3"/>
  <c r="I137" i="3"/>
  <c r="E89" i="24"/>
  <c r="H89" i="24"/>
  <c r="H91" i="24" s="1"/>
  <c r="I133" i="3"/>
  <c r="I134" i="3"/>
  <c r="G148" i="2"/>
  <c r="G291" i="1"/>
  <c r="G151" i="2"/>
  <c r="G149" i="2"/>
  <c r="G90" i="24"/>
  <c r="G91" i="24" s="1"/>
  <c r="I182" i="1"/>
  <c r="I94" i="47" s="1"/>
  <c r="I208" i="1"/>
  <c r="I209" i="1" s="1"/>
  <c r="D76" i="47"/>
  <c r="E19" i="24"/>
  <c r="E66" i="3"/>
  <c r="H52" i="24"/>
  <c r="J121" i="47"/>
  <c r="E67" i="3"/>
  <c r="H151" i="2"/>
  <c r="H147" i="2"/>
  <c r="E90" i="24"/>
  <c r="E148" i="2"/>
  <c r="E153" i="1"/>
  <c r="D149" i="2"/>
  <c r="D147" i="2"/>
  <c r="H19" i="24"/>
  <c r="E291" i="1"/>
  <c r="H150" i="2"/>
  <c r="E149" i="2"/>
  <c r="E81" i="2"/>
  <c r="D89" i="24"/>
  <c r="D91" i="24" s="1"/>
  <c r="E152" i="1"/>
  <c r="H31" i="2"/>
  <c r="H10" i="24"/>
  <c r="H7" i="24"/>
  <c r="D31" i="2"/>
  <c r="E79" i="2"/>
  <c r="E80" i="2"/>
  <c r="E68" i="3"/>
  <c r="E7" i="24"/>
  <c r="G43" i="24"/>
  <c r="H43" i="24"/>
  <c r="D52" i="24"/>
  <c r="G16" i="24"/>
  <c r="H16" i="24"/>
  <c r="G36" i="2"/>
  <c r="I19" i="24"/>
  <c r="G11" i="2"/>
  <c r="G76" i="47"/>
  <c r="D40" i="24"/>
  <c r="E48" i="24"/>
  <c r="E47" i="24"/>
  <c r="E70" i="3"/>
  <c r="H11" i="2"/>
  <c r="G71" i="47"/>
  <c r="I66" i="47"/>
  <c r="G21" i="47"/>
  <c r="E10" i="24"/>
  <c r="G46" i="24"/>
  <c r="G16" i="2"/>
  <c r="E77" i="2"/>
  <c r="E69" i="3"/>
  <c r="G26" i="2"/>
  <c r="D16" i="2"/>
  <c r="E52" i="24"/>
  <c r="D76" i="24"/>
  <c r="E43" i="24"/>
  <c r="E57" i="47"/>
  <c r="E60" i="47"/>
  <c r="E58" i="47"/>
  <c r="E59" i="47"/>
  <c r="E13" i="24"/>
  <c r="R86" i="47"/>
  <c r="O86" i="47"/>
  <c r="H57" i="47"/>
  <c r="H60" i="47"/>
  <c r="H58" i="47"/>
  <c r="H59" i="47"/>
  <c r="H16" i="2"/>
  <c r="E16" i="2"/>
  <c r="H13" i="24"/>
  <c r="D48" i="24"/>
  <c r="D68" i="3"/>
  <c r="D70" i="3"/>
  <c r="E46" i="24"/>
  <c r="H46" i="24"/>
  <c r="G7" i="24"/>
  <c r="D4" i="24"/>
  <c r="K145" i="47"/>
  <c r="K142" i="47"/>
  <c r="K143" i="47"/>
  <c r="K144" i="47"/>
  <c r="D43" i="24"/>
  <c r="K118" i="47"/>
  <c r="K119" i="47"/>
  <c r="K117" i="47"/>
  <c r="K120" i="47"/>
  <c r="G44" i="3"/>
  <c r="G48" i="47"/>
  <c r="G49" i="47"/>
  <c r="G47" i="47"/>
  <c r="G50" i="47"/>
  <c r="G113" i="47"/>
  <c r="G114" i="47"/>
  <c r="G112" i="47"/>
  <c r="G115" i="47"/>
  <c r="E112" i="47"/>
  <c r="E115" i="47"/>
  <c r="E113" i="47"/>
  <c r="E114" i="47"/>
  <c r="J47" i="47"/>
  <c r="J50" i="47"/>
  <c r="J48" i="47"/>
  <c r="J49" i="47"/>
  <c r="H31" i="4"/>
  <c r="H30" i="4"/>
  <c r="H29" i="4"/>
  <c r="H40" i="4" s="1"/>
  <c r="H42" i="4" s="1"/>
  <c r="H33" i="4"/>
  <c r="H32" i="4"/>
  <c r="I290" i="1"/>
  <c r="I148" i="47"/>
  <c r="I149" i="47"/>
  <c r="I150" i="47"/>
  <c r="I147" i="47"/>
  <c r="U85" i="47"/>
  <c r="I76" i="47"/>
  <c r="I71" i="47"/>
  <c r="H21" i="47"/>
  <c r="H147" i="47"/>
  <c r="H148" i="47"/>
  <c r="H149" i="47"/>
  <c r="H150" i="47"/>
  <c r="H290" i="1"/>
  <c r="D86" i="47"/>
  <c r="G147" i="47"/>
  <c r="G148" i="47"/>
  <c r="G149" i="47"/>
  <c r="G150" i="47"/>
  <c r="D66" i="47"/>
  <c r="G168" i="1"/>
  <c r="G169" i="1" s="1"/>
  <c r="I31" i="47"/>
  <c r="N86" i="47"/>
  <c r="E21" i="47"/>
  <c r="D147" i="47"/>
  <c r="D148" i="47"/>
  <c r="D149" i="47"/>
  <c r="D150" i="47"/>
  <c r="D31" i="47"/>
  <c r="E33" i="47"/>
  <c r="E34" i="47"/>
  <c r="E32" i="47"/>
  <c r="E35" i="47"/>
  <c r="U82" i="47"/>
  <c r="S86" i="47"/>
  <c r="I57" i="47"/>
  <c r="I60" i="47"/>
  <c r="I58" i="47"/>
  <c r="I59" i="47"/>
  <c r="G37" i="4"/>
  <c r="D37" i="4" s="1"/>
  <c r="G36" i="4"/>
  <c r="G26" i="4" s="1"/>
  <c r="D16" i="4" s="1"/>
  <c r="D81" i="2"/>
  <c r="D77" i="2"/>
  <c r="D69" i="3"/>
  <c r="D153" i="1"/>
  <c r="E26" i="2"/>
  <c r="E21" i="2"/>
  <c r="H40" i="24"/>
  <c r="D36" i="3"/>
  <c r="D33" i="47"/>
  <c r="D32" i="47"/>
  <c r="D35" i="47"/>
  <c r="D34" i="47"/>
  <c r="D42" i="3"/>
  <c r="D47" i="47"/>
  <c r="D50" i="47"/>
  <c r="D48" i="47"/>
  <c r="D49" i="47"/>
  <c r="U84" i="47"/>
  <c r="E86" i="47"/>
  <c r="I21" i="47"/>
  <c r="I168" i="1"/>
  <c r="I169" i="1" s="1"/>
  <c r="E71" i="47"/>
  <c r="H168" i="1"/>
  <c r="H169" i="1" s="1"/>
  <c r="J146" i="47"/>
  <c r="K86" i="47"/>
  <c r="H31" i="47"/>
  <c r="E11" i="2"/>
  <c r="G77" i="47"/>
  <c r="G80" i="47"/>
  <c r="G78" i="47"/>
  <c r="G79" i="47"/>
  <c r="G31" i="47"/>
  <c r="D21" i="47"/>
  <c r="H76" i="47"/>
  <c r="E66" i="47"/>
  <c r="E31" i="47"/>
  <c r="H71" i="47"/>
  <c r="H66" i="47"/>
  <c r="E168" i="1"/>
  <c r="E169" i="1" s="1"/>
  <c r="D57" i="47"/>
  <c r="D60" i="47"/>
  <c r="D58" i="47"/>
  <c r="D59" i="47"/>
  <c r="E47" i="2"/>
  <c r="E47" i="47"/>
  <c r="E50" i="47"/>
  <c r="E48" i="47"/>
  <c r="E49" i="47"/>
  <c r="I77" i="47"/>
  <c r="I78" i="47"/>
  <c r="I79" i="47"/>
  <c r="I80" i="47"/>
  <c r="G45" i="4"/>
  <c r="L86" i="47"/>
  <c r="D78" i="47"/>
  <c r="D79" i="47"/>
  <c r="D77" i="47"/>
  <c r="D80" i="47"/>
  <c r="G58" i="47"/>
  <c r="G59" i="47"/>
  <c r="G57" i="47"/>
  <c r="G60" i="47"/>
  <c r="E31" i="2"/>
  <c r="D7" i="24"/>
  <c r="H21" i="2"/>
  <c r="D80" i="2"/>
  <c r="D47" i="24"/>
  <c r="D66" i="3"/>
  <c r="G10" i="24"/>
  <c r="G31" i="2"/>
  <c r="D21" i="2"/>
  <c r="D13" i="24"/>
  <c r="G21" i="2"/>
  <c r="G13" i="24"/>
  <c r="E40" i="24"/>
  <c r="D10" i="24"/>
  <c r="D46" i="24"/>
  <c r="I67" i="1"/>
  <c r="H32" i="47"/>
  <c r="H35" i="47"/>
  <c r="H33" i="47"/>
  <c r="H34" i="47"/>
  <c r="H42" i="3"/>
  <c r="H47" i="47"/>
  <c r="H50" i="47"/>
  <c r="H48" i="47"/>
  <c r="H49" i="47"/>
  <c r="H139" i="3"/>
  <c r="H112" i="47"/>
  <c r="H115" i="47"/>
  <c r="H113" i="47"/>
  <c r="H114" i="47"/>
  <c r="G22" i="24"/>
  <c r="I112" i="47"/>
  <c r="I115" i="47"/>
  <c r="I113" i="47"/>
  <c r="I114" i="47"/>
  <c r="D126" i="47"/>
  <c r="U83" i="47"/>
  <c r="D11" i="2"/>
  <c r="E148" i="47"/>
  <c r="E149" i="47"/>
  <c r="E147" i="47"/>
  <c r="E150" i="47"/>
  <c r="E290" i="1"/>
  <c r="I51" i="47"/>
  <c r="H78" i="47"/>
  <c r="H79" i="47"/>
  <c r="H80" i="47"/>
  <c r="H77" i="47"/>
  <c r="H86" i="47"/>
  <c r="G19" i="24"/>
  <c r="M86" i="47"/>
  <c r="G36" i="47"/>
  <c r="D168" i="1"/>
  <c r="D169" i="1" s="1"/>
  <c r="I36" i="47"/>
  <c r="E77" i="47"/>
  <c r="E78" i="47"/>
  <c r="E79" i="47"/>
  <c r="E80" i="47"/>
  <c r="D19" i="24"/>
  <c r="D71" i="47"/>
  <c r="E76" i="47"/>
  <c r="E4" i="47"/>
  <c r="E3" i="47"/>
  <c r="E5" i="47"/>
  <c r="E2" i="47"/>
  <c r="I9" i="1"/>
  <c r="H3" i="47"/>
  <c r="H2" i="47"/>
  <c r="H4" i="47"/>
  <c r="H5" i="47"/>
  <c r="G3" i="47"/>
  <c r="G2" i="47"/>
  <c r="G4" i="47"/>
  <c r="G5" i="47"/>
  <c r="D21" i="4"/>
  <c r="D16" i="24"/>
  <c r="E16" i="24"/>
  <c r="D26" i="2"/>
  <c r="G26" i="47"/>
  <c r="H26" i="47"/>
  <c r="H26" i="2"/>
  <c r="I26" i="47"/>
  <c r="E26" i="47"/>
  <c r="D26" i="47"/>
  <c r="K97" i="1"/>
  <c r="D45" i="3"/>
  <c r="D33" i="2"/>
  <c r="G48" i="2"/>
  <c r="G115" i="2"/>
  <c r="G42" i="3"/>
  <c r="G69" i="24"/>
  <c r="G46" i="3"/>
  <c r="G87" i="3"/>
  <c r="G88" i="3"/>
  <c r="E89" i="3"/>
  <c r="G30" i="24"/>
  <c r="G49" i="2"/>
  <c r="G99" i="1"/>
  <c r="G116" i="2"/>
  <c r="G112" i="2"/>
  <c r="G114" i="2"/>
  <c r="G84" i="3"/>
  <c r="E113" i="2"/>
  <c r="G50" i="2"/>
  <c r="G43" i="3"/>
  <c r="G86" i="3"/>
  <c r="G45" i="3"/>
  <c r="G51" i="2"/>
  <c r="G47" i="2"/>
  <c r="G89" i="3"/>
  <c r="G113" i="2"/>
  <c r="G68" i="24"/>
  <c r="G85" i="3"/>
  <c r="G224" i="1"/>
  <c r="E87" i="3"/>
  <c r="E116" i="2"/>
  <c r="E69" i="24"/>
  <c r="E112" i="2"/>
  <c r="E85" i="3"/>
  <c r="E88" i="3"/>
  <c r="E114" i="2"/>
  <c r="E86" i="3"/>
  <c r="E115" i="2"/>
  <c r="E68" i="24"/>
  <c r="E84" i="3"/>
  <c r="I98" i="1"/>
  <c r="D30" i="24"/>
  <c r="D47" i="2"/>
  <c r="D44" i="3"/>
  <c r="D48" i="2"/>
  <c r="D39" i="3"/>
  <c r="D50" i="2"/>
  <c r="D43" i="3"/>
  <c r="D35" i="2"/>
  <c r="D38" i="3"/>
  <c r="D68" i="1"/>
  <c r="I223" i="1"/>
  <c r="D99" i="1"/>
  <c r="D32" i="2"/>
  <c r="D41" i="3"/>
  <c r="D46" i="3"/>
  <c r="D51" i="2"/>
  <c r="D49" i="2"/>
  <c r="D40" i="3"/>
  <c r="D34" i="2"/>
  <c r="H87" i="3"/>
  <c r="I116" i="1"/>
  <c r="I152" i="1"/>
  <c r="H224" i="1"/>
  <c r="E99" i="1"/>
  <c r="H116" i="2"/>
  <c r="H68" i="24"/>
  <c r="H16" i="47"/>
  <c r="H11" i="47"/>
  <c r="D11" i="47"/>
  <c r="D16" i="47"/>
  <c r="G11" i="47"/>
  <c r="D6" i="47"/>
  <c r="E11" i="47"/>
  <c r="E16" i="47"/>
  <c r="G16" i="47"/>
  <c r="E32" i="2"/>
  <c r="H89" i="3"/>
  <c r="H112" i="2"/>
  <c r="H113" i="2"/>
  <c r="H86" i="3"/>
  <c r="H223" i="1"/>
  <c r="E50" i="2"/>
  <c r="H115" i="2"/>
  <c r="H69" i="24"/>
  <c r="H84" i="3"/>
  <c r="H88" i="3"/>
  <c r="H114" i="2"/>
  <c r="H85" i="3"/>
  <c r="D55" i="4"/>
  <c r="D20" i="24"/>
  <c r="D21" i="24"/>
  <c r="J151" i="1"/>
  <c r="H67" i="1"/>
  <c r="H20" i="24"/>
  <c r="H21" i="24"/>
  <c r="E20" i="24"/>
  <c r="E21" i="24"/>
  <c r="H45" i="3"/>
  <c r="H48" i="2"/>
  <c r="H29" i="24"/>
  <c r="H43" i="3"/>
  <c r="H30" i="24"/>
  <c r="H49" i="2"/>
  <c r="H99" i="1"/>
  <c r="H50" i="2"/>
  <c r="H44" i="3"/>
  <c r="H46" i="3"/>
  <c r="H47" i="2"/>
  <c r="H51" i="2"/>
  <c r="H35" i="2"/>
  <c r="E262" i="1"/>
  <c r="D222" i="1"/>
  <c r="D248" i="1"/>
  <c r="D249" i="1" s="1"/>
  <c r="V249" i="1" s="1"/>
  <c r="H182" i="1"/>
  <c r="G182" i="1"/>
  <c r="E182" i="1"/>
  <c r="D182" i="1"/>
  <c r="H98" i="1"/>
  <c r="D32" i="4"/>
  <c r="E98" i="1"/>
  <c r="E48" i="2"/>
  <c r="E42" i="3"/>
  <c r="E46" i="3"/>
  <c r="E30" i="24"/>
  <c r="E51" i="2"/>
  <c r="E43" i="3"/>
  <c r="E45" i="3"/>
  <c r="E49" i="2"/>
  <c r="E44" i="3"/>
  <c r="G29" i="24"/>
  <c r="G31" i="24" s="1"/>
  <c r="E29" i="24"/>
  <c r="D29" i="24"/>
  <c r="E41" i="3"/>
  <c r="H39" i="3"/>
  <c r="E36" i="3"/>
  <c r="H41" i="3"/>
  <c r="E40" i="3"/>
  <c r="H40" i="3"/>
  <c r="E68" i="1"/>
  <c r="E33" i="2"/>
  <c r="E35" i="2"/>
  <c r="E37" i="3"/>
  <c r="H33" i="2"/>
  <c r="H36" i="3"/>
  <c r="D27" i="4"/>
  <c r="H68" i="1"/>
  <c r="E67" i="1"/>
  <c r="E34" i="2"/>
  <c r="E39" i="3"/>
  <c r="E38" i="3"/>
  <c r="H32" i="2"/>
  <c r="H34" i="2"/>
  <c r="H38" i="3"/>
  <c r="H37" i="3"/>
  <c r="D35" i="4"/>
  <c r="J222" i="1"/>
  <c r="E55" i="4"/>
  <c r="L231" i="1"/>
  <c r="K94" i="3"/>
  <c r="K121" i="2"/>
  <c r="K118" i="2"/>
  <c r="K233" i="1"/>
  <c r="K93" i="3"/>
  <c r="K119" i="2"/>
  <c r="K117" i="2"/>
  <c r="K91" i="3"/>
  <c r="K120" i="2"/>
  <c r="K92" i="3"/>
  <c r="K90" i="3"/>
  <c r="D30" i="3"/>
  <c r="K100" i="3"/>
  <c r="K104" i="3"/>
  <c r="K103" i="3"/>
  <c r="K101" i="3"/>
  <c r="K102" i="3"/>
  <c r="K106" i="3"/>
  <c r="K105" i="3"/>
  <c r="G30" i="3"/>
  <c r="E30" i="3"/>
  <c r="H30" i="3"/>
  <c r="I27" i="3"/>
  <c r="I29" i="3"/>
  <c r="I26" i="3"/>
  <c r="I28" i="3"/>
  <c r="K143" i="2"/>
  <c r="K142" i="2"/>
  <c r="K145" i="2"/>
  <c r="K144" i="2"/>
  <c r="H60" i="3"/>
  <c r="D60" i="3"/>
  <c r="E60" i="3"/>
  <c r="I23" i="1"/>
  <c r="H261" i="1"/>
  <c r="H297" i="1" s="1"/>
  <c r="H298" i="1" s="1"/>
  <c r="I7" i="3"/>
  <c r="I8" i="3"/>
  <c r="I6" i="24"/>
  <c r="I9" i="3"/>
  <c r="D258" i="1"/>
  <c r="I10" i="3"/>
  <c r="I11" i="3"/>
  <c r="I5" i="24"/>
  <c r="I12" i="3"/>
  <c r="D262" i="1"/>
  <c r="I258" i="1"/>
  <c r="R258" i="1"/>
  <c r="G261" i="1"/>
  <c r="G297" i="1" s="1"/>
  <c r="G298" i="1" s="1"/>
  <c r="J21" i="1"/>
  <c r="S165" i="1"/>
  <c r="L280" i="1"/>
  <c r="K282" i="1"/>
  <c r="K146" i="2"/>
  <c r="K107" i="3"/>
  <c r="S258" i="1"/>
  <c r="G258" i="1"/>
  <c r="J165" i="1"/>
  <c r="D117" i="1"/>
  <c r="D48" i="3"/>
  <c r="D49" i="3"/>
  <c r="D47" i="3"/>
  <c r="D36" i="24"/>
  <c r="D59" i="2"/>
  <c r="D35" i="24"/>
  <c r="D57" i="2"/>
  <c r="D58" i="2"/>
  <c r="D50" i="3"/>
  <c r="D60" i="2"/>
  <c r="D61" i="2"/>
  <c r="D51" i="3"/>
  <c r="E117" i="1"/>
  <c r="E49" i="3"/>
  <c r="E48" i="3"/>
  <c r="E47" i="3"/>
  <c r="E36" i="24"/>
  <c r="E35" i="24"/>
  <c r="E59" i="2"/>
  <c r="E58" i="2"/>
  <c r="E57" i="2"/>
  <c r="E60" i="2"/>
  <c r="E61" i="2"/>
  <c r="E50" i="3"/>
  <c r="E51" i="3"/>
  <c r="H49" i="3"/>
  <c r="H48" i="3"/>
  <c r="H47" i="3"/>
  <c r="H36" i="24"/>
  <c r="H35" i="24"/>
  <c r="H58" i="2"/>
  <c r="H57" i="2"/>
  <c r="H59" i="2"/>
  <c r="H50" i="3"/>
  <c r="H60" i="2"/>
  <c r="H61" i="2"/>
  <c r="H51" i="3"/>
  <c r="G117" i="1"/>
  <c r="G48" i="3"/>
  <c r="G47" i="3"/>
  <c r="G49" i="3"/>
  <c r="G35" i="24"/>
  <c r="G57" i="2"/>
  <c r="G60" i="2"/>
  <c r="G36" i="24"/>
  <c r="G59" i="2"/>
  <c r="G58" i="2"/>
  <c r="G61" i="2"/>
  <c r="G50" i="3"/>
  <c r="G51" i="3"/>
  <c r="L165" i="1"/>
  <c r="H165" i="1"/>
  <c r="L245" i="1"/>
  <c r="P245" i="1"/>
  <c r="M245" i="1"/>
  <c r="H116" i="1"/>
  <c r="N80" i="1"/>
  <c r="D80" i="1"/>
  <c r="O80" i="1"/>
  <c r="L80" i="1"/>
  <c r="J80" i="1"/>
  <c r="K80" i="1"/>
  <c r="P80" i="1"/>
  <c r="H117" i="1"/>
  <c r="E80" i="1"/>
  <c r="M80" i="1"/>
  <c r="Q80" i="1"/>
  <c r="I80" i="1"/>
  <c r="E116" i="1"/>
  <c r="G80" i="1"/>
  <c r="S80" i="1"/>
  <c r="H80" i="1"/>
  <c r="R80" i="1"/>
  <c r="D31" i="24" l="1"/>
  <c r="E31" i="24"/>
  <c r="G94" i="24"/>
  <c r="G92" i="24"/>
  <c r="G152" i="2"/>
  <c r="G154" i="47"/>
  <c r="G152" i="47"/>
  <c r="G156" i="2"/>
  <c r="G155" i="2"/>
  <c r="G154" i="2"/>
  <c r="G155" i="47"/>
  <c r="G153" i="47"/>
  <c r="G156" i="47"/>
  <c r="G93" i="24"/>
  <c r="G153" i="2"/>
  <c r="H156" i="2"/>
  <c r="H155" i="2"/>
  <c r="H92" i="24"/>
  <c r="H94" i="24"/>
  <c r="H154" i="47"/>
  <c r="H153" i="47"/>
  <c r="H154" i="2"/>
  <c r="H153" i="2"/>
  <c r="H155" i="47"/>
  <c r="H152" i="47"/>
  <c r="H156" i="47"/>
  <c r="H93" i="24"/>
  <c r="H152" i="2"/>
  <c r="D77" i="24"/>
  <c r="D129" i="2"/>
  <c r="D128" i="47"/>
  <c r="D127" i="47"/>
  <c r="D127" i="2"/>
  <c r="D130" i="2"/>
  <c r="D129" i="47"/>
  <c r="D78" i="24"/>
  <c r="D79" i="24"/>
  <c r="D131" i="2"/>
  <c r="D130" i="47"/>
  <c r="D128" i="2"/>
  <c r="D131" i="47"/>
  <c r="I108" i="2"/>
  <c r="I111" i="2"/>
  <c r="I110" i="47"/>
  <c r="I67" i="24"/>
  <c r="I110" i="2"/>
  <c r="I107" i="47"/>
  <c r="I65" i="24"/>
  <c r="I109" i="2"/>
  <c r="I107" i="2"/>
  <c r="I111" i="47"/>
  <c r="I66" i="24"/>
  <c r="I109" i="47"/>
  <c r="I108" i="47"/>
  <c r="U209" i="1"/>
  <c r="G90" i="2"/>
  <c r="G91" i="47"/>
  <c r="G54" i="24"/>
  <c r="G89" i="2"/>
  <c r="G90" i="47"/>
  <c r="G53" i="24"/>
  <c r="G87" i="47"/>
  <c r="G55" i="24"/>
  <c r="G88" i="2"/>
  <c r="G87" i="2"/>
  <c r="G89" i="47"/>
  <c r="G91" i="2"/>
  <c r="G88" i="47"/>
  <c r="E55" i="24"/>
  <c r="E88" i="2"/>
  <c r="E87" i="2"/>
  <c r="E89" i="47"/>
  <c r="E89" i="2"/>
  <c r="E53" i="24"/>
  <c r="E91" i="2"/>
  <c r="E88" i="47"/>
  <c r="E87" i="47"/>
  <c r="E54" i="24"/>
  <c r="E90" i="47"/>
  <c r="E90" i="2"/>
  <c r="E91" i="47"/>
  <c r="H116" i="3"/>
  <c r="H53" i="24"/>
  <c r="H91" i="2"/>
  <c r="H88" i="47"/>
  <c r="H87" i="47"/>
  <c r="H89" i="47"/>
  <c r="H90" i="2"/>
  <c r="H91" i="47"/>
  <c r="H88" i="2"/>
  <c r="H54" i="24"/>
  <c r="H89" i="2"/>
  <c r="H90" i="47"/>
  <c r="H55" i="24"/>
  <c r="H87" i="2"/>
  <c r="I55" i="24"/>
  <c r="I88" i="2"/>
  <c r="I87" i="2"/>
  <c r="I89" i="47"/>
  <c r="I54" i="24"/>
  <c r="I53" i="24"/>
  <c r="I91" i="2"/>
  <c r="I88" i="47"/>
  <c r="I87" i="47"/>
  <c r="I90" i="2"/>
  <c r="I91" i="47"/>
  <c r="I89" i="2"/>
  <c r="I90" i="47"/>
  <c r="D54" i="24"/>
  <c r="D88" i="2"/>
  <c r="D89" i="2"/>
  <c r="D90" i="2"/>
  <c r="D91" i="2"/>
  <c r="D53" i="24"/>
  <c r="D87" i="47"/>
  <c r="D55" i="24"/>
  <c r="D88" i="47"/>
  <c r="D89" i="47"/>
  <c r="D90" i="47"/>
  <c r="D91" i="47"/>
  <c r="D87" i="2"/>
  <c r="G9" i="4"/>
  <c r="D30" i="4" s="1"/>
  <c r="D39" i="4"/>
  <c r="D24" i="4"/>
  <c r="D45" i="4"/>
  <c r="D6" i="4"/>
  <c r="D12" i="4"/>
  <c r="D20" i="4"/>
  <c r="D10" i="4"/>
  <c r="D118" i="3"/>
  <c r="U169" i="1"/>
  <c r="H136" i="3"/>
  <c r="I85" i="1"/>
  <c r="K77" i="3"/>
  <c r="K79" i="3"/>
  <c r="K100" i="47"/>
  <c r="K83" i="3"/>
  <c r="K80" i="3"/>
  <c r="K99" i="2"/>
  <c r="K99" i="47"/>
  <c r="K81" i="3"/>
  <c r="K78" i="3"/>
  <c r="K101" i="2"/>
  <c r="K82" i="3"/>
  <c r="K193" i="1"/>
  <c r="L191" i="1"/>
  <c r="L97" i="47" s="1"/>
  <c r="K98" i="47"/>
  <c r="K100" i="2"/>
  <c r="K97" i="2"/>
  <c r="K98" i="2"/>
  <c r="J101" i="47"/>
  <c r="G49" i="24"/>
  <c r="G48" i="4"/>
  <c r="D26" i="4" s="1"/>
  <c r="H49" i="24"/>
  <c r="G49" i="4"/>
  <c r="I95" i="47"/>
  <c r="G51" i="4"/>
  <c r="D54" i="4" s="1"/>
  <c r="D137" i="3"/>
  <c r="D130" i="3"/>
  <c r="D131" i="3"/>
  <c r="D135" i="3"/>
  <c r="D134" i="3"/>
  <c r="D133" i="3"/>
  <c r="D132" i="3"/>
  <c r="G140" i="3"/>
  <c r="G141" i="3"/>
  <c r="E91" i="24"/>
  <c r="G139" i="3"/>
  <c r="E137" i="3"/>
  <c r="E134" i="3"/>
  <c r="E131" i="3"/>
  <c r="E132" i="3"/>
  <c r="E133" i="3"/>
  <c r="E135" i="3"/>
  <c r="G137" i="3"/>
  <c r="G131" i="3"/>
  <c r="G132" i="3"/>
  <c r="G134" i="3"/>
  <c r="G133" i="3"/>
  <c r="G136" i="3"/>
  <c r="G135" i="3"/>
  <c r="D136" i="3"/>
  <c r="E130" i="3"/>
  <c r="E136" i="3"/>
  <c r="G130" i="3"/>
  <c r="H137" i="3"/>
  <c r="H132" i="3"/>
  <c r="H134" i="3"/>
  <c r="H133" i="3"/>
  <c r="H131" i="3"/>
  <c r="H135" i="3"/>
  <c r="H140" i="3"/>
  <c r="H141" i="3"/>
  <c r="E140" i="3"/>
  <c r="E141" i="3"/>
  <c r="H130" i="3"/>
  <c r="E139" i="3"/>
  <c r="G52" i="4"/>
  <c r="D34" i="4" s="1"/>
  <c r="G47" i="4"/>
  <c r="D36" i="4" s="1"/>
  <c r="I92" i="47"/>
  <c r="G50" i="4"/>
  <c r="D23" i="4" s="1"/>
  <c r="I93" i="47"/>
  <c r="E49" i="24"/>
  <c r="E117" i="3"/>
  <c r="E121" i="3"/>
  <c r="E123" i="3"/>
  <c r="E119" i="3"/>
  <c r="E120" i="3"/>
  <c r="G117" i="3"/>
  <c r="G123" i="3"/>
  <c r="G119" i="3"/>
  <c r="G120" i="3"/>
  <c r="G121" i="3"/>
  <c r="E116" i="3"/>
  <c r="E122" i="3"/>
  <c r="D116" i="3"/>
  <c r="D37" i="24"/>
  <c r="I117" i="3"/>
  <c r="I123" i="3"/>
  <c r="I116" i="3"/>
  <c r="I120" i="3"/>
  <c r="I119" i="3"/>
  <c r="I121" i="3"/>
  <c r="G118" i="3"/>
  <c r="G122" i="3"/>
  <c r="I118" i="3"/>
  <c r="G116" i="3"/>
  <c r="H117" i="3"/>
  <c r="H119" i="3"/>
  <c r="H121" i="3"/>
  <c r="H123" i="3"/>
  <c r="H120" i="3"/>
  <c r="H250" i="1"/>
  <c r="D117" i="3"/>
  <c r="D119" i="3"/>
  <c r="D120" i="3"/>
  <c r="D121" i="3"/>
  <c r="D123" i="3"/>
  <c r="I122" i="3"/>
  <c r="E118" i="3"/>
  <c r="H122" i="3"/>
  <c r="D122" i="3"/>
  <c r="H118" i="3"/>
  <c r="H31" i="24"/>
  <c r="I310" i="1"/>
  <c r="E81" i="47"/>
  <c r="H51" i="47"/>
  <c r="D61" i="47"/>
  <c r="K121" i="47"/>
  <c r="D132" i="47"/>
  <c r="D135" i="47"/>
  <c r="D133" i="47"/>
  <c r="D134" i="47"/>
  <c r="L142" i="47"/>
  <c r="L145" i="47"/>
  <c r="L144" i="47"/>
  <c r="L143" i="47"/>
  <c r="I7" i="24"/>
  <c r="J112" i="47"/>
  <c r="J115" i="47"/>
  <c r="J113" i="47"/>
  <c r="J114" i="47"/>
  <c r="E92" i="47"/>
  <c r="E95" i="47"/>
  <c r="E93" i="47"/>
  <c r="E94" i="47"/>
  <c r="D114" i="2"/>
  <c r="D112" i="47"/>
  <c r="D115" i="47"/>
  <c r="D113" i="47"/>
  <c r="D114" i="47"/>
  <c r="E22" i="24"/>
  <c r="J77" i="47"/>
  <c r="J78" i="47"/>
  <c r="J79" i="47"/>
  <c r="J80" i="47"/>
  <c r="H45" i="4"/>
  <c r="E36" i="2"/>
  <c r="H70" i="24"/>
  <c r="E70" i="24"/>
  <c r="H81" i="47"/>
  <c r="H36" i="47"/>
  <c r="G61" i="47"/>
  <c r="H151" i="47"/>
  <c r="D22" i="24"/>
  <c r="G81" i="47"/>
  <c r="G93" i="47"/>
  <c r="G94" i="47"/>
  <c r="G92" i="47"/>
  <c r="G95" i="47"/>
  <c r="E133" i="47"/>
  <c r="E134" i="47"/>
  <c r="E132" i="47"/>
  <c r="E135" i="47"/>
  <c r="D36" i="2"/>
  <c r="G70" i="24"/>
  <c r="K48" i="47"/>
  <c r="K49" i="47"/>
  <c r="K47" i="47"/>
  <c r="K50" i="47"/>
  <c r="E151" i="47"/>
  <c r="I116" i="47"/>
  <c r="D49" i="24"/>
  <c r="D81" i="47"/>
  <c r="D51" i="47"/>
  <c r="D36" i="47"/>
  <c r="I61" i="47"/>
  <c r="I151" i="47"/>
  <c r="G116" i="47"/>
  <c r="K146" i="47"/>
  <c r="D93" i="47"/>
  <c r="D94" i="47"/>
  <c r="D92" i="47"/>
  <c r="D95" i="47"/>
  <c r="D151" i="47"/>
  <c r="G37" i="24"/>
  <c r="H37" i="24"/>
  <c r="E37" i="24"/>
  <c r="J8" i="2"/>
  <c r="J9" i="2"/>
  <c r="J10" i="2"/>
  <c r="J7" i="2"/>
  <c r="J7" i="47"/>
  <c r="J8" i="47"/>
  <c r="J9" i="47"/>
  <c r="J10" i="47"/>
  <c r="H14" i="4"/>
  <c r="H10" i="4"/>
  <c r="H11" i="4"/>
  <c r="H13" i="4"/>
  <c r="H12" i="4"/>
  <c r="L117" i="47"/>
  <c r="L120" i="47"/>
  <c r="L118" i="47"/>
  <c r="L119" i="47"/>
  <c r="L100" i="47"/>
  <c r="H36" i="2"/>
  <c r="H92" i="47"/>
  <c r="H93" i="47"/>
  <c r="H94" i="47"/>
  <c r="H95" i="47"/>
  <c r="H22" i="24"/>
  <c r="D126" i="3"/>
  <c r="H116" i="47"/>
  <c r="I81" i="47"/>
  <c r="E51" i="47"/>
  <c r="E36" i="47"/>
  <c r="G151" i="47"/>
  <c r="J51" i="47"/>
  <c r="E116" i="47"/>
  <c r="G51" i="47"/>
  <c r="H61" i="47"/>
  <c r="E61" i="47"/>
  <c r="H126" i="3"/>
  <c r="L97" i="1"/>
  <c r="I183" i="1"/>
  <c r="D56" i="24"/>
  <c r="D85" i="3"/>
  <c r="D93" i="2"/>
  <c r="D71" i="3"/>
  <c r="G184" i="1"/>
  <c r="G73" i="3"/>
  <c r="D115" i="2"/>
  <c r="G95" i="2"/>
  <c r="D68" i="24"/>
  <c r="H74" i="3"/>
  <c r="E96" i="3"/>
  <c r="E92" i="2"/>
  <c r="E98" i="3"/>
  <c r="E75" i="3"/>
  <c r="E57" i="24"/>
  <c r="E133" i="2"/>
  <c r="E71" i="3"/>
  <c r="I11" i="47"/>
  <c r="G6" i="47"/>
  <c r="H6" i="47"/>
  <c r="I16" i="47"/>
  <c r="E6" i="47"/>
  <c r="H93" i="2"/>
  <c r="H75" i="3"/>
  <c r="H56" i="24"/>
  <c r="H73" i="3"/>
  <c r="E136" i="2"/>
  <c r="E81" i="24"/>
  <c r="E80" i="24"/>
  <c r="E264" i="1"/>
  <c r="E73" i="3"/>
  <c r="E184" i="1"/>
  <c r="E93" i="2"/>
  <c r="H96" i="2"/>
  <c r="I20" i="24"/>
  <c r="I21" i="24"/>
  <c r="H183" i="1"/>
  <c r="H76" i="3"/>
  <c r="H72" i="3"/>
  <c r="E97" i="3"/>
  <c r="E135" i="2"/>
  <c r="E95" i="3"/>
  <c r="E72" i="3"/>
  <c r="H184" i="1"/>
  <c r="H57" i="24"/>
  <c r="H71" i="3"/>
  <c r="E134" i="2"/>
  <c r="E132" i="2"/>
  <c r="E76" i="3"/>
  <c r="E56" i="24"/>
  <c r="E74" i="3"/>
  <c r="E95" i="2"/>
  <c r="D87" i="3"/>
  <c r="K151" i="1"/>
  <c r="J67" i="3"/>
  <c r="J70" i="3"/>
  <c r="J78" i="2"/>
  <c r="J69" i="3"/>
  <c r="J77" i="2"/>
  <c r="J81" i="2"/>
  <c r="J153" i="1"/>
  <c r="J68" i="3"/>
  <c r="J80" i="2"/>
  <c r="J66" i="3"/>
  <c r="J79" i="2"/>
  <c r="D72" i="3"/>
  <c r="D184" i="1"/>
  <c r="G75" i="3"/>
  <c r="G71" i="3"/>
  <c r="G93" i="2"/>
  <c r="D92" i="2"/>
  <c r="D94" i="2"/>
  <c r="D69" i="24"/>
  <c r="D76" i="3"/>
  <c r="D74" i="3"/>
  <c r="G76" i="3"/>
  <c r="G72" i="3"/>
  <c r="G96" i="2"/>
  <c r="G94" i="2"/>
  <c r="D96" i="2"/>
  <c r="D88" i="3"/>
  <c r="D113" i="2"/>
  <c r="D116" i="2"/>
  <c r="D84" i="3"/>
  <c r="E183" i="1"/>
  <c r="D75" i="3"/>
  <c r="D57" i="24"/>
  <c r="D73" i="3"/>
  <c r="G57" i="24"/>
  <c r="G56" i="24"/>
  <c r="G74" i="3"/>
  <c r="G92" i="2"/>
  <c r="D95" i="2"/>
  <c r="E223" i="1"/>
  <c r="D89" i="3"/>
  <c r="D112" i="2"/>
  <c r="D224" i="1"/>
  <c r="D310" i="1"/>
  <c r="E310" i="1"/>
  <c r="E94" i="2"/>
  <c r="H92" i="2"/>
  <c r="H95" i="2"/>
  <c r="E96" i="2"/>
  <c r="H94" i="2"/>
  <c r="H262" i="1"/>
  <c r="H310" i="1"/>
  <c r="G262" i="1"/>
  <c r="G310" i="1"/>
  <c r="D86" i="3"/>
  <c r="D139" i="3"/>
  <c r="I73" i="3"/>
  <c r="K222" i="1"/>
  <c r="J86" i="3"/>
  <c r="J112" i="2"/>
  <c r="J89" i="3"/>
  <c r="J84" i="3"/>
  <c r="J114" i="2"/>
  <c r="J224" i="1"/>
  <c r="J116" i="2"/>
  <c r="J85" i="3"/>
  <c r="J113" i="2"/>
  <c r="J88" i="3"/>
  <c r="J87" i="3"/>
  <c r="J115" i="2"/>
  <c r="M231" i="1"/>
  <c r="L91" i="3"/>
  <c r="L118" i="2"/>
  <c r="L120" i="2"/>
  <c r="L233" i="1"/>
  <c r="L93" i="3"/>
  <c r="L90" i="3"/>
  <c r="L92" i="3"/>
  <c r="L94" i="3"/>
  <c r="L117" i="2"/>
  <c r="L121" i="2"/>
  <c r="L119" i="2"/>
  <c r="L101" i="3"/>
  <c r="L105" i="3"/>
  <c r="L102" i="3"/>
  <c r="L100" i="3"/>
  <c r="L104" i="3"/>
  <c r="L106" i="3"/>
  <c r="L103" i="3"/>
  <c r="I30" i="3"/>
  <c r="L144" i="2"/>
  <c r="L143" i="2"/>
  <c r="L142" i="2"/>
  <c r="L145" i="2"/>
  <c r="E263" i="1"/>
  <c r="I74" i="3"/>
  <c r="D95" i="3"/>
  <c r="D97" i="3"/>
  <c r="D132" i="2"/>
  <c r="D80" i="24"/>
  <c r="D135" i="2"/>
  <c r="D96" i="3"/>
  <c r="D98" i="3"/>
  <c r="D133" i="2"/>
  <c r="I57" i="24"/>
  <c r="I184" i="1"/>
  <c r="I71" i="3"/>
  <c r="I75" i="3"/>
  <c r="I72" i="3"/>
  <c r="D264" i="1"/>
  <c r="I76" i="3"/>
  <c r="I56" i="24"/>
  <c r="D136" i="2"/>
  <c r="D134" i="2"/>
  <c r="D81" i="24"/>
  <c r="E307" i="1"/>
  <c r="G307" i="1"/>
  <c r="H307" i="1"/>
  <c r="Q307" i="1"/>
  <c r="J182" i="1"/>
  <c r="J209" i="1" s="1"/>
  <c r="I92" i="2"/>
  <c r="I96" i="2"/>
  <c r="I93" i="2"/>
  <c r="I95" i="2"/>
  <c r="I94" i="2"/>
  <c r="K21" i="1"/>
  <c r="J10" i="3"/>
  <c r="J11" i="3"/>
  <c r="J9" i="3"/>
  <c r="J7" i="3"/>
  <c r="J8" i="3"/>
  <c r="J12" i="3"/>
  <c r="J23" i="1"/>
  <c r="M280" i="1"/>
  <c r="L282" i="1"/>
  <c r="L107" i="3"/>
  <c r="L146" i="2"/>
  <c r="H170" i="1"/>
  <c r="S307" i="1"/>
  <c r="E210" i="1"/>
  <c r="D165" i="1"/>
  <c r="R307" i="1"/>
  <c r="R165" i="1"/>
  <c r="P307" i="1"/>
  <c r="O307" i="1"/>
  <c r="N307" i="1"/>
  <c r="M307" i="1"/>
  <c r="L307" i="1"/>
  <c r="K307" i="1"/>
  <c r="J307" i="1"/>
  <c r="I307" i="1"/>
  <c r="I165" i="1"/>
  <c r="G165" i="1"/>
  <c r="D307" i="1"/>
  <c r="L258" i="1"/>
  <c r="P258" i="1"/>
  <c r="O258" i="1"/>
  <c r="N258" i="1"/>
  <c r="E170" i="1"/>
  <c r="K258" i="1"/>
  <c r="J258" i="1"/>
  <c r="M258" i="1"/>
  <c r="F279" i="1"/>
  <c r="F280" i="1" s="1"/>
  <c r="F230" i="1"/>
  <c r="F231" i="1" s="1"/>
  <c r="J108" i="2" l="1"/>
  <c r="J110" i="2"/>
  <c r="J111" i="2"/>
  <c r="J107" i="2"/>
  <c r="J108" i="47"/>
  <c r="J110" i="47"/>
  <c r="J107" i="47"/>
  <c r="J109" i="2"/>
  <c r="J109" i="47"/>
  <c r="J111" i="47"/>
  <c r="D9" i="4"/>
  <c r="D31" i="4"/>
  <c r="D40" i="4"/>
  <c r="D29" i="4"/>
  <c r="D19" i="4"/>
  <c r="L101" i="2"/>
  <c r="K101" i="47"/>
  <c r="L80" i="3"/>
  <c r="M191" i="1"/>
  <c r="M98" i="47" s="1"/>
  <c r="L83" i="3"/>
  <c r="L97" i="2"/>
  <c r="L99" i="2"/>
  <c r="L82" i="3"/>
  <c r="L99" i="47"/>
  <c r="L77" i="3"/>
  <c r="L98" i="47"/>
  <c r="L81" i="3"/>
  <c r="L98" i="2"/>
  <c r="L193" i="1"/>
  <c r="L100" i="2"/>
  <c r="L79" i="3"/>
  <c r="L78" i="3"/>
  <c r="I96" i="47"/>
  <c r="D140" i="3"/>
  <c r="D141" i="3"/>
  <c r="E144" i="3"/>
  <c r="E145" i="3"/>
  <c r="E146" i="3"/>
  <c r="E311" i="1"/>
  <c r="E112" i="3" s="1"/>
  <c r="D144" i="3"/>
  <c r="D145" i="3"/>
  <c r="D146" i="3"/>
  <c r="D143" i="3"/>
  <c r="E143" i="3"/>
  <c r="G58" i="24"/>
  <c r="E128" i="3"/>
  <c r="E127" i="3"/>
  <c r="G128" i="3"/>
  <c r="G127" i="3"/>
  <c r="H128" i="3"/>
  <c r="H127" i="3"/>
  <c r="I159" i="47"/>
  <c r="D128" i="3"/>
  <c r="D127" i="3"/>
  <c r="I128" i="3"/>
  <c r="I127" i="3"/>
  <c r="I126" i="3"/>
  <c r="I158" i="47"/>
  <c r="G126" i="3"/>
  <c r="E126" i="3"/>
  <c r="I160" i="47"/>
  <c r="I22" i="24"/>
  <c r="H210" i="1"/>
  <c r="E158" i="47"/>
  <c r="D160" i="47"/>
  <c r="D96" i="47"/>
  <c r="D159" i="47"/>
  <c r="L146" i="47"/>
  <c r="I58" i="24"/>
  <c r="H58" i="24"/>
  <c r="F117" i="47"/>
  <c r="F120" i="47"/>
  <c r="F118" i="47"/>
  <c r="F119" i="47"/>
  <c r="K113" i="47"/>
  <c r="K114" i="47"/>
  <c r="K112" i="47"/>
  <c r="K115" i="47"/>
  <c r="J11" i="2"/>
  <c r="D136" i="47"/>
  <c r="K8" i="2"/>
  <c r="K7" i="2"/>
  <c r="K9" i="2"/>
  <c r="K10" i="2"/>
  <c r="K7" i="47"/>
  <c r="K10" i="47"/>
  <c r="K8" i="47"/>
  <c r="K9" i="47"/>
  <c r="H133" i="47"/>
  <c r="H134" i="47"/>
  <c r="H132" i="47"/>
  <c r="H135" i="47"/>
  <c r="H143" i="3"/>
  <c r="F142" i="47"/>
  <c r="F143" i="47"/>
  <c r="F144" i="47"/>
  <c r="F145" i="47"/>
  <c r="M117" i="47"/>
  <c r="M120" i="47"/>
  <c r="M118" i="47"/>
  <c r="M119" i="47"/>
  <c r="G133" i="47"/>
  <c r="G134" i="47"/>
  <c r="G132" i="47"/>
  <c r="G135" i="47"/>
  <c r="H96" i="47"/>
  <c r="D116" i="47"/>
  <c r="M100" i="47"/>
  <c r="E58" i="24"/>
  <c r="E82" i="24"/>
  <c r="J92" i="47"/>
  <c r="J95" i="47"/>
  <c r="J93" i="47"/>
  <c r="J94" i="47"/>
  <c r="H47" i="4"/>
  <c r="H50" i="4"/>
  <c r="H52" i="4"/>
  <c r="H49" i="4"/>
  <c r="H51" i="4"/>
  <c r="E54" i="4" s="1"/>
  <c r="H48" i="4"/>
  <c r="M143" i="47"/>
  <c r="M144" i="47"/>
  <c r="M142" i="47"/>
  <c r="M145" i="47"/>
  <c r="D82" i="24"/>
  <c r="K77" i="47"/>
  <c r="K78" i="47"/>
  <c r="K79" i="47"/>
  <c r="K80" i="47"/>
  <c r="D70" i="24"/>
  <c r="D58" i="24"/>
  <c r="L47" i="47"/>
  <c r="L50" i="47"/>
  <c r="L48" i="47"/>
  <c r="L49" i="47"/>
  <c r="L121" i="47"/>
  <c r="K51" i="47"/>
  <c r="E136" i="47"/>
  <c r="G96" i="47"/>
  <c r="J81" i="47"/>
  <c r="E96" i="47"/>
  <c r="J116" i="47"/>
  <c r="I210" i="1"/>
  <c r="M97" i="1"/>
  <c r="E250" i="1"/>
  <c r="I263" i="1"/>
  <c r="H98" i="3"/>
  <c r="G81" i="24"/>
  <c r="J11" i="47"/>
  <c r="G133" i="2"/>
  <c r="G134" i="2"/>
  <c r="G135" i="2"/>
  <c r="G96" i="3"/>
  <c r="G95" i="3"/>
  <c r="G264" i="1"/>
  <c r="G80" i="24"/>
  <c r="G97" i="3"/>
  <c r="G136" i="2"/>
  <c r="G132" i="2"/>
  <c r="G98" i="3"/>
  <c r="E99" i="3"/>
  <c r="L151" i="1"/>
  <c r="K68" i="3"/>
  <c r="K67" i="3"/>
  <c r="K77" i="2"/>
  <c r="K153" i="1"/>
  <c r="K66" i="3"/>
  <c r="K78" i="2"/>
  <c r="K81" i="2"/>
  <c r="K70" i="3"/>
  <c r="K80" i="2"/>
  <c r="K69" i="3"/>
  <c r="K79" i="2"/>
  <c r="D311" i="1"/>
  <c r="D99" i="3"/>
  <c r="D157" i="2"/>
  <c r="V157" i="2" s="1"/>
  <c r="H80" i="24"/>
  <c r="H96" i="3"/>
  <c r="H134" i="2"/>
  <c r="H263" i="1"/>
  <c r="H97" i="3"/>
  <c r="H136" i="2"/>
  <c r="H135" i="2"/>
  <c r="H133" i="2"/>
  <c r="H264" i="1"/>
  <c r="H95" i="3"/>
  <c r="H132" i="2"/>
  <c r="H81" i="24"/>
  <c r="L222" i="1"/>
  <c r="K87" i="3"/>
  <c r="K115" i="2"/>
  <c r="K89" i="3"/>
  <c r="K224" i="1"/>
  <c r="K85" i="3"/>
  <c r="K113" i="2"/>
  <c r="K84" i="3"/>
  <c r="K112" i="2"/>
  <c r="K88" i="3"/>
  <c r="K86" i="3"/>
  <c r="K114" i="2"/>
  <c r="K116" i="2"/>
  <c r="M91" i="3"/>
  <c r="M120" i="2"/>
  <c r="M94" i="3"/>
  <c r="M119" i="2"/>
  <c r="M90" i="3"/>
  <c r="M92" i="3"/>
  <c r="M118" i="2"/>
  <c r="M117" i="2"/>
  <c r="M233" i="1"/>
  <c r="M121" i="2"/>
  <c r="N231" i="1"/>
  <c r="M93" i="3"/>
  <c r="N191" i="1"/>
  <c r="M193" i="1"/>
  <c r="M101" i="2"/>
  <c r="M77" i="3"/>
  <c r="M102" i="3"/>
  <c r="M106" i="3"/>
  <c r="M101" i="3"/>
  <c r="M105" i="3"/>
  <c r="M100" i="3"/>
  <c r="M104" i="3"/>
  <c r="M103" i="3"/>
  <c r="F103" i="3"/>
  <c r="F102" i="3"/>
  <c r="F106" i="3"/>
  <c r="F104" i="3"/>
  <c r="F101" i="3"/>
  <c r="F105" i="3"/>
  <c r="F100" i="3"/>
  <c r="F142" i="2"/>
  <c r="F144" i="2"/>
  <c r="F143" i="2"/>
  <c r="F145" i="2"/>
  <c r="J262" i="1"/>
  <c r="I96" i="3"/>
  <c r="I135" i="2"/>
  <c r="I98" i="3"/>
  <c r="I81" i="24"/>
  <c r="I134" i="2"/>
  <c r="I264" i="1"/>
  <c r="I80" i="24"/>
  <c r="I133" i="2"/>
  <c r="I136" i="2"/>
  <c r="I95" i="3"/>
  <c r="I132" i="2"/>
  <c r="I97" i="3"/>
  <c r="M145" i="2"/>
  <c r="M144" i="2"/>
  <c r="M143" i="2"/>
  <c r="M142" i="2"/>
  <c r="D96" i="24"/>
  <c r="K182" i="1"/>
  <c r="K209" i="1" s="1"/>
  <c r="J93" i="2"/>
  <c r="J92" i="2"/>
  <c r="J96" i="2"/>
  <c r="J95" i="2"/>
  <c r="J94" i="2"/>
  <c r="J184" i="1"/>
  <c r="J72" i="3"/>
  <c r="J73" i="3"/>
  <c r="J76" i="3"/>
  <c r="J71" i="3"/>
  <c r="J75" i="3"/>
  <c r="J74" i="3"/>
  <c r="L21" i="1"/>
  <c r="K12" i="3"/>
  <c r="K11" i="3"/>
  <c r="K10" i="3"/>
  <c r="K23" i="1"/>
  <c r="K8" i="3"/>
  <c r="K9" i="3"/>
  <c r="K7" i="3"/>
  <c r="N280" i="1"/>
  <c r="M107" i="3"/>
  <c r="M282" i="1"/>
  <c r="M146" i="2"/>
  <c r="G232" i="1"/>
  <c r="F71" i="24"/>
  <c r="F92" i="3"/>
  <c r="F91" i="3"/>
  <c r="F118" i="2"/>
  <c r="F72" i="24"/>
  <c r="F120" i="2"/>
  <c r="F90" i="3"/>
  <c r="F117" i="2"/>
  <c r="F119" i="2"/>
  <c r="F93" i="3"/>
  <c r="F121" i="2"/>
  <c r="F94" i="3"/>
  <c r="G281" i="1"/>
  <c r="F87" i="24"/>
  <c r="F86" i="24"/>
  <c r="F146" i="2"/>
  <c r="F107" i="3"/>
  <c r="F281" i="1"/>
  <c r="F282" i="1"/>
  <c r="F232" i="1"/>
  <c r="F233" i="1"/>
  <c r="K107" i="2" l="1"/>
  <c r="K108" i="2"/>
  <c r="K109" i="2"/>
  <c r="K109" i="47"/>
  <c r="K111" i="47"/>
  <c r="K111" i="2"/>
  <c r="K110" i="2"/>
  <c r="K108" i="47"/>
  <c r="K110" i="47"/>
  <c r="K107" i="47"/>
  <c r="E114" i="3"/>
  <c r="E111" i="3"/>
  <c r="E110" i="3"/>
  <c r="D111" i="3"/>
  <c r="D110" i="3"/>
  <c r="E322" i="1"/>
  <c r="E323" i="1"/>
  <c r="D322" i="1"/>
  <c r="D323" i="1"/>
  <c r="D113" i="3"/>
  <c r="E318" i="1"/>
  <c r="L101" i="47"/>
  <c r="M82" i="3"/>
  <c r="M97" i="2"/>
  <c r="M83" i="3"/>
  <c r="M97" i="47"/>
  <c r="M98" i="2"/>
  <c r="M79" i="3"/>
  <c r="M99" i="2"/>
  <c r="M99" i="47"/>
  <c r="J212" i="1"/>
  <c r="J211" i="1" s="1"/>
  <c r="J214" i="1"/>
  <c r="J213" i="1" s="1"/>
  <c r="M100" i="2"/>
  <c r="M78" i="3"/>
  <c r="M80" i="3"/>
  <c r="M81" i="3"/>
  <c r="E113" i="3"/>
  <c r="H144" i="3"/>
  <c r="H145" i="3"/>
  <c r="H146" i="3"/>
  <c r="G144" i="3"/>
  <c r="G145" i="3"/>
  <c r="G146" i="3"/>
  <c r="G143" i="3"/>
  <c r="G159" i="47"/>
  <c r="D158" i="47"/>
  <c r="G311" i="1"/>
  <c r="G158" i="47"/>
  <c r="E160" i="47"/>
  <c r="I82" i="24"/>
  <c r="J128" i="3"/>
  <c r="J127" i="3"/>
  <c r="E159" i="47"/>
  <c r="D112" i="3"/>
  <c r="D114" i="3"/>
  <c r="J126" i="3"/>
  <c r="H160" i="47"/>
  <c r="D97" i="24"/>
  <c r="H311" i="1"/>
  <c r="M146" i="47"/>
  <c r="M121" i="47"/>
  <c r="K116" i="47"/>
  <c r="H159" i="47"/>
  <c r="H82" i="24"/>
  <c r="L78" i="47"/>
  <c r="L79" i="47"/>
  <c r="L80" i="47"/>
  <c r="L77" i="47"/>
  <c r="L51" i="47"/>
  <c r="K81" i="47"/>
  <c r="J96" i="47"/>
  <c r="K11" i="2"/>
  <c r="F88" i="24"/>
  <c r="N142" i="47"/>
  <c r="N143" i="47"/>
  <c r="N144" i="47"/>
  <c r="N145" i="47"/>
  <c r="L7" i="2"/>
  <c r="L9" i="2"/>
  <c r="L10" i="2"/>
  <c r="L8" i="2"/>
  <c r="L7" i="47"/>
  <c r="L8" i="47"/>
  <c r="L9" i="47"/>
  <c r="L10" i="47"/>
  <c r="D95" i="24"/>
  <c r="J133" i="47"/>
  <c r="J134" i="47"/>
  <c r="J135" i="47"/>
  <c r="J132" i="47"/>
  <c r="N97" i="47"/>
  <c r="N100" i="47"/>
  <c r="N98" i="47"/>
  <c r="N99" i="47"/>
  <c r="H158" i="47"/>
  <c r="K93" i="47"/>
  <c r="K94" i="47"/>
  <c r="K95" i="47"/>
  <c r="K92" i="47"/>
  <c r="L112" i="47"/>
  <c r="L115" i="47"/>
  <c r="L113" i="47"/>
  <c r="L114" i="47"/>
  <c r="G82" i="24"/>
  <c r="G160" i="47"/>
  <c r="F146" i="47"/>
  <c r="F121" i="47"/>
  <c r="F73" i="24"/>
  <c r="N117" i="47"/>
  <c r="N120" i="47"/>
  <c r="N118" i="47"/>
  <c r="N119" i="47"/>
  <c r="M47" i="47"/>
  <c r="M50" i="47"/>
  <c r="M48" i="47"/>
  <c r="M49" i="47"/>
  <c r="G136" i="47"/>
  <c r="H136" i="47"/>
  <c r="H161" i="47" s="1"/>
  <c r="K262" i="1"/>
  <c r="N97" i="1"/>
  <c r="H299" i="1"/>
  <c r="G99" i="3"/>
  <c r="K11" i="47"/>
  <c r="I99" i="3"/>
  <c r="H99" i="3"/>
  <c r="J98" i="3"/>
  <c r="J134" i="2"/>
  <c r="M151" i="1"/>
  <c r="L66" i="3"/>
  <c r="L77" i="2"/>
  <c r="L153" i="1"/>
  <c r="L70" i="3"/>
  <c r="L78" i="2"/>
  <c r="L69" i="3"/>
  <c r="L68" i="3"/>
  <c r="L81" i="2"/>
  <c r="L67" i="3"/>
  <c r="L79" i="2"/>
  <c r="L80" i="2"/>
  <c r="J135" i="2"/>
  <c r="J95" i="3"/>
  <c r="J96" i="3"/>
  <c r="J136" i="2"/>
  <c r="J132" i="2"/>
  <c r="J264" i="1"/>
  <c r="J97" i="3"/>
  <c r="J133" i="2"/>
  <c r="M222" i="1"/>
  <c r="L85" i="3"/>
  <c r="L112" i="2"/>
  <c r="L88" i="3"/>
  <c r="L224" i="1"/>
  <c r="L84" i="3"/>
  <c r="L114" i="2"/>
  <c r="L89" i="3"/>
  <c r="L87" i="3"/>
  <c r="L113" i="2"/>
  <c r="L86" i="3"/>
  <c r="L116" i="2"/>
  <c r="L115" i="2"/>
  <c r="O231" i="1"/>
  <c r="N90" i="3"/>
  <c r="N119" i="2"/>
  <c r="N120" i="2"/>
  <c r="N92" i="3"/>
  <c r="N117" i="2"/>
  <c r="N91" i="3"/>
  <c r="N233" i="1"/>
  <c r="N93" i="3"/>
  <c r="N94" i="3"/>
  <c r="N118" i="2"/>
  <c r="N121" i="2"/>
  <c r="O191" i="1"/>
  <c r="N78" i="3"/>
  <c r="N77" i="3"/>
  <c r="N97" i="2"/>
  <c r="N193" i="1"/>
  <c r="N98" i="2"/>
  <c r="N100" i="2"/>
  <c r="N81" i="3"/>
  <c r="N99" i="2"/>
  <c r="N80" i="3"/>
  <c r="N101" i="2"/>
  <c r="N79" i="3"/>
  <c r="N82" i="3"/>
  <c r="N83" i="3"/>
  <c r="N103" i="3"/>
  <c r="N102" i="3"/>
  <c r="N106" i="3"/>
  <c r="N100" i="3"/>
  <c r="N101" i="3"/>
  <c r="N105" i="3"/>
  <c r="N104" i="3"/>
  <c r="N142" i="2"/>
  <c r="N145" i="2"/>
  <c r="N144" i="2"/>
  <c r="N143" i="2"/>
  <c r="L182" i="1"/>
  <c r="L209" i="1" s="1"/>
  <c r="K94" i="2"/>
  <c r="K95" i="2"/>
  <c r="K93" i="2"/>
  <c r="K92" i="2"/>
  <c r="K96" i="2"/>
  <c r="K74" i="3"/>
  <c r="K75" i="3"/>
  <c r="K72" i="3"/>
  <c r="K76" i="3"/>
  <c r="K71" i="3"/>
  <c r="K184" i="1"/>
  <c r="K73" i="3"/>
  <c r="M21" i="1"/>
  <c r="L7" i="3"/>
  <c r="L11" i="3"/>
  <c r="L23" i="1"/>
  <c r="L12" i="3"/>
  <c r="L9" i="3"/>
  <c r="L10" i="3"/>
  <c r="L8" i="3"/>
  <c r="O280" i="1"/>
  <c r="N146" i="2"/>
  <c r="N282" i="1"/>
  <c r="N107" i="3"/>
  <c r="J215" i="1"/>
  <c r="L109" i="2" l="1"/>
  <c r="L110" i="2"/>
  <c r="L108" i="2"/>
  <c r="L109" i="47"/>
  <c r="L111" i="47"/>
  <c r="L107" i="2"/>
  <c r="L111" i="2"/>
  <c r="L108" i="47"/>
  <c r="L110" i="47"/>
  <c r="L107" i="47"/>
  <c r="H111" i="3"/>
  <c r="H110" i="3"/>
  <c r="G111" i="3"/>
  <c r="G110" i="3"/>
  <c r="H322" i="1"/>
  <c r="H323" i="1"/>
  <c r="G322" i="1"/>
  <c r="G323" i="1"/>
  <c r="H114" i="3"/>
  <c r="G114" i="3"/>
  <c r="H318" i="1"/>
  <c r="M101" i="47"/>
  <c r="K264" i="1"/>
  <c r="D161" i="47"/>
  <c r="H113" i="3"/>
  <c r="H112" i="3"/>
  <c r="G113" i="3"/>
  <c r="G112" i="3"/>
  <c r="K128" i="3"/>
  <c r="K127" i="3"/>
  <c r="K126" i="3"/>
  <c r="Z158" i="47"/>
  <c r="L126" i="3"/>
  <c r="E161" i="47"/>
  <c r="W160" i="47" s="1"/>
  <c r="Z159" i="47"/>
  <c r="Z160" i="47"/>
  <c r="K96" i="47"/>
  <c r="G161" i="47"/>
  <c r="K95" i="24"/>
  <c r="K215" i="1"/>
  <c r="N101" i="47"/>
  <c r="O145" i="47"/>
  <c r="O142" i="47"/>
  <c r="O143" i="47"/>
  <c r="O144" i="47"/>
  <c r="M78" i="47"/>
  <c r="M79" i="47"/>
  <c r="M80" i="47"/>
  <c r="M77" i="47"/>
  <c r="K135" i="47"/>
  <c r="K133" i="47"/>
  <c r="K134" i="47"/>
  <c r="K132" i="47"/>
  <c r="L92" i="47"/>
  <c r="L93" i="47"/>
  <c r="L94" i="47"/>
  <c r="L95" i="47"/>
  <c r="M112" i="47"/>
  <c r="M115" i="47"/>
  <c r="M113" i="47"/>
  <c r="M114" i="47"/>
  <c r="K134" i="2"/>
  <c r="K95" i="3"/>
  <c r="K135" i="2"/>
  <c r="M51" i="47"/>
  <c r="N121" i="47"/>
  <c r="J136" i="47"/>
  <c r="L11" i="2"/>
  <c r="N146" i="47"/>
  <c r="M8" i="2"/>
  <c r="M7" i="2"/>
  <c r="M9" i="2"/>
  <c r="M10" i="2"/>
  <c r="M8" i="47"/>
  <c r="M9" i="47"/>
  <c r="M7" i="47"/>
  <c r="M10" i="47"/>
  <c r="O98" i="47"/>
  <c r="O99" i="47"/>
  <c r="O97" i="47"/>
  <c r="O100" i="47"/>
  <c r="K136" i="2"/>
  <c r="K133" i="2"/>
  <c r="K132" i="2"/>
  <c r="K96" i="3"/>
  <c r="L81" i="47"/>
  <c r="O118" i="47"/>
  <c r="O119" i="47"/>
  <c r="O117" i="47"/>
  <c r="O120" i="47"/>
  <c r="K97" i="3"/>
  <c r="K98" i="3"/>
  <c r="N47" i="47"/>
  <c r="N50" i="47"/>
  <c r="N48" i="47"/>
  <c r="N49" i="47"/>
  <c r="L116" i="47"/>
  <c r="L262" i="1"/>
  <c r="O97" i="1"/>
  <c r="L11" i="47"/>
  <c r="J99" i="3"/>
  <c r="N151" i="1"/>
  <c r="M153" i="1"/>
  <c r="M67" i="3"/>
  <c r="M77" i="2"/>
  <c r="M66" i="3"/>
  <c r="M69" i="3"/>
  <c r="M79" i="2"/>
  <c r="M70" i="3"/>
  <c r="M78" i="2"/>
  <c r="M81" i="2"/>
  <c r="M68" i="3"/>
  <c r="M80" i="2"/>
  <c r="P191" i="1"/>
  <c r="O79" i="3"/>
  <c r="O78" i="3"/>
  <c r="O98" i="2"/>
  <c r="O83" i="3"/>
  <c r="O77" i="3"/>
  <c r="O97" i="2"/>
  <c r="O101" i="2"/>
  <c r="O80" i="3"/>
  <c r="O81" i="3"/>
  <c r="O99" i="2"/>
  <c r="O82" i="3"/>
  <c r="O193" i="1"/>
  <c r="O100" i="2"/>
  <c r="P231" i="1"/>
  <c r="O118" i="2"/>
  <c r="O117" i="2"/>
  <c r="O233" i="1"/>
  <c r="O92" i="3"/>
  <c r="O120" i="2"/>
  <c r="O90" i="3"/>
  <c r="O93" i="3"/>
  <c r="O121" i="2"/>
  <c r="O91" i="3"/>
  <c r="O119" i="2"/>
  <c r="O94" i="3"/>
  <c r="N222" i="1"/>
  <c r="M224" i="1"/>
  <c r="M87" i="3"/>
  <c r="M115" i="2"/>
  <c r="M84" i="3"/>
  <c r="M112" i="2"/>
  <c r="M116" i="2"/>
  <c r="M113" i="2"/>
  <c r="M86" i="3"/>
  <c r="M114" i="2"/>
  <c r="M88" i="3"/>
  <c r="M85" i="3"/>
  <c r="M89" i="3"/>
  <c r="O100" i="3"/>
  <c r="O104" i="3"/>
  <c r="O101" i="3"/>
  <c r="O103" i="3"/>
  <c r="O105" i="3"/>
  <c r="O102" i="3"/>
  <c r="O106" i="3"/>
  <c r="O143" i="2"/>
  <c r="O142" i="2"/>
  <c r="O145" i="2"/>
  <c r="O144" i="2"/>
  <c r="M182" i="1"/>
  <c r="M209" i="1" s="1"/>
  <c r="L95" i="2"/>
  <c r="L92" i="2"/>
  <c r="L94" i="2"/>
  <c r="L93" i="2"/>
  <c r="L96" i="2"/>
  <c r="L73" i="3"/>
  <c r="L76" i="3"/>
  <c r="L184" i="1"/>
  <c r="L74" i="3"/>
  <c r="L72" i="3"/>
  <c r="L71" i="3"/>
  <c r="L75" i="3"/>
  <c r="N21" i="1"/>
  <c r="M9" i="3"/>
  <c r="M8" i="3"/>
  <c r="M11" i="3"/>
  <c r="M23" i="1"/>
  <c r="M7" i="3"/>
  <c r="M12" i="3"/>
  <c r="M10" i="3"/>
  <c r="P280" i="1"/>
  <c r="O107" i="3"/>
  <c r="O282" i="1"/>
  <c r="O146" i="2"/>
  <c r="K97" i="24"/>
  <c r="K96" i="24"/>
  <c r="F288" i="1"/>
  <c r="F239" i="1"/>
  <c r="F240" i="1" s="1"/>
  <c r="F190" i="1"/>
  <c r="F159" i="1"/>
  <c r="F160" i="1" s="1"/>
  <c r="F74" i="1"/>
  <c r="F75" i="1" s="1"/>
  <c r="M111" i="2" l="1"/>
  <c r="M108" i="47"/>
  <c r="M110" i="47"/>
  <c r="M107" i="47"/>
  <c r="M109" i="2"/>
  <c r="M110" i="2"/>
  <c r="M108" i="2"/>
  <c r="M107" i="2"/>
  <c r="M109" i="47"/>
  <c r="M111" i="47"/>
  <c r="K214" i="1"/>
  <c r="K213" i="1" s="1"/>
  <c r="K212" i="1"/>
  <c r="K211" i="1" s="1"/>
  <c r="V160" i="47"/>
  <c r="F191" i="1"/>
  <c r="F99" i="47" s="1"/>
  <c r="W159" i="47"/>
  <c r="W158" i="47"/>
  <c r="V158" i="47"/>
  <c r="L128" i="3"/>
  <c r="L127" i="3"/>
  <c r="V159" i="47"/>
  <c r="Y158" i="47"/>
  <c r="Y159" i="47"/>
  <c r="Y160" i="47"/>
  <c r="K99" i="3"/>
  <c r="K136" i="47"/>
  <c r="M81" i="47"/>
  <c r="P142" i="47"/>
  <c r="P143" i="47"/>
  <c r="P144" i="47"/>
  <c r="P145" i="47"/>
  <c r="N8" i="2"/>
  <c r="N9" i="2"/>
  <c r="N10" i="2"/>
  <c r="N7" i="2"/>
  <c r="N7" i="47"/>
  <c r="N8" i="47"/>
  <c r="N9" i="47"/>
  <c r="N10" i="47"/>
  <c r="N77" i="47"/>
  <c r="N78" i="47"/>
  <c r="N79" i="47"/>
  <c r="N80" i="47"/>
  <c r="N51" i="47"/>
  <c r="O121" i="47"/>
  <c r="O101" i="47"/>
  <c r="M116" i="47"/>
  <c r="L96" i="47"/>
  <c r="P97" i="47"/>
  <c r="P98" i="47"/>
  <c r="P99" i="47"/>
  <c r="P100" i="47"/>
  <c r="F122" i="47"/>
  <c r="F125" i="47"/>
  <c r="F123" i="47"/>
  <c r="F124" i="47"/>
  <c r="M92" i="47"/>
  <c r="M95" i="47"/>
  <c r="M93" i="47"/>
  <c r="M94" i="47"/>
  <c r="N112" i="47"/>
  <c r="N115" i="47"/>
  <c r="N113" i="47"/>
  <c r="N114" i="47"/>
  <c r="P117" i="47"/>
  <c r="P120" i="47"/>
  <c r="P118" i="47"/>
  <c r="P119" i="47"/>
  <c r="O48" i="47"/>
  <c r="O49" i="47"/>
  <c r="O47" i="47"/>
  <c r="O50" i="47"/>
  <c r="M11" i="2"/>
  <c r="O146" i="47"/>
  <c r="F82" i="47"/>
  <c r="F83" i="47"/>
  <c r="F84" i="47"/>
  <c r="F85" i="47"/>
  <c r="F37" i="47"/>
  <c r="F38" i="47"/>
  <c r="F39" i="47"/>
  <c r="F40" i="47"/>
  <c r="F289" i="1"/>
  <c r="L132" i="47"/>
  <c r="L133" i="47"/>
  <c r="L134" i="47"/>
  <c r="L135" i="47"/>
  <c r="M262" i="1"/>
  <c r="P97" i="1"/>
  <c r="M11" i="47"/>
  <c r="O151" i="1"/>
  <c r="N70" i="3"/>
  <c r="N78" i="2"/>
  <c r="N153" i="1"/>
  <c r="N67" i="3"/>
  <c r="N66" i="3"/>
  <c r="N80" i="2"/>
  <c r="N69" i="3"/>
  <c r="N77" i="2"/>
  <c r="N81" i="2"/>
  <c r="N68" i="3"/>
  <c r="N79" i="2"/>
  <c r="O222" i="1"/>
  <c r="N84" i="3"/>
  <c r="N112" i="2"/>
  <c r="N85" i="3"/>
  <c r="N113" i="2"/>
  <c r="N116" i="2"/>
  <c r="N224" i="1"/>
  <c r="N87" i="3"/>
  <c r="N115" i="2"/>
  <c r="N88" i="3"/>
  <c r="N86" i="3"/>
  <c r="N114" i="2"/>
  <c r="N89" i="3"/>
  <c r="Q231" i="1"/>
  <c r="P94" i="3"/>
  <c r="P93" i="3"/>
  <c r="P121" i="2"/>
  <c r="P119" i="2"/>
  <c r="P92" i="3"/>
  <c r="P233" i="1"/>
  <c r="P120" i="2"/>
  <c r="P90" i="3"/>
  <c r="P91" i="3"/>
  <c r="P117" i="2"/>
  <c r="P118" i="2"/>
  <c r="Q191" i="1"/>
  <c r="P77" i="3"/>
  <c r="P99" i="2"/>
  <c r="P101" i="2"/>
  <c r="P193" i="1"/>
  <c r="P79" i="3"/>
  <c r="P82" i="3"/>
  <c r="P81" i="3"/>
  <c r="P97" i="2"/>
  <c r="P83" i="3"/>
  <c r="P100" i="2"/>
  <c r="P78" i="3"/>
  <c r="P98" i="2"/>
  <c r="P80" i="3"/>
  <c r="P101" i="3"/>
  <c r="P105" i="3"/>
  <c r="P100" i="3"/>
  <c r="P104" i="3"/>
  <c r="P103" i="3"/>
  <c r="P102" i="3"/>
  <c r="P106" i="3"/>
  <c r="P144" i="2"/>
  <c r="P143" i="2"/>
  <c r="P142" i="2"/>
  <c r="P145" i="2"/>
  <c r="L215" i="1"/>
  <c r="N182" i="1"/>
  <c r="N209" i="1" s="1"/>
  <c r="M92" i="2"/>
  <c r="M96" i="2"/>
  <c r="M93" i="2"/>
  <c r="M95" i="2"/>
  <c r="M94" i="2"/>
  <c r="M71" i="3"/>
  <c r="M76" i="3"/>
  <c r="M74" i="3"/>
  <c r="M184" i="1"/>
  <c r="M75" i="3"/>
  <c r="M72" i="3"/>
  <c r="M73" i="3"/>
  <c r="O21" i="1"/>
  <c r="N10" i="3"/>
  <c r="N11" i="3"/>
  <c r="N9" i="3"/>
  <c r="N7" i="3"/>
  <c r="N8" i="3"/>
  <c r="N12" i="3"/>
  <c r="N23" i="1"/>
  <c r="Q280" i="1"/>
  <c r="P282" i="1"/>
  <c r="P107" i="3"/>
  <c r="P146" i="2"/>
  <c r="F38" i="2"/>
  <c r="F39" i="2"/>
  <c r="F23" i="24"/>
  <c r="F37" i="2"/>
  <c r="F40" i="2"/>
  <c r="F24" i="24"/>
  <c r="G192" i="1"/>
  <c r="G241" i="1"/>
  <c r="F75" i="24"/>
  <c r="F125" i="2"/>
  <c r="F124" i="2"/>
  <c r="F74" i="24"/>
  <c r="F123" i="2"/>
  <c r="F122" i="2"/>
  <c r="F126" i="2"/>
  <c r="G161" i="1"/>
  <c r="F50" i="24"/>
  <c r="F51" i="24"/>
  <c r="F82" i="2"/>
  <c r="F84" i="2"/>
  <c r="F83" i="2"/>
  <c r="F85" i="2"/>
  <c r="F86" i="2"/>
  <c r="F77" i="1"/>
  <c r="G76" i="1"/>
  <c r="F241" i="1"/>
  <c r="F242" i="1"/>
  <c r="F192" i="1"/>
  <c r="F161" i="1"/>
  <c r="F162" i="1"/>
  <c r="F76" i="1"/>
  <c r="N108" i="2" l="1"/>
  <c r="N110" i="2"/>
  <c r="N111" i="2"/>
  <c r="N107" i="2"/>
  <c r="N108" i="47"/>
  <c r="N110" i="47"/>
  <c r="N107" i="47"/>
  <c r="N109" i="2"/>
  <c r="N109" i="47"/>
  <c r="N111" i="47"/>
  <c r="L214" i="1"/>
  <c r="L213" i="1" s="1"/>
  <c r="L212" i="1"/>
  <c r="L211" i="1" s="1"/>
  <c r="F59" i="24"/>
  <c r="F100" i="2"/>
  <c r="F82" i="3"/>
  <c r="F81" i="3"/>
  <c r="F97" i="2"/>
  <c r="F79" i="3"/>
  <c r="F83" i="3"/>
  <c r="F99" i="2"/>
  <c r="F60" i="24"/>
  <c r="F61" i="24" s="1"/>
  <c r="F80" i="3"/>
  <c r="F101" i="2"/>
  <c r="F98" i="2"/>
  <c r="F77" i="3"/>
  <c r="F78" i="3"/>
  <c r="F98" i="47"/>
  <c r="F100" i="47"/>
  <c r="F148" i="2"/>
  <c r="F97" i="47"/>
  <c r="M128" i="3"/>
  <c r="M127" i="3"/>
  <c r="M126" i="3"/>
  <c r="F52" i="24"/>
  <c r="F90" i="24"/>
  <c r="F149" i="2"/>
  <c r="F291" i="1"/>
  <c r="F150" i="2"/>
  <c r="F89" i="24"/>
  <c r="F91" i="24" s="1"/>
  <c r="P101" i="47"/>
  <c r="F147" i="2"/>
  <c r="F151" i="2"/>
  <c r="L136" i="47"/>
  <c r="F126" i="47"/>
  <c r="N81" i="47"/>
  <c r="F76" i="24"/>
  <c r="Q143" i="47"/>
  <c r="Q144" i="47"/>
  <c r="Q142" i="47"/>
  <c r="Q145" i="47"/>
  <c r="O8" i="2"/>
  <c r="O7" i="2"/>
  <c r="O9" i="2"/>
  <c r="O10" i="2"/>
  <c r="O10" i="47"/>
  <c r="O7" i="47"/>
  <c r="O8" i="47"/>
  <c r="O9" i="47"/>
  <c r="Q97" i="47"/>
  <c r="Q100" i="47"/>
  <c r="Q98" i="47"/>
  <c r="Q99" i="47"/>
  <c r="Q117" i="47"/>
  <c r="Q120" i="47"/>
  <c r="Q118" i="47"/>
  <c r="Q119" i="47"/>
  <c r="O51" i="47"/>
  <c r="P146" i="47"/>
  <c r="F41" i="2"/>
  <c r="N92" i="47"/>
  <c r="N95" i="47"/>
  <c r="N93" i="47"/>
  <c r="N94" i="47"/>
  <c r="O113" i="47"/>
  <c r="O114" i="47"/>
  <c r="O112" i="47"/>
  <c r="O115" i="47"/>
  <c r="O79" i="47"/>
  <c r="O78" i="47"/>
  <c r="O77" i="47"/>
  <c r="O80" i="47"/>
  <c r="P47" i="47"/>
  <c r="P50" i="47"/>
  <c r="P48" i="47"/>
  <c r="P49" i="47"/>
  <c r="F147" i="47"/>
  <c r="F148" i="47"/>
  <c r="F149" i="47"/>
  <c r="F150" i="47"/>
  <c r="F290" i="1"/>
  <c r="G290" i="1"/>
  <c r="F41" i="47"/>
  <c r="F86" i="47"/>
  <c r="N11" i="2"/>
  <c r="F25" i="24"/>
  <c r="M133" i="47"/>
  <c r="M134" i="47"/>
  <c r="M132" i="47"/>
  <c r="M135" i="47"/>
  <c r="P121" i="47"/>
  <c r="N116" i="47"/>
  <c r="M96" i="47"/>
  <c r="N262" i="1"/>
  <c r="Q97" i="1"/>
  <c r="N11" i="47"/>
  <c r="P151" i="1"/>
  <c r="O66" i="3"/>
  <c r="O78" i="2"/>
  <c r="O81" i="2"/>
  <c r="O153" i="1"/>
  <c r="O70" i="3"/>
  <c r="O80" i="2"/>
  <c r="O69" i="3"/>
  <c r="O79" i="2"/>
  <c r="O68" i="3"/>
  <c r="O67" i="3"/>
  <c r="O77" i="2"/>
  <c r="R191" i="1"/>
  <c r="Q81" i="3"/>
  <c r="Q99" i="2"/>
  <c r="Q101" i="2"/>
  <c r="Q193" i="1"/>
  <c r="Q79" i="3"/>
  <c r="Q82" i="3"/>
  <c r="Q97" i="2"/>
  <c r="Q80" i="3"/>
  <c r="Q98" i="2"/>
  <c r="Q100" i="2"/>
  <c r="Q78" i="3"/>
  <c r="Q83" i="3"/>
  <c r="Q77" i="3"/>
  <c r="Q117" i="2"/>
  <c r="Q119" i="2"/>
  <c r="Q90" i="3"/>
  <c r="Q94" i="3"/>
  <c r="Q120" i="2"/>
  <c r="Q121" i="2"/>
  <c r="Q93" i="3"/>
  <c r="Q233" i="1"/>
  <c r="R231" i="1"/>
  <c r="Q118" i="2"/>
  <c r="Q91" i="3"/>
  <c r="Q92" i="3"/>
  <c r="P222" i="1"/>
  <c r="O87" i="3"/>
  <c r="O115" i="2"/>
  <c r="O89" i="3"/>
  <c r="O112" i="2"/>
  <c r="O85" i="3"/>
  <c r="O113" i="2"/>
  <c r="O224" i="1"/>
  <c r="O116" i="2"/>
  <c r="O86" i="3"/>
  <c r="O114" i="2"/>
  <c r="O88" i="3"/>
  <c r="O84" i="3"/>
  <c r="Q102" i="3"/>
  <c r="Q106" i="3"/>
  <c r="Q101" i="3"/>
  <c r="Q105" i="3"/>
  <c r="Q100" i="3"/>
  <c r="Q104" i="3"/>
  <c r="Q103" i="3"/>
  <c r="Q145" i="2"/>
  <c r="Q144" i="2"/>
  <c r="Q143" i="2"/>
  <c r="Q142" i="2"/>
  <c r="M215" i="1"/>
  <c r="O182" i="1"/>
  <c r="O209" i="1" s="1"/>
  <c r="N93" i="2"/>
  <c r="N94" i="2"/>
  <c r="N92" i="2"/>
  <c r="N96" i="2"/>
  <c r="N95" i="2"/>
  <c r="N73" i="3"/>
  <c r="N76" i="3"/>
  <c r="N71" i="3"/>
  <c r="N75" i="3"/>
  <c r="N74" i="3"/>
  <c r="N72" i="3"/>
  <c r="N184" i="1"/>
  <c r="P21" i="1"/>
  <c r="O8" i="3"/>
  <c r="O9" i="3"/>
  <c r="O7" i="3"/>
  <c r="O12" i="3"/>
  <c r="O11" i="3"/>
  <c r="O23" i="1"/>
  <c r="O10" i="3"/>
  <c r="R280" i="1"/>
  <c r="Q107" i="3"/>
  <c r="Q146" i="2"/>
  <c r="Q282" i="1"/>
  <c r="F156" i="1"/>
  <c r="F71" i="1"/>
  <c r="O107" i="2" l="1"/>
  <c r="O109" i="47"/>
  <c r="O111" i="47"/>
  <c r="O111" i="2"/>
  <c r="O110" i="2"/>
  <c r="O108" i="2"/>
  <c r="O109" i="2"/>
  <c r="O107" i="47"/>
  <c r="O108" i="47"/>
  <c r="O110" i="47"/>
  <c r="D56" i="4"/>
  <c r="M212" i="1"/>
  <c r="M211" i="1" s="1"/>
  <c r="M214" i="1"/>
  <c r="M213" i="1" s="1"/>
  <c r="F101" i="47"/>
  <c r="N128" i="3"/>
  <c r="N127" i="3"/>
  <c r="N126" i="3"/>
  <c r="O126" i="3"/>
  <c r="M136" i="47"/>
  <c r="O11" i="2"/>
  <c r="O81" i="47"/>
  <c r="O116" i="47"/>
  <c r="Q146" i="47"/>
  <c r="P112" i="47"/>
  <c r="P115" i="47"/>
  <c r="P113" i="47"/>
  <c r="P114" i="47"/>
  <c r="R117" i="47"/>
  <c r="R120" i="47"/>
  <c r="R118" i="47"/>
  <c r="R119" i="47"/>
  <c r="Q47" i="47"/>
  <c r="Q50" i="47"/>
  <c r="Q48" i="47"/>
  <c r="Q49" i="47"/>
  <c r="F151" i="47"/>
  <c r="R142" i="47"/>
  <c r="R143" i="47"/>
  <c r="R144" i="47"/>
  <c r="R145" i="47"/>
  <c r="P8" i="2"/>
  <c r="P7" i="2"/>
  <c r="P9" i="2"/>
  <c r="P10" i="2"/>
  <c r="P7" i="47"/>
  <c r="P9" i="47"/>
  <c r="P8" i="47"/>
  <c r="P10" i="47"/>
  <c r="N133" i="47"/>
  <c r="N134" i="47"/>
  <c r="N135" i="47"/>
  <c r="N132" i="47"/>
  <c r="P51" i="47"/>
  <c r="N96" i="47"/>
  <c r="Q121" i="47"/>
  <c r="Q101" i="47"/>
  <c r="O93" i="47"/>
  <c r="O94" i="47"/>
  <c r="O92" i="47"/>
  <c r="O95" i="47"/>
  <c r="R97" i="47"/>
  <c r="R100" i="47"/>
  <c r="R98" i="47"/>
  <c r="R99" i="47"/>
  <c r="P78" i="47"/>
  <c r="P79" i="47"/>
  <c r="P77" i="47"/>
  <c r="P80" i="47"/>
  <c r="O262" i="1"/>
  <c r="R97" i="1"/>
  <c r="O11" i="47"/>
  <c r="Q151" i="1"/>
  <c r="P66" i="3"/>
  <c r="P77" i="2"/>
  <c r="P70" i="3"/>
  <c r="P78" i="2"/>
  <c r="P69" i="3"/>
  <c r="P68" i="3"/>
  <c r="P80" i="2"/>
  <c r="P153" i="1"/>
  <c r="P67" i="3"/>
  <c r="P79" i="2"/>
  <c r="P81" i="2"/>
  <c r="Q222" i="1"/>
  <c r="P84" i="3"/>
  <c r="P112" i="2"/>
  <c r="P116" i="2"/>
  <c r="P89" i="3"/>
  <c r="P224" i="1"/>
  <c r="P86" i="3"/>
  <c r="P88" i="3"/>
  <c r="P85" i="3"/>
  <c r="P114" i="2"/>
  <c r="P87" i="3"/>
  <c r="P113" i="2"/>
  <c r="P115" i="2"/>
  <c r="S231" i="1"/>
  <c r="T231" i="1" s="1"/>
  <c r="R233" i="1"/>
  <c r="R118" i="2"/>
  <c r="R92" i="3"/>
  <c r="R91" i="3"/>
  <c r="R94" i="3"/>
  <c r="R90" i="3"/>
  <c r="R119" i="2"/>
  <c r="R120" i="2"/>
  <c r="R117" i="2"/>
  <c r="R121" i="2"/>
  <c r="R93" i="3"/>
  <c r="S191" i="1"/>
  <c r="T191" i="1" s="1"/>
  <c r="R78" i="3"/>
  <c r="R77" i="3"/>
  <c r="R99" i="2"/>
  <c r="R80" i="3"/>
  <c r="R101" i="2"/>
  <c r="R79" i="3"/>
  <c r="R81" i="3"/>
  <c r="R98" i="2"/>
  <c r="R97" i="2"/>
  <c r="R193" i="1"/>
  <c r="R82" i="3"/>
  <c r="R83" i="3"/>
  <c r="R100" i="2"/>
  <c r="R103" i="3"/>
  <c r="R100" i="3"/>
  <c r="R102" i="3"/>
  <c r="R106" i="3"/>
  <c r="R104" i="3"/>
  <c r="R101" i="3"/>
  <c r="R105" i="3"/>
  <c r="R142" i="2"/>
  <c r="R145" i="2"/>
  <c r="R144" i="2"/>
  <c r="R143" i="2"/>
  <c r="N215" i="1"/>
  <c r="P182" i="1"/>
  <c r="P209" i="1" s="1"/>
  <c r="O94" i="2"/>
  <c r="O93" i="2"/>
  <c r="O92" i="2"/>
  <c r="O96" i="2"/>
  <c r="O95" i="2"/>
  <c r="O71" i="3"/>
  <c r="O184" i="1"/>
  <c r="O75" i="3"/>
  <c r="O74" i="3"/>
  <c r="O73" i="3"/>
  <c r="O72" i="3"/>
  <c r="O76" i="3"/>
  <c r="Q21" i="1"/>
  <c r="P9" i="3"/>
  <c r="P10" i="3"/>
  <c r="P8" i="3"/>
  <c r="P11" i="3"/>
  <c r="P7" i="3"/>
  <c r="P23" i="1"/>
  <c r="P12" i="3"/>
  <c r="S280" i="1"/>
  <c r="T280" i="1" s="1"/>
  <c r="R107" i="3"/>
  <c r="R146" i="2"/>
  <c r="R282" i="1"/>
  <c r="AJ34" i="3"/>
  <c r="AI34" i="3"/>
  <c r="AH34" i="3"/>
  <c r="AG34" i="3"/>
  <c r="AF34" i="3"/>
  <c r="AE34" i="3"/>
  <c r="AD34" i="3"/>
  <c r="AC34" i="3"/>
  <c r="AB34" i="3"/>
  <c r="AA34" i="3"/>
  <c r="Z34" i="3"/>
  <c r="Y34" i="3"/>
  <c r="H34" i="3" s="1"/>
  <c r="X34" i="3"/>
  <c r="G34" i="3" s="1"/>
  <c r="W34" i="3"/>
  <c r="V34" i="3"/>
  <c r="E34" i="3" s="1"/>
  <c r="U34" i="3"/>
  <c r="D34" i="3" s="1"/>
  <c r="H24" i="3"/>
  <c r="G24" i="3"/>
  <c r="E24" i="3"/>
  <c r="U24" i="3"/>
  <c r="D24" i="3" s="1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U5" i="3"/>
  <c r="P109" i="2" l="1"/>
  <c r="P108" i="2"/>
  <c r="P107" i="2"/>
  <c r="P109" i="47"/>
  <c r="P111" i="47"/>
  <c r="P111" i="2"/>
  <c r="P108" i="47"/>
  <c r="P110" i="47"/>
  <c r="P107" i="47"/>
  <c r="P110" i="2"/>
  <c r="D57" i="4"/>
  <c r="N214" i="1"/>
  <c r="N213" i="1" s="1"/>
  <c r="N212" i="1"/>
  <c r="N211" i="1" s="1"/>
  <c r="O128" i="3"/>
  <c r="O127" i="3"/>
  <c r="Q51" i="47"/>
  <c r="R121" i="47"/>
  <c r="P116" i="47"/>
  <c r="R47" i="47"/>
  <c r="R50" i="47"/>
  <c r="R49" i="47"/>
  <c r="R48" i="47"/>
  <c r="P81" i="47"/>
  <c r="O96" i="47"/>
  <c r="N136" i="47"/>
  <c r="S142" i="47"/>
  <c r="S143" i="47"/>
  <c r="U143" i="47" s="1"/>
  <c r="S144" i="47"/>
  <c r="U144" i="47" s="1"/>
  <c r="S145" i="47"/>
  <c r="U145" i="47" s="1"/>
  <c r="Q8" i="2"/>
  <c r="Q7" i="2"/>
  <c r="Q9" i="2"/>
  <c r="Q10" i="2"/>
  <c r="Q8" i="47"/>
  <c r="Q9" i="47"/>
  <c r="Q7" i="47"/>
  <c r="Q10" i="47"/>
  <c r="S98" i="47"/>
  <c r="S99" i="47"/>
  <c r="S100" i="47"/>
  <c r="S97" i="47"/>
  <c r="S118" i="47"/>
  <c r="U118" i="47" s="1"/>
  <c r="S119" i="47"/>
  <c r="U119" i="47" s="1"/>
  <c r="S117" i="47"/>
  <c r="S120" i="47"/>
  <c r="U120" i="47" s="1"/>
  <c r="O135" i="47"/>
  <c r="O133" i="47"/>
  <c r="O134" i="47"/>
  <c r="O132" i="47"/>
  <c r="P93" i="47"/>
  <c r="P94" i="47"/>
  <c r="P92" i="47"/>
  <c r="P95" i="47"/>
  <c r="Q112" i="47"/>
  <c r="Q115" i="47"/>
  <c r="Q113" i="47"/>
  <c r="Q114" i="47"/>
  <c r="Q78" i="47"/>
  <c r="Q79" i="47"/>
  <c r="Q77" i="47"/>
  <c r="Q80" i="47"/>
  <c r="R101" i="47"/>
  <c r="P11" i="2"/>
  <c r="R146" i="47"/>
  <c r="P262" i="1"/>
  <c r="S97" i="1"/>
  <c r="T97" i="1" s="1"/>
  <c r="P11" i="47"/>
  <c r="R151" i="1"/>
  <c r="Q153" i="1"/>
  <c r="Q69" i="3"/>
  <c r="Q77" i="2"/>
  <c r="Q66" i="3"/>
  <c r="Q70" i="3"/>
  <c r="Q80" i="2"/>
  <c r="Q68" i="3"/>
  <c r="Q78" i="2"/>
  <c r="Q81" i="2"/>
  <c r="Q67" i="3"/>
  <c r="Q79" i="2"/>
  <c r="S77" i="3"/>
  <c r="S97" i="2"/>
  <c r="U97" i="2" s="1"/>
  <c r="S101" i="2"/>
  <c r="S78" i="3"/>
  <c r="S193" i="1"/>
  <c r="S81" i="3"/>
  <c r="S99" i="2"/>
  <c r="U99" i="2" s="1"/>
  <c r="S82" i="3"/>
  <c r="S79" i="3"/>
  <c r="S80" i="3"/>
  <c r="S100" i="2"/>
  <c r="U100" i="2" s="1"/>
  <c r="S83" i="3"/>
  <c r="S98" i="2"/>
  <c r="U98" i="2" s="1"/>
  <c r="S233" i="1"/>
  <c r="S90" i="3"/>
  <c r="S120" i="2"/>
  <c r="U120" i="2" s="1"/>
  <c r="S92" i="3"/>
  <c r="S117" i="2"/>
  <c r="U117" i="2" s="1"/>
  <c r="S118" i="2"/>
  <c r="U118" i="2" s="1"/>
  <c r="S119" i="2"/>
  <c r="U119" i="2" s="1"/>
  <c r="S94" i="3"/>
  <c r="S93" i="3"/>
  <c r="S121" i="2"/>
  <c r="S91" i="3"/>
  <c r="R222" i="1"/>
  <c r="Q84" i="3"/>
  <c r="Q112" i="2"/>
  <c r="Q116" i="2"/>
  <c r="Q113" i="2"/>
  <c r="Q86" i="3"/>
  <c r="Q114" i="2"/>
  <c r="Q88" i="3"/>
  <c r="Q85" i="3"/>
  <c r="Q115" i="2"/>
  <c r="Q89" i="3"/>
  <c r="Q224" i="1"/>
  <c r="Q87" i="3"/>
  <c r="S100" i="3"/>
  <c r="S104" i="3"/>
  <c r="S103" i="3"/>
  <c r="S102" i="3"/>
  <c r="S106" i="3"/>
  <c r="S101" i="3"/>
  <c r="S105" i="3"/>
  <c r="S143" i="2"/>
  <c r="U143" i="2" s="1"/>
  <c r="S142" i="2"/>
  <c r="U142" i="2" s="1"/>
  <c r="S145" i="2"/>
  <c r="U145" i="2" s="1"/>
  <c r="S144" i="2"/>
  <c r="U144" i="2" s="1"/>
  <c r="Q182" i="1"/>
  <c r="Q209" i="1" s="1"/>
  <c r="P95" i="2"/>
  <c r="P94" i="2"/>
  <c r="P92" i="2"/>
  <c r="P96" i="2"/>
  <c r="P93" i="2"/>
  <c r="P72" i="3"/>
  <c r="P184" i="1"/>
  <c r="P74" i="3"/>
  <c r="P71" i="3"/>
  <c r="P75" i="3"/>
  <c r="P73" i="3"/>
  <c r="P76" i="3"/>
  <c r="O215" i="1"/>
  <c r="R21" i="1"/>
  <c r="Q10" i="3"/>
  <c r="Q7" i="3"/>
  <c r="Q23" i="1"/>
  <c r="Q9" i="3"/>
  <c r="Q8" i="3"/>
  <c r="Q11" i="3"/>
  <c r="Q12" i="3"/>
  <c r="S282" i="1"/>
  <c r="S146" i="2"/>
  <c r="S107" i="3"/>
  <c r="X6" i="3"/>
  <c r="AF6" i="3"/>
  <c r="D5" i="3"/>
  <c r="U6" i="3"/>
  <c r="D6" i="3" s="1"/>
  <c r="Y6" i="3"/>
  <c r="AC6" i="3"/>
  <c r="AG6" i="3"/>
  <c r="Z6" i="3"/>
  <c r="AH6" i="3"/>
  <c r="V6" i="3"/>
  <c r="AD6" i="3"/>
  <c r="W6" i="3"/>
  <c r="AA6" i="3"/>
  <c r="AE6" i="3"/>
  <c r="AI6" i="3"/>
  <c r="AB6" i="3"/>
  <c r="AJ6" i="3"/>
  <c r="AJ11" i="3"/>
  <c r="Q111" i="2" l="1"/>
  <c r="Q109" i="2"/>
  <c r="Q108" i="47"/>
  <c r="Q110" i="47"/>
  <c r="Q107" i="47"/>
  <c r="Q108" i="2"/>
  <c r="Q107" i="2"/>
  <c r="Q110" i="2"/>
  <c r="Q109" i="47"/>
  <c r="Q111" i="47"/>
  <c r="O214" i="1"/>
  <c r="O213" i="1" s="1"/>
  <c r="O212" i="1"/>
  <c r="O211" i="1" s="1"/>
  <c r="U100" i="47"/>
  <c r="U99" i="47"/>
  <c r="U98" i="47"/>
  <c r="P128" i="3"/>
  <c r="P127" i="3"/>
  <c r="P126" i="3"/>
  <c r="R51" i="47"/>
  <c r="Q116" i="47"/>
  <c r="O136" i="47"/>
  <c r="P132" i="47"/>
  <c r="P135" i="47"/>
  <c r="P133" i="47"/>
  <c r="P134" i="47"/>
  <c r="U117" i="47"/>
  <c r="S121" i="47"/>
  <c r="R112" i="47"/>
  <c r="R115" i="47"/>
  <c r="R113" i="47"/>
  <c r="R114" i="47"/>
  <c r="R78" i="47"/>
  <c r="R79" i="47"/>
  <c r="R77" i="47"/>
  <c r="R80" i="47"/>
  <c r="Q11" i="2"/>
  <c r="Q92" i="47"/>
  <c r="Q95" i="47"/>
  <c r="Q93" i="47"/>
  <c r="Q94" i="47"/>
  <c r="R8" i="2"/>
  <c r="R9" i="2"/>
  <c r="R10" i="2"/>
  <c r="R7" i="2"/>
  <c r="R7" i="47"/>
  <c r="R8" i="47"/>
  <c r="R9" i="47"/>
  <c r="R10" i="47"/>
  <c r="U142" i="47"/>
  <c r="S146" i="47"/>
  <c r="S48" i="47"/>
  <c r="U48" i="47" s="1"/>
  <c r="S49" i="47"/>
  <c r="U49" i="47" s="1"/>
  <c r="S47" i="47"/>
  <c r="S50" i="47"/>
  <c r="U50" i="47" s="1"/>
  <c r="Q81" i="47"/>
  <c r="P96" i="47"/>
  <c r="U97" i="47"/>
  <c r="S101" i="47"/>
  <c r="Q262" i="1"/>
  <c r="Q11" i="47"/>
  <c r="S151" i="1"/>
  <c r="T151" i="1" s="1"/>
  <c r="R69" i="3"/>
  <c r="R77" i="2"/>
  <c r="R81" i="2"/>
  <c r="R68" i="3"/>
  <c r="R79" i="2"/>
  <c r="R153" i="1"/>
  <c r="R66" i="3"/>
  <c r="R80" i="2"/>
  <c r="R67" i="3"/>
  <c r="R70" i="3"/>
  <c r="R78" i="2"/>
  <c r="S222" i="1"/>
  <c r="T222" i="1" s="1"/>
  <c r="R84" i="3"/>
  <c r="R114" i="2"/>
  <c r="R112" i="2"/>
  <c r="R85" i="3"/>
  <c r="R113" i="2"/>
  <c r="R116" i="2"/>
  <c r="R224" i="1"/>
  <c r="R87" i="3"/>
  <c r="R115" i="2"/>
  <c r="R88" i="3"/>
  <c r="R86" i="3"/>
  <c r="R89" i="3"/>
  <c r="P215" i="1"/>
  <c r="R182" i="1"/>
  <c r="R209" i="1" s="1"/>
  <c r="Q92" i="2"/>
  <c r="Q96" i="2"/>
  <c r="Q95" i="2"/>
  <c r="Q94" i="2"/>
  <c r="Q93" i="2"/>
  <c r="Q72" i="3"/>
  <c r="Q73" i="3"/>
  <c r="Q184" i="1"/>
  <c r="Q75" i="3"/>
  <c r="Q71" i="3"/>
  <c r="Q74" i="3"/>
  <c r="Q76" i="3"/>
  <c r="S21" i="1"/>
  <c r="T21" i="1" s="1"/>
  <c r="R9" i="3"/>
  <c r="R7" i="3"/>
  <c r="R8" i="3"/>
  <c r="R12" i="3"/>
  <c r="R10" i="3"/>
  <c r="R11" i="3"/>
  <c r="R23" i="1"/>
  <c r="F62" i="1"/>
  <c r="F65" i="1"/>
  <c r="F38" i="1"/>
  <c r="F39" i="1" s="1"/>
  <c r="R108" i="2" l="1"/>
  <c r="R110" i="2"/>
  <c r="R109" i="2"/>
  <c r="R108" i="47"/>
  <c r="R110" i="47"/>
  <c r="R107" i="47"/>
  <c r="R111" i="2"/>
  <c r="R107" i="2"/>
  <c r="R109" i="47"/>
  <c r="R111" i="47"/>
  <c r="P212" i="1"/>
  <c r="P211" i="1" s="1"/>
  <c r="P214" i="1"/>
  <c r="P213" i="1" s="1"/>
  <c r="Q128" i="3"/>
  <c r="Q127" i="3"/>
  <c r="Q126" i="3"/>
  <c r="R11" i="2"/>
  <c r="F17" i="47"/>
  <c r="F20" i="47"/>
  <c r="F18" i="47"/>
  <c r="F19" i="47"/>
  <c r="Q133" i="47"/>
  <c r="Q134" i="47"/>
  <c r="Q132" i="47"/>
  <c r="Q135" i="47"/>
  <c r="S51" i="47"/>
  <c r="U47" i="47"/>
  <c r="R81" i="47"/>
  <c r="S8" i="2"/>
  <c r="U8" i="2" s="1"/>
  <c r="S7" i="2"/>
  <c r="U7" i="2" s="1"/>
  <c r="S9" i="2"/>
  <c r="U9" i="2" s="1"/>
  <c r="S10" i="2"/>
  <c r="U10" i="2" s="1"/>
  <c r="S7" i="47"/>
  <c r="U7" i="47" s="1"/>
  <c r="S8" i="47"/>
  <c r="U8" i="47" s="1"/>
  <c r="S9" i="47"/>
  <c r="U9" i="47" s="1"/>
  <c r="S10" i="47"/>
  <c r="U10" i="47" s="1"/>
  <c r="S113" i="47"/>
  <c r="U113" i="47" s="1"/>
  <c r="S114" i="47"/>
  <c r="U114" i="47" s="1"/>
  <c r="S115" i="47"/>
  <c r="U115" i="47" s="1"/>
  <c r="S112" i="47"/>
  <c r="S78" i="47"/>
  <c r="S79" i="47"/>
  <c r="S77" i="47"/>
  <c r="S80" i="47"/>
  <c r="Q96" i="47"/>
  <c r="R126" i="3"/>
  <c r="R92" i="47"/>
  <c r="R95" i="47"/>
  <c r="R93" i="47"/>
  <c r="R94" i="47"/>
  <c r="R116" i="47"/>
  <c r="P136" i="47"/>
  <c r="R262" i="1"/>
  <c r="R11" i="47"/>
  <c r="S70" i="3"/>
  <c r="S79" i="2"/>
  <c r="U79" i="2" s="1"/>
  <c r="S67" i="3"/>
  <c r="S77" i="2"/>
  <c r="U77" i="2" s="1"/>
  <c r="S68" i="3"/>
  <c r="S78" i="2"/>
  <c r="U78" i="2" s="1"/>
  <c r="S81" i="2"/>
  <c r="S66" i="3"/>
  <c r="S80" i="2"/>
  <c r="U80" i="2" s="1"/>
  <c r="S153" i="1"/>
  <c r="F66" i="1"/>
  <c r="S84" i="3"/>
  <c r="S113" i="2"/>
  <c r="U113" i="2" s="1"/>
  <c r="S87" i="3"/>
  <c r="S116" i="2"/>
  <c r="S224" i="1"/>
  <c r="S88" i="3"/>
  <c r="S115" i="2"/>
  <c r="U115" i="2" s="1"/>
  <c r="S86" i="3"/>
  <c r="S114" i="2"/>
  <c r="U114" i="2" s="1"/>
  <c r="S89" i="3"/>
  <c r="S85" i="3"/>
  <c r="S112" i="2"/>
  <c r="U112" i="2" s="1"/>
  <c r="S11" i="3"/>
  <c r="Q215" i="1"/>
  <c r="S182" i="1"/>
  <c r="R93" i="2"/>
  <c r="R92" i="2"/>
  <c r="R96" i="2"/>
  <c r="R95" i="2"/>
  <c r="R94" i="2"/>
  <c r="R71" i="3"/>
  <c r="R74" i="3"/>
  <c r="R75" i="3"/>
  <c r="R184" i="1"/>
  <c r="R72" i="3"/>
  <c r="R76" i="3"/>
  <c r="R73" i="3"/>
  <c r="S8" i="3"/>
  <c r="S9" i="3"/>
  <c r="S7" i="3"/>
  <c r="S12" i="3"/>
  <c r="S23" i="1"/>
  <c r="S10" i="3"/>
  <c r="G40" i="1"/>
  <c r="F25" i="3"/>
  <c r="F23" i="3"/>
  <c r="F22" i="3"/>
  <c r="F12" i="24"/>
  <c r="F11" i="24"/>
  <c r="F19" i="2"/>
  <c r="F18" i="2"/>
  <c r="F17" i="2"/>
  <c r="F20" i="2"/>
  <c r="F24" i="3"/>
  <c r="F41" i="1"/>
  <c r="F147" i="1"/>
  <c r="F150" i="1"/>
  <c r="F29" i="1"/>
  <c r="F30" i="1" s="1"/>
  <c r="F21" i="1"/>
  <c r="S209" i="1" l="1"/>
  <c r="T182" i="1"/>
  <c r="Q212" i="1"/>
  <c r="Q211" i="1" s="1"/>
  <c r="Q214" i="1"/>
  <c r="Q213" i="1" s="1"/>
  <c r="F39" i="3"/>
  <c r="R128" i="3"/>
  <c r="R127" i="3"/>
  <c r="Q136" i="47"/>
  <c r="F8" i="2"/>
  <c r="F9" i="2"/>
  <c r="F10" i="2"/>
  <c r="F7" i="2"/>
  <c r="F7" i="47"/>
  <c r="F10" i="47"/>
  <c r="F8" i="47"/>
  <c r="F9" i="47"/>
  <c r="F21" i="2"/>
  <c r="F13" i="24"/>
  <c r="S93" i="47"/>
  <c r="S94" i="47"/>
  <c r="S92" i="47"/>
  <c r="S95" i="47"/>
  <c r="F32" i="2"/>
  <c r="F32" i="47"/>
  <c r="F35" i="47"/>
  <c r="F33" i="47"/>
  <c r="F34" i="47"/>
  <c r="R133" i="47"/>
  <c r="R134" i="47"/>
  <c r="R132" i="47"/>
  <c r="R135" i="47"/>
  <c r="U80" i="47"/>
  <c r="U112" i="47"/>
  <c r="S116" i="47"/>
  <c r="U77" i="47"/>
  <c r="S81" i="47"/>
  <c r="F12" i="47"/>
  <c r="F13" i="47"/>
  <c r="F14" i="47"/>
  <c r="F15" i="47"/>
  <c r="U79" i="47"/>
  <c r="S11" i="2"/>
  <c r="F151" i="1"/>
  <c r="F69" i="3" s="1"/>
  <c r="R96" i="47"/>
  <c r="U78" i="47"/>
  <c r="F21" i="47"/>
  <c r="S262" i="1"/>
  <c r="T262" i="1" s="1"/>
  <c r="G67" i="1"/>
  <c r="F33" i="2"/>
  <c r="F68" i="1"/>
  <c r="F36" i="3"/>
  <c r="S11" i="47"/>
  <c r="F38" i="3"/>
  <c r="F20" i="24"/>
  <c r="F21" i="24"/>
  <c r="F67" i="1"/>
  <c r="F40" i="3"/>
  <c r="F35" i="2"/>
  <c r="F41" i="3"/>
  <c r="F37" i="3"/>
  <c r="F34" i="2"/>
  <c r="R215" i="1"/>
  <c r="S94" i="2"/>
  <c r="S93" i="2"/>
  <c r="S95" i="2"/>
  <c r="S92" i="2"/>
  <c r="S96" i="2"/>
  <c r="S184" i="1"/>
  <c r="S71" i="3"/>
  <c r="S74" i="3"/>
  <c r="S72" i="3"/>
  <c r="S75" i="3"/>
  <c r="S73" i="3"/>
  <c r="S76" i="3"/>
  <c r="G22" i="1"/>
  <c r="F7" i="3"/>
  <c r="F12" i="3"/>
  <c r="F10" i="3"/>
  <c r="F9" i="3"/>
  <c r="F8" i="3"/>
  <c r="F6" i="24"/>
  <c r="F5" i="24"/>
  <c r="F11" i="3"/>
  <c r="G31" i="1"/>
  <c r="F14" i="3"/>
  <c r="F18" i="3"/>
  <c r="F13" i="3"/>
  <c r="F17" i="3"/>
  <c r="F16" i="3"/>
  <c r="F19" i="3"/>
  <c r="F15" i="3"/>
  <c r="F9" i="24"/>
  <c r="F8" i="24"/>
  <c r="F13" i="2"/>
  <c r="F15" i="2"/>
  <c r="F12" i="2"/>
  <c r="F14" i="2"/>
  <c r="F20" i="3"/>
  <c r="F21" i="3"/>
  <c r="F40" i="1"/>
  <c r="F111" i="1"/>
  <c r="F123" i="1"/>
  <c r="F124" i="1" s="1"/>
  <c r="F181" i="1"/>
  <c r="F208" i="1" s="1"/>
  <c r="F209" i="1" s="1"/>
  <c r="F114" i="1"/>
  <c r="F115" i="1" s="1"/>
  <c r="F23" i="1"/>
  <c r="F32" i="1"/>
  <c r="S110" i="2" l="1"/>
  <c r="S107" i="2"/>
  <c r="S111" i="2"/>
  <c r="S109" i="47"/>
  <c r="S111" i="47"/>
  <c r="S108" i="2"/>
  <c r="S109" i="2"/>
  <c r="S110" i="47"/>
  <c r="S107" i="47"/>
  <c r="S108" i="47"/>
  <c r="F65" i="24"/>
  <c r="F109" i="2"/>
  <c r="F107" i="2"/>
  <c r="F111" i="47"/>
  <c r="F66" i="24"/>
  <c r="F67" i="24"/>
  <c r="F108" i="2"/>
  <c r="F111" i="2"/>
  <c r="F110" i="47"/>
  <c r="F109" i="47"/>
  <c r="F110" i="2"/>
  <c r="F108" i="47"/>
  <c r="F107" i="47"/>
  <c r="R214" i="1"/>
  <c r="R213" i="1" s="1"/>
  <c r="R212" i="1"/>
  <c r="R211" i="1" s="1"/>
  <c r="F153" i="1"/>
  <c r="F80" i="2"/>
  <c r="F152" i="1"/>
  <c r="G152" i="1"/>
  <c r="F78" i="2"/>
  <c r="F77" i="2"/>
  <c r="F66" i="3"/>
  <c r="F79" i="2"/>
  <c r="F68" i="3"/>
  <c r="F81" i="2"/>
  <c r="F47" i="24"/>
  <c r="F67" i="3"/>
  <c r="F70" i="3"/>
  <c r="F48" i="24"/>
  <c r="F7" i="24"/>
  <c r="U94" i="47"/>
  <c r="F10" i="24"/>
  <c r="U93" i="47"/>
  <c r="U95" i="47"/>
  <c r="T209" i="1"/>
  <c r="S128" i="3"/>
  <c r="S127" i="3"/>
  <c r="S126" i="3"/>
  <c r="U107" i="2"/>
  <c r="U92" i="2"/>
  <c r="U109" i="2"/>
  <c r="U94" i="2"/>
  <c r="U110" i="2"/>
  <c r="U95" i="2"/>
  <c r="U108" i="2"/>
  <c r="U93" i="2"/>
  <c r="F62" i="47"/>
  <c r="F65" i="47"/>
  <c r="F63" i="47"/>
  <c r="F64" i="47"/>
  <c r="F16" i="2"/>
  <c r="F36" i="47"/>
  <c r="F11" i="2"/>
  <c r="F77" i="47"/>
  <c r="F78" i="47"/>
  <c r="F79" i="47"/>
  <c r="F80" i="47"/>
  <c r="F36" i="2"/>
  <c r="R136" i="47"/>
  <c r="F57" i="47"/>
  <c r="F60" i="47"/>
  <c r="F58" i="47"/>
  <c r="F59" i="47"/>
  <c r="F22" i="24"/>
  <c r="S133" i="47"/>
  <c r="U133" i="47" s="1"/>
  <c r="S134" i="47"/>
  <c r="U134" i="47" s="1"/>
  <c r="S135" i="47"/>
  <c r="U135" i="47" s="1"/>
  <c r="S132" i="47"/>
  <c r="S96" i="47"/>
  <c r="U92" i="47"/>
  <c r="F16" i="47"/>
  <c r="F11" i="47"/>
  <c r="F182" i="1"/>
  <c r="F54" i="3"/>
  <c r="F53" i="3"/>
  <c r="F52" i="3"/>
  <c r="F55" i="3"/>
  <c r="S215" i="1"/>
  <c r="F132" i="1"/>
  <c r="F133" i="1" s="1"/>
  <c r="G116" i="1"/>
  <c r="F47" i="3"/>
  <c r="F49" i="3"/>
  <c r="F48" i="3"/>
  <c r="F36" i="24"/>
  <c r="F60" i="2"/>
  <c r="F59" i="2"/>
  <c r="F35" i="24"/>
  <c r="F58" i="2"/>
  <c r="F57" i="2"/>
  <c r="F51" i="3"/>
  <c r="F61" i="2"/>
  <c r="F50" i="3"/>
  <c r="G125" i="1"/>
  <c r="F56" i="3"/>
  <c r="F57" i="3"/>
  <c r="F39" i="24"/>
  <c r="F38" i="24"/>
  <c r="F65" i="2"/>
  <c r="F64" i="2"/>
  <c r="F63" i="2"/>
  <c r="F62" i="2"/>
  <c r="F58" i="3"/>
  <c r="F66" i="2"/>
  <c r="F59" i="3"/>
  <c r="F44" i="1"/>
  <c r="F31" i="1"/>
  <c r="F116" i="1"/>
  <c r="F294" i="1"/>
  <c r="F117" i="1"/>
  <c r="F129" i="1"/>
  <c r="F96" i="1"/>
  <c r="F138" i="1"/>
  <c r="F141" i="1"/>
  <c r="F47" i="1"/>
  <c r="F48" i="1" s="1"/>
  <c r="F22" i="1"/>
  <c r="F218" i="1"/>
  <c r="F178" i="1"/>
  <c r="F120" i="1"/>
  <c r="F93" i="1"/>
  <c r="F53" i="1"/>
  <c r="F221" i="1"/>
  <c r="F126" i="1"/>
  <c r="F56" i="1"/>
  <c r="F8" i="1"/>
  <c r="W14" i="1" s="1"/>
  <c r="W17" i="1" s="1"/>
  <c r="S214" i="1" l="1"/>
  <c r="S213" i="1" s="1"/>
  <c r="S212" i="1"/>
  <c r="F49" i="24"/>
  <c r="F40" i="24"/>
  <c r="U110" i="47"/>
  <c r="U107" i="47"/>
  <c r="U108" i="47"/>
  <c r="U109" i="47"/>
  <c r="F61" i="47"/>
  <c r="F37" i="24"/>
  <c r="F92" i="47"/>
  <c r="F95" i="47"/>
  <c r="F93" i="47"/>
  <c r="F94" i="47"/>
  <c r="F67" i="47"/>
  <c r="F70" i="47"/>
  <c r="F68" i="47"/>
  <c r="F69" i="47"/>
  <c r="U132" i="47"/>
  <c r="S136" i="47"/>
  <c r="F142" i="1"/>
  <c r="F64" i="3" s="1"/>
  <c r="F168" i="1"/>
  <c r="F169" i="1" s="1"/>
  <c r="F81" i="47"/>
  <c r="F66" i="47"/>
  <c r="F2" i="47"/>
  <c r="F4" i="47"/>
  <c r="F3" i="47"/>
  <c r="F5" i="47"/>
  <c r="F23" i="47"/>
  <c r="F22" i="47"/>
  <c r="F25" i="47"/>
  <c r="F24" i="47"/>
  <c r="F61" i="3"/>
  <c r="F75" i="3"/>
  <c r="F72" i="3"/>
  <c r="F222" i="1"/>
  <c r="G223" i="1" s="1"/>
  <c r="F248" i="1"/>
  <c r="F249" i="1" s="1"/>
  <c r="G183" i="1"/>
  <c r="F95" i="2"/>
  <c r="F96" i="2"/>
  <c r="F74" i="3"/>
  <c r="F56" i="24"/>
  <c r="F73" i="3"/>
  <c r="F92" i="2"/>
  <c r="F93" i="2"/>
  <c r="F184" i="1"/>
  <c r="F76" i="3"/>
  <c r="F57" i="24"/>
  <c r="F71" i="3"/>
  <c r="F94" i="2"/>
  <c r="F57" i="1"/>
  <c r="F83" i="1"/>
  <c r="F84" i="1" s="1"/>
  <c r="F97" i="1"/>
  <c r="F26" i="3"/>
  <c r="F29" i="3"/>
  <c r="F28" i="3"/>
  <c r="F27" i="3"/>
  <c r="F60" i="3"/>
  <c r="F15" i="24"/>
  <c r="F14" i="24"/>
  <c r="F41" i="24"/>
  <c r="F42" i="24"/>
  <c r="F258" i="1"/>
  <c r="F70" i="2"/>
  <c r="F67" i="2"/>
  <c r="F135" i="1"/>
  <c r="F71" i="2"/>
  <c r="F69" i="2"/>
  <c r="G134" i="1"/>
  <c r="F68" i="2"/>
  <c r="F24" i="2"/>
  <c r="F23" i="2"/>
  <c r="F22" i="2"/>
  <c r="F25" i="2"/>
  <c r="F76" i="2"/>
  <c r="F50" i="1"/>
  <c r="G49" i="1"/>
  <c r="F183" i="1"/>
  <c r="F125" i="1"/>
  <c r="F49" i="1"/>
  <c r="F205" i="1"/>
  <c r="F80" i="1"/>
  <c r="F134" i="1"/>
  <c r="F165" i="1"/>
  <c r="F245" i="1"/>
  <c r="F261" i="1"/>
  <c r="F297" i="1" s="1"/>
  <c r="F298" i="1" s="1"/>
  <c r="F92" i="24" l="1"/>
  <c r="F153" i="2"/>
  <c r="F153" i="47"/>
  <c r="F154" i="47"/>
  <c r="F94" i="24"/>
  <c r="F154" i="2"/>
  <c r="F152" i="2"/>
  <c r="F152" i="47"/>
  <c r="F156" i="2"/>
  <c r="F156" i="47"/>
  <c r="F155" i="47"/>
  <c r="F93" i="24"/>
  <c r="F155" i="2"/>
  <c r="F78" i="24"/>
  <c r="F131" i="2"/>
  <c r="F131" i="47"/>
  <c r="F128" i="2"/>
  <c r="F127" i="2"/>
  <c r="F128" i="47"/>
  <c r="F79" i="24"/>
  <c r="F130" i="2"/>
  <c r="F130" i="47"/>
  <c r="F127" i="47"/>
  <c r="F77" i="24"/>
  <c r="F129" i="2"/>
  <c r="F129" i="47"/>
  <c r="F54" i="24"/>
  <c r="F89" i="2"/>
  <c r="F90" i="47"/>
  <c r="F90" i="2"/>
  <c r="F91" i="47"/>
  <c r="F55" i="24"/>
  <c r="F88" i="2"/>
  <c r="F87" i="2"/>
  <c r="F89" i="47"/>
  <c r="F53" i="24"/>
  <c r="F91" i="2"/>
  <c r="F88" i="47"/>
  <c r="F87" i="47"/>
  <c r="F27" i="24"/>
  <c r="F44" i="2"/>
  <c r="F43" i="47"/>
  <c r="F42" i="47"/>
  <c r="F28" i="24"/>
  <c r="F43" i="2"/>
  <c r="F42" i="2"/>
  <c r="F46" i="47"/>
  <c r="F26" i="24"/>
  <c r="F46" i="2"/>
  <c r="F45" i="47"/>
  <c r="F45" i="2"/>
  <c r="F44" i="47"/>
  <c r="F44" i="24"/>
  <c r="T213" i="1"/>
  <c r="S211" i="1"/>
  <c r="T211" i="1" s="1"/>
  <c r="F85" i="3"/>
  <c r="F73" i="2"/>
  <c r="F45" i="24"/>
  <c r="F74" i="2"/>
  <c r="G143" i="1"/>
  <c r="F144" i="1"/>
  <c r="F143" i="1"/>
  <c r="F72" i="2"/>
  <c r="F75" i="2"/>
  <c r="F114" i="2"/>
  <c r="F62" i="3"/>
  <c r="F112" i="2"/>
  <c r="F65" i="3"/>
  <c r="F84" i="3"/>
  <c r="F89" i="3"/>
  <c r="F63" i="3"/>
  <c r="F71" i="47"/>
  <c r="F26" i="2"/>
  <c r="F139" i="3"/>
  <c r="F112" i="47"/>
  <c r="F115" i="47"/>
  <c r="F113" i="47"/>
  <c r="F114" i="47"/>
  <c r="F72" i="47"/>
  <c r="F75" i="47"/>
  <c r="F73" i="47"/>
  <c r="F74" i="47"/>
  <c r="F170" i="1"/>
  <c r="F18" i="24"/>
  <c r="F17" i="24"/>
  <c r="F27" i="47"/>
  <c r="F30" i="47"/>
  <c r="F28" i="47"/>
  <c r="F29" i="47"/>
  <c r="F43" i="24"/>
  <c r="F58" i="24"/>
  <c r="F96" i="47"/>
  <c r="F48" i="2"/>
  <c r="F47" i="47"/>
  <c r="F50" i="47"/>
  <c r="F48" i="47"/>
  <c r="F49" i="47"/>
  <c r="F16" i="24"/>
  <c r="F26" i="47"/>
  <c r="F224" i="1"/>
  <c r="F223" i="1"/>
  <c r="F69" i="24"/>
  <c r="F30" i="2"/>
  <c r="F59" i="1"/>
  <c r="F27" i="2"/>
  <c r="F32" i="3"/>
  <c r="F34" i="3"/>
  <c r="F33" i="3"/>
  <c r="F29" i="2"/>
  <c r="F28" i="2"/>
  <c r="F35" i="3"/>
  <c r="F58" i="1"/>
  <c r="F31" i="3"/>
  <c r="G58" i="1"/>
  <c r="F6" i="47"/>
  <c r="F262" i="1"/>
  <c r="F116" i="2"/>
  <c r="F115" i="2"/>
  <c r="F68" i="24"/>
  <c r="F86" i="3"/>
  <c r="F88" i="3"/>
  <c r="F113" i="2"/>
  <c r="F87" i="3"/>
  <c r="G98" i="1"/>
  <c r="F51" i="2"/>
  <c r="F44" i="3"/>
  <c r="F30" i="24"/>
  <c r="F99" i="1"/>
  <c r="F50" i="2"/>
  <c r="F49" i="2"/>
  <c r="F42" i="3"/>
  <c r="F29" i="24"/>
  <c r="F46" i="3"/>
  <c r="F45" i="3"/>
  <c r="F43" i="3"/>
  <c r="F98" i="1"/>
  <c r="F47" i="2"/>
  <c r="F30" i="3"/>
  <c r="F307" i="1"/>
  <c r="D4" i="2"/>
  <c r="D5" i="2"/>
  <c r="D3" i="2"/>
  <c r="F46" i="24" l="1"/>
  <c r="F137" i="3"/>
  <c r="F133" i="3"/>
  <c r="F132" i="3"/>
  <c r="F131" i="3"/>
  <c r="F136" i="3"/>
  <c r="F134" i="3"/>
  <c r="F130" i="3"/>
  <c r="F140" i="3"/>
  <c r="F141" i="3"/>
  <c r="F135" i="3"/>
  <c r="F117" i="3"/>
  <c r="F123" i="3"/>
  <c r="F119" i="3"/>
  <c r="F122" i="3"/>
  <c r="F118" i="3"/>
  <c r="F120" i="3"/>
  <c r="F121" i="3"/>
  <c r="F116" i="3"/>
  <c r="G250" i="1"/>
  <c r="F250" i="1"/>
  <c r="F31" i="24"/>
  <c r="F133" i="47"/>
  <c r="F134" i="47"/>
  <c r="F132" i="47"/>
  <c r="F135" i="47"/>
  <c r="F143" i="3"/>
  <c r="F31" i="2"/>
  <c r="F31" i="47"/>
  <c r="F76" i="47"/>
  <c r="F70" i="24"/>
  <c r="F19" i="24"/>
  <c r="F116" i="47"/>
  <c r="F51" i="47"/>
  <c r="D158" i="2"/>
  <c r="V158" i="2" s="1"/>
  <c r="V160" i="2" s="1"/>
  <c r="D6" i="2"/>
  <c r="D159" i="2"/>
  <c r="V159" i="2" s="1"/>
  <c r="F264" i="1"/>
  <c r="F97" i="3"/>
  <c r="F132" i="2"/>
  <c r="F95" i="3"/>
  <c r="F133" i="2"/>
  <c r="G263" i="1"/>
  <c r="F98" i="3"/>
  <c r="F134" i="2"/>
  <c r="F310" i="1"/>
  <c r="F135" i="2"/>
  <c r="F311" i="1"/>
  <c r="F263" i="1"/>
  <c r="F136" i="2"/>
  <c r="F80" i="24"/>
  <c r="F81" i="24"/>
  <c r="F96" i="3"/>
  <c r="G170" i="1"/>
  <c r="F210" i="1"/>
  <c r="G299" i="1"/>
  <c r="F111" i="3" l="1"/>
  <c r="F110" i="3"/>
  <c r="F322" i="1"/>
  <c r="F323" i="1"/>
  <c r="G318" i="1"/>
  <c r="F318" i="1"/>
  <c r="F299" i="1"/>
  <c r="F144" i="3"/>
  <c r="F145" i="3"/>
  <c r="F146" i="3"/>
  <c r="G210" i="1"/>
  <c r="F112" i="3"/>
  <c r="F128" i="3"/>
  <c r="F127" i="3"/>
  <c r="F126" i="3"/>
  <c r="F113" i="3"/>
  <c r="F158" i="47"/>
  <c r="F114" i="3"/>
  <c r="F159" i="47"/>
  <c r="F160" i="47"/>
  <c r="F136" i="47"/>
  <c r="F82" i="24"/>
  <c r="F99" i="3"/>
  <c r="F161" i="47" l="1"/>
  <c r="X158" i="47" s="1"/>
  <c r="V161" i="2"/>
  <c r="X160" i="47" l="1"/>
  <c r="X159" i="47"/>
  <c r="S69" i="3"/>
  <c r="L136" i="2" l="1"/>
  <c r="O136" i="2"/>
  <c r="M136" i="2"/>
  <c r="S136" i="2"/>
  <c r="R136" i="2"/>
  <c r="P136" i="2"/>
  <c r="N136" i="2"/>
  <c r="Q136" i="2"/>
  <c r="N133" i="2"/>
  <c r="L135" i="2"/>
  <c r="L134" i="2"/>
  <c r="M135" i="2"/>
  <c r="N134" i="2"/>
  <c r="N135" i="2"/>
  <c r="P134" i="2"/>
  <c r="P135" i="2"/>
  <c r="N132" i="2"/>
  <c r="P132" i="2"/>
  <c r="M132" i="2"/>
  <c r="O133" i="2"/>
  <c r="O135" i="2"/>
  <c r="O132" i="2"/>
  <c r="P133" i="2"/>
  <c r="O134" i="2"/>
  <c r="M133" i="2"/>
  <c r="L133" i="2"/>
  <c r="L132" i="2"/>
  <c r="M134" i="2"/>
  <c r="R132" i="2"/>
  <c r="R135" i="2"/>
  <c r="R133" i="2"/>
  <c r="S135" i="2"/>
  <c r="U135" i="2" s="1"/>
  <c r="S132" i="2"/>
  <c r="U132" i="2" s="1"/>
  <c r="S134" i="2"/>
  <c r="U134" i="2" s="1"/>
  <c r="Q133" i="2"/>
  <c r="Q132" i="2"/>
  <c r="Q135" i="2"/>
  <c r="R134" i="2"/>
  <c r="S133" i="2"/>
  <c r="U133" i="2" s="1"/>
  <c r="Q134" i="2"/>
  <c r="S264" i="1"/>
  <c r="S96" i="3"/>
  <c r="S97" i="3"/>
  <c r="S95" i="3"/>
  <c r="S98" i="3"/>
  <c r="L97" i="3"/>
  <c r="L98" i="3"/>
  <c r="L96" i="3"/>
  <c r="L264" i="1"/>
  <c r="L95" i="3"/>
  <c r="O98" i="3"/>
  <c r="O96" i="3"/>
  <c r="O97" i="3"/>
  <c r="O95" i="3"/>
  <c r="O264" i="1"/>
  <c r="P264" i="1"/>
  <c r="P95" i="3"/>
  <c r="P97" i="3"/>
  <c r="P98" i="3"/>
  <c r="P96" i="3"/>
  <c r="R97" i="3"/>
  <c r="R96" i="3"/>
  <c r="R264" i="1"/>
  <c r="R98" i="3"/>
  <c r="R95" i="3"/>
  <c r="N98" i="3"/>
  <c r="N95" i="3"/>
  <c r="N97" i="3"/>
  <c r="N96" i="3"/>
  <c r="N264" i="1"/>
  <c r="Q97" i="3"/>
  <c r="Q95" i="3"/>
  <c r="Q264" i="1"/>
  <c r="Q98" i="3"/>
  <c r="Q96" i="3"/>
  <c r="M95" i="3"/>
  <c r="M264" i="1"/>
  <c r="M97" i="3"/>
  <c r="M98" i="3"/>
  <c r="M96" i="3"/>
  <c r="L99" i="3" l="1"/>
  <c r="R99" i="3"/>
  <c r="O99" i="3"/>
  <c r="M99" i="3"/>
  <c r="Q99" i="3"/>
  <c r="S99" i="3"/>
  <c r="N99" i="3"/>
  <c r="P99" i="3"/>
  <c r="I116" i="2" l="1"/>
  <c r="I114" i="2"/>
  <c r="I112" i="2"/>
  <c r="I87" i="3"/>
  <c r="I86" i="3"/>
  <c r="I85" i="3"/>
  <c r="I88" i="3"/>
  <c r="I89" i="3"/>
  <c r="I84" i="3"/>
  <c r="I69" i="24"/>
  <c r="I115" i="2"/>
  <c r="I68" i="24"/>
  <c r="I224" i="1"/>
  <c r="I113" i="2"/>
  <c r="I70" i="24" l="1"/>
  <c r="I80" i="2"/>
  <c r="I81" i="2"/>
  <c r="I79" i="2"/>
  <c r="I48" i="24"/>
  <c r="I47" i="24"/>
  <c r="I78" i="2"/>
  <c r="I77" i="2"/>
  <c r="I69" i="3"/>
  <c r="I66" i="3"/>
  <c r="I153" i="1"/>
  <c r="I67" i="3"/>
  <c r="I68" i="3"/>
  <c r="I70" i="3"/>
  <c r="I84" i="2"/>
  <c r="I49" i="24" l="1"/>
  <c r="I82" i="2"/>
  <c r="I86" i="2"/>
  <c r="I51" i="24"/>
  <c r="I85" i="2"/>
  <c r="I50" i="24"/>
  <c r="I83" i="2"/>
  <c r="I162" i="1"/>
  <c r="I52" i="24" l="1"/>
  <c r="E4" i="2"/>
  <c r="G4" i="2"/>
  <c r="G2" i="2"/>
  <c r="H2" i="2"/>
  <c r="G3" i="2"/>
  <c r="F3" i="24"/>
  <c r="F2" i="2"/>
  <c r="E3" i="2"/>
  <c r="F5" i="2"/>
  <c r="F4" i="2"/>
  <c r="G5" i="2"/>
  <c r="G3" i="24"/>
  <c r="H3" i="2"/>
  <c r="E2" i="24"/>
  <c r="F2" i="24"/>
  <c r="F3" i="2"/>
  <c r="H3" i="24"/>
  <c r="H2" i="24"/>
  <c r="E2" i="2"/>
  <c r="H5" i="2"/>
  <c r="E6" i="3"/>
  <c r="E2" i="3"/>
  <c r="E3" i="3"/>
  <c r="E5" i="3"/>
  <c r="E4" i="3"/>
  <c r="F4" i="3"/>
  <c r="F3" i="3"/>
  <c r="F6" i="3"/>
  <c r="F5" i="3"/>
  <c r="F9" i="1"/>
  <c r="F2" i="3"/>
  <c r="G2" i="24"/>
  <c r="H4" i="2"/>
  <c r="H5" i="3"/>
  <c r="H6" i="3"/>
  <c r="H9" i="1"/>
  <c r="H2" i="3"/>
  <c r="H3" i="3"/>
  <c r="H4" i="3"/>
  <c r="G5" i="3"/>
  <c r="G6" i="3"/>
  <c r="G4" i="3"/>
  <c r="G9" i="1"/>
  <c r="G3" i="3"/>
  <c r="G2" i="3"/>
  <c r="E5" i="2"/>
  <c r="E3" i="24"/>
  <c r="E9" i="1"/>
  <c r="G95" i="24" l="1"/>
  <c r="G4" i="24"/>
  <c r="H95" i="24"/>
  <c r="H4" i="24"/>
  <c r="H157" i="2"/>
  <c r="Z157" i="2" s="1"/>
  <c r="H6" i="2"/>
  <c r="F157" i="2"/>
  <c r="X157" i="2" s="1"/>
  <c r="F6" i="2"/>
  <c r="G157" i="2"/>
  <c r="Y157" i="2" s="1"/>
  <c r="G6" i="2"/>
  <c r="E157" i="2"/>
  <c r="W157" i="2" s="1"/>
  <c r="E6" i="2"/>
  <c r="F95" i="24"/>
  <c r="F4" i="24"/>
  <c r="E95" i="24"/>
  <c r="E4" i="24"/>
  <c r="E97" i="24" s="1"/>
  <c r="L97" i="24" s="1"/>
  <c r="E160" i="2"/>
  <c r="H160" i="2"/>
  <c r="G160" i="2"/>
  <c r="F160" i="2"/>
  <c r="G158" i="2"/>
  <c r="Y158" i="2" s="1"/>
  <c r="E159" i="2"/>
  <c r="W159" i="2" s="1"/>
  <c r="F159" i="2"/>
  <c r="X159" i="2" s="1"/>
  <c r="H159" i="2"/>
  <c r="Z159" i="2" s="1"/>
  <c r="F158" i="2"/>
  <c r="X158" i="2" s="1"/>
  <c r="H158" i="2"/>
  <c r="Z158" i="2" s="1"/>
  <c r="E158" i="2"/>
  <c r="W158" i="2" s="1"/>
  <c r="G159" i="2"/>
  <c r="Y159" i="2" s="1"/>
  <c r="I2" i="3"/>
  <c r="F96" i="24"/>
  <c r="E96" i="24"/>
  <c r="H96" i="24"/>
  <c r="I4" i="2"/>
  <c r="I6" i="3"/>
  <c r="H85" i="1"/>
  <c r="I3" i="3"/>
  <c r="G96" i="24"/>
  <c r="G97" i="24"/>
  <c r="N97" i="24" s="1"/>
  <c r="I3" i="24"/>
  <c r="I2" i="24"/>
  <c r="I2" i="2"/>
  <c r="I3" i="2"/>
  <c r="I5" i="3"/>
  <c r="I4" i="3"/>
  <c r="F97" i="24"/>
  <c r="M97" i="24" s="1"/>
  <c r="J8" i="1"/>
  <c r="I5" i="2"/>
  <c r="G85" i="1"/>
  <c r="F85" i="1"/>
  <c r="Z160" i="2" l="1"/>
  <c r="Y160" i="2"/>
  <c r="W160" i="2"/>
  <c r="X160" i="2"/>
  <c r="H161" i="2"/>
  <c r="H2" i="4"/>
  <c r="G161" i="2"/>
  <c r="E161" i="2"/>
  <c r="F161" i="2"/>
  <c r="I4" i="24"/>
  <c r="H8" i="4"/>
  <c r="E8" i="4" s="1"/>
  <c r="J5" i="47"/>
  <c r="H6" i="4"/>
  <c r="J2" i="47"/>
  <c r="H7" i="4"/>
  <c r="H5" i="4"/>
  <c r="J4" i="47"/>
  <c r="J3" i="47"/>
  <c r="H4" i="4"/>
  <c r="H3" i="4"/>
  <c r="I6" i="2"/>
  <c r="I6" i="47"/>
  <c r="L96" i="24"/>
  <c r="H97" i="24"/>
  <c r="O97" i="24" s="1"/>
  <c r="L95" i="24"/>
  <c r="H312" i="1"/>
  <c r="F312" i="1"/>
  <c r="J2" i="2"/>
  <c r="J4" i="2"/>
  <c r="J5" i="2"/>
  <c r="J2" i="3"/>
  <c r="J6" i="3"/>
  <c r="J3" i="2"/>
  <c r="J4" i="3"/>
  <c r="K8" i="1"/>
  <c r="J5" i="3"/>
  <c r="J3" i="3"/>
  <c r="J14" i="1"/>
  <c r="M96" i="24"/>
  <c r="N96" i="24"/>
  <c r="N95" i="24"/>
  <c r="E312" i="1"/>
  <c r="G312" i="1"/>
  <c r="M95" i="24"/>
  <c r="E34" i="4" l="1"/>
  <c r="E33" i="4"/>
  <c r="E6" i="4"/>
  <c r="I161" i="47"/>
  <c r="J6" i="2"/>
  <c r="K2" i="47"/>
  <c r="K3" i="47"/>
  <c r="K4" i="47"/>
  <c r="K5" i="47"/>
  <c r="O96" i="24"/>
  <c r="J6" i="47"/>
  <c r="O95" i="24"/>
  <c r="Z161" i="2"/>
  <c r="Y161" i="2"/>
  <c r="W161" i="2"/>
  <c r="K5" i="2"/>
  <c r="K4" i="3"/>
  <c r="K2" i="3"/>
  <c r="K4" i="2"/>
  <c r="K14" i="1"/>
  <c r="K6" i="3"/>
  <c r="K5" i="3"/>
  <c r="K2" i="2"/>
  <c r="K3" i="3"/>
  <c r="L8" i="1"/>
  <c r="K3" i="2"/>
  <c r="X161" i="2"/>
  <c r="AA158" i="47" l="1"/>
  <c r="AA159" i="47"/>
  <c r="AA160" i="47"/>
  <c r="K6" i="2"/>
  <c r="L3" i="47"/>
  <c r="L4" i="47"/>
  <c r="L2" i="47"/>
  <c r="L5" i="47"/>
  <c r="K6" i="47"/>
  <c r="L4" i="2"/>
  <c r="L6" i="3"/>
  <c r="L2" i="3"/>
  <c r="L14" i="1"/>
  <c r="L3" i="3"/>
  <c r="L4" i="3"/>
  <c r="L5" i="2"/>
  <c r="L5" i="3"/>
  <c r="M8" i="1"/>
  <c r="L2" i="2"/>
  <c r="L3" i="2"/>
  <c r="L6" i="2" l="1"/>
  <c r="M4" i="47"/>
  <c r="M3" i="47"/>
  <c r="M2" i="47"/>
  <c r="M5" i="47"/>
  <c r="L6" i="47"/>
  <c r="M4" i="3"/>
  <c r="M4" i="2"/>
  <c r="M3" i="3"/>
  <c r="M5" i="3"/>
  <c r="M2" i="3"/>
  <c r="M5" i="2"/>
  <c r="M14" i="1"/>
  <c r="N8" i="1"/>
  <c r="M2" i="2"/>
  <c r="M6" i="3"/>
  <c r="M3" i="2"/>
  <c r="N4" i="47" l="1"/>
  <c r="N3" i="47"/>
  <c r="N2" i="47"/>
  <c r="N5" i="47"/>
  <c r="M6" i="2"/>
  <c r="M6" i="47"/>
  <c r="N4" i="2"/>
  <c r="N3" i="2"/>
  <c r="N4" i="3"/>
  <c r="N5" i="3"/>
  <c r="N2" i="2"/>
  <c r="N6" i="3"/>
  <c r="N2" i="3"/>
  <c r="O8" i="1"/>
  <c r="N5" i="2"/>
  <c r="N3" i="3"/>
  <c r="N14" i="1"/>
  <c r="N6" i="2" l="1"/>
  <c r="O5" i="47"/>
  <c r="O4" i="47"/>
  <c r="O3" i="47"/>
  <c r="O2" i="47"/>
  <c r="N6" i="47"/>
  <c r="O3" i="2"/>
  <c r="O4" i="2"/>
  <c r="O5" i="2"/>
  <c r="O4" i="3"/>
  <c r="O2" i="3"/>
  <c r="O14" i="1"/>
  <c r="O3" i="3"/>
  <c r="P8" i="1"/>
  <c r="O6" i="3"/>
  <c r="O5" i="3"/>
  <c r="O2" i="2"/>
  <c r="P5" i="47" l="1"/>
  <c r="P4" i="47"/>
  <c r="P3" i="47"/>
  <c r="P2" i="47"/>
  <c r="O6" i="2"/>
  <c r="O6" i="47"/>
  <c r="P4" i="2"/>
  <c r="P2" i="2"/>
  <c r="P3" i="2"/>
  <c r="P6" i="3"/>
  <c r="Q8" i="1"/>
  <c r="P5" i="2"/>
  <c r="P2" i="3"/>
  <c r="P4" i="3"/>
  <c r="P5" i="3"/>
  <c r="P3" i="3"/>
  <c r="P14" i="1"/>
  <c r="P6" i="2" l="1"/>
  <c r="Q4" i="47"/>
  <c r="Q2" i="47"/>
  <c r="Q5" i="47"/>
  <c r="Q3" i="47"/>
  <c r="P6" i="47"/>
  <c r="Q4" i="2"/>
  <c r="Q14" i="1"/>
  <c r="Q3" i="2"/>
  <c r="Q6" i="3"/>
  <c r="Q2" i="2"/>
  <c r="Q5" i="3"/>
  <c r="Q2" i="3"/>
  <c r="Q3" i="3"/>
  <c r="Q4" i="3"/>
  <c r="R8" i="1"/>
  <c r="Q5" i="2"/>
  <c r="R4" i="47" l="1"/>
  <c r="R2" i="47"/>
  <c r="R5" i="47"/>
  <c r="R3" i="47"/>
  <c r="Q6" i="2"/>
  <c r="Q6" i="47"/>
  <c r="R4" i="3"/>
  <c r="R6" i="3"/>
  <c r="R5" i="3"/>
  <c r="R2" i="3"/>
  <c r="R3" i="3"/>
  <c r="R2" i="2"/>
  <c r="R5" i="2"/>
  <c r="R14" i="1"/>
  <c r="S8" i="1"/>
  <c r="T8" i="1" s="1"/>
  <c r="R3" i="2"/>
  <c r="R4" i="2"/>
  <c r="R6" i="2" l="1"/>
  <c r="S3" i="47"/>
  <c r="U3" i="47" s="1"/>
  <c r="S4" i="47"/>
  <c r="U4" i="47" s="1"/>
  <c r="S2" i="47"/>
  <c r="U2" i="47" s="1"/>
  <c r="S5" i="47"/>
  <c r="U5" i="47" s="1"/>
  <c r="R6" i="47"/>
  <c r="S2" i="3"/>
  <c r="S4" i="3"/>
  <c r="S5" i="2"/>
  <c r="U5" i="2" s="1"/>
  <c r="S4" i="2"/>
  <c r="U4" i="2" s="1"/>
  <c r="S3" i="2"/>
  <c r="U3" i="2" s="1"/>
  <c r="S14" i="1"/>
  <c r="S3" i="3"/>
  <c r="S6" i="3"/>
  <c r="S5" i="3"/>
  <c r="S2" i="2"/>
  <c r="U2" i="2" s="1"/>
  <c r="S6" i="2" l="1"/>
  <c r="S6" i="47"/>
  <c r="J30" i="1"/>
  <c r="I14" i="2"/>
  <c r="I8" i="24"/>
  <c r="I12" i="2"/>
  <c r="I15" i="2"/>
  <c r="I16" i="3"/>
  <c r="I18" i="3"/>
  <c r="I13" i="3"/>
  <c r="I14" i="3"/>
  <c r="I15" i="3"/>
  <c r="I19" i="3"/>
  <c r="I17" i="3"/>
  <c r="I13" i="2"/>
  <c r="I9" i="24"/>
  <c r="I21" i="3"/>
  <c r="I20" i="3"/>
  <c r="I32" i="1"/>
  <c r="I10" i="24" l="1"/>
  <c r="J12" i="47"/>
  <c r="J13" i="47"/>
  <c r="J14" i="47"/>
  <c r="J15" i="47"/>
  <c r="H18" i="4"/>
  <c r="H16" i="4"/>
  <c r="H17" i="4"/>
  <c r="I16" i="2"/>
  <c r="J32" i="1"/>
  <c r="J13" i="3"/>
  <c r="J15" i="2"/>
  <c r="J12" i="2"/>
  <c r="J21" i="3"/>
  <c r="J14" i="3"/>
  <c r="J16" i="3"/>
  <c r="J13" i="2"/>
  <c r="J19" i="3"/>
  <c r="J14" i="2"/>
  <c r="J20" i="3"/>
  <c r="J15" i="3"/>
  <c r="J18" i="3"/>
  <c r="J17" i="3"/>
  <c r="K30" i="1"/>
  <c r="E17" i="4" l="1"/>
  <c r="K12" i="47"/>
  <c r="K13" i="47"/>
  <c r="K14" i="47"/>
  <c r="K15" i="47"/>
  <c r="J16" i="2"/>
  <c r="J16" i="47"/>
  <c r="K15" i="3"/>
  <c r="K17" i="3"/>
  <c r="K32" i="1"/>
  <c r="K14" i="2"/>
  <c r="K12" i="2"/>
  <c r="K19" i="3"/>
  <c r="K14" i="3"/>
  <c r="K13" i="2"/>
  <c r="K15" i="2"/>
  <c r="K20" i="3"/>
  <c r="K18" i="3"/>
  <c r="K16" i="3"/>
  <c r="K21" i="3"/>
  <c r="K13" i="3"/>
  <c r="L30" i="1"/>
  <c r="L12" i="47" l="1"/>
  <c r="L13" i="47"/>
  <c r="L14" i="47"/>
  <c r="L15" i="47"/>
  <c r="K16" i="2"/>
  <c r="K16" i="47"/>
  <c r="L14" i="2"/>
  <c r="L32" i="1"/>
  <c r="L16" i="3"/>
  <c r="L13" i="3"/>
  <c r="L21" i="3"/>
  <c r="L17" i="3"/>
  <c r="L12" i="2"/>
  <c r="L13" i="2"/>
  <c r="L14" i="3"/>
  <c r="L15" i="3"/>
  <c r="L20" i="3"/>
  <c r="L18" i="3"/>
  <c r="L19" i="3"/>
  <c r="L15" i="2"/>
  <c r="M30" i="1"/>
  <c r="L16" i="2" l="1"/>
  <c r="M13" i="47"/>
  <c r="M14" i="47"/>
  <c r="M12" i="47"/>
  <c r="M15" i="47"/>
  <c r="L16" i="47"/>
  <c r="M15" i="2"/>
  <c r="M16" i="3"/>
  <c r="M21" i="3"/>
  <c r="M19" i="3"/>
  <c r="M20" i="3"/>
  <c r="M18" i="3"/>
  <c r="M12" i="2"/>
  <c r="M14" i="2"/>
  <c r="M17" i="3"/>
  <c r="M32" i="1"/>
  <c r="M13" i="3"/>
  <c r="M15" i="3"/>
  <c r="M14" i="3"/>
  <c r="M13" i="2"/>
  <c r="N30" i="1"/>
  <c r="N12" i="47" l="1"/>
  <c r="N15" i="47"/>
  <c r="N13" i="47"/>
  <c r="N14" i="47"/>
  <c r="M16" i="2"/>
  <c r="M16" i="47"/>
  <c r="N21" i="3"/>
  <c r="N19" i="3"/>
  <c r="N17" i="3"/>
  <c r="N14" i="3"/>
  <c r="N18" i="3"/>
  <c r="N14" i="2"/>
  <c r="N15" i="3"/>
  <c r="N32" i="1"/>
  <c r="N20" i="3"/>
  <c r="N13" i="2"/>
  <c r="N15" i="2"/>
  <c r="N13" i="3"/>
  <c r="N16" i="3"/>
  <c r="N12" i="2"/>
  <c r="O30" i="1"/>
  <c r="P30" i="1" s="1"/>
  <c r="O12" i="47" l="1"/>
  <c r="O13" i="47"/>
  <c r="O14" i="47"/>
  <c r="O15" i="47"/>
  <c r="N16" i="2"/>
  <c r="N16" i="47"/>
  <c r="O12" i="2"/>
  <c r="O13" i="2"/>
  <c r="O17" i="3"/>
  <c r="O21" i="3"/>
  <c r="O32" i="1"/>
  <c r="O13" i="3"/>
  <c r="O19" i="3"/>
  <c r="O14" i="3"/>
  <c r="O18" i="3"/>
  <c r="O20" i="3"/>
  <c r="O16" i="3"/>
  <c r="O15" i="3"/>
  <c r="O14" i="2"/>
  <c r="O15" i="2"/>
  <c r="O16" i="2" l="1"/>
  <c r="P12" i="47"/>
  <c r="P13" i="47"/>
  <c r="P14" i="47"/>
  <c r="P15" i="47"/>
  <c r="O16" i="47"/>
  <c r="P14" i="3"/>
  <c r="P20" i="3"/>
  <c r="P16" i="3"/>
  <c r="P14" i="2"/>
  <c r="P17" i="3"/>
  <c r="P19" i="3"/>
  <c r="P18" i="3"/>
  <c r="P12" i="2"/>
  <c r="P15" i="2"/>
  <c r="P21" i="3"/>
  <c r="P32" i="1"/>
  <c r="P15" i="3"/>
  <c r="P13" i="3"/>
  <c r="P13" i="2"/>
  <c r="Q30" i="1"/>
  <c r="Q13" i="47" l="1"/>
  <c r="Q14" i="47"/>
  <c r="Q12" i="47"/>
  <c r="Q15" i="47"/>
  <c r="P16" i="2"/>
  <c r="P16" i="47"/>
  <c r="Q17" i="3"/>
  <c r="Q32" i="1"/>
  <c r="Q19" i="3"/>
  <c r="Q14" i="2"/>
  <c r="Q21" i="3"/>
  <c r="Q20" i="3"/>
  <c r="Q16" i="3"/>
  <c r="Q14" i="3"/>
  <c r="Q15" i="3"/>
  <c r="Q13" i="3"/>
  <c r="Q18" i="3"/>
  <c r="Q12" i="2"/>
  <c r="Q13" i="2"/>
  <c r="R30" i="1"/>
  <c r="Q15" i="2"/>
  <c r="R12" i="47" l="1"/>
  <c r="R13" i="47"/>
  <c r="R14" i="47"/>
  <c r="R15" i="47"/>
  <c r="Q16" i="2"/>
  <c r="Q16" i="47"/>
  <c r="R14" i="2"/>
  <c r="R15" i="2"/>
  <c r="R13" i="2"/>
  <c r="S30" i="1"/>
  <c r="T30" i="1" s="1"/>
  <c r="R14" i="3"/>
  <c r="R17" i="3"/>
  <c r="R32" i="1"/>
  <c r="R13" i="3"/>
  <c r="R18" i="3"/>
  <c r="R15" i="3"/>
  <c r="R21" i="3"/>
  <c r="R12" i="2"/>
  <c r="R19" i="3"/>
  <c r="R20" i="3"/>
  <c r="R16" i="3"/>
  <c r="R16" i="2" l="1"/>
  <c r="S12" i="47"/>
  <c r="U12" i="47" s="1"/>
  <c r="S13" i="47"/>
  <c r="U13" i="47" s="1"/>
  <c r="S14" i="47"/>
  <c r="U14" i="47" s="1"/>
  <c r="S15" i="47"/>
  <c r="U15" i="47" s="1"/>
  <c r="R16" i="47"/>
  <c r="S17" i="3"/>
  <c r="S20" i="3"/>
  <c r="S16" i="3"/>
  <c r="S14" i="2"/>
  <c r="U14" i="2" s="1"/>
  <c r="S18" i="3"/>
  <c r="S15" i="3"/>
  <c r="S19" i="3"/>
  <c r="S21" i="3"/>
  <c r="S12" i="2"/>
  <c r="U12" i="2" s="1"/>
  <c r="S13" i="2"/>
  <c r="U13" i="2" s="1"/>
  <c r="S32" i="1"/>
  <c r="S14" i="3"/>
  <c r="S13" i="3"/>
  <c r="S15" i="2"/>
  <c r="U15" i="2" s="1"/>
  <c r="S16" i="2" l="1"/>
  <c r="S16" i="47"/>
  <c r="I18" i="2"/>
  <c r="I17" i="2"/>
  <c r="I11" i="24"/>
  <c r="I20" i="2"/>
  <c r="I41" i="1"/>
  <c r="I22" i="3"/>
  <c r="I25" i="3"/>
  <c r="I12" i="24"/>
  <c r="I23" i="3"/>
  <c r="I19" i="2"/>
  <c r="J39" i="1"/>
  <c r="I24" i="3"/>
  <c r="I13" i="24" l="1"/>
  <c r="I21" i="2"/>
  <c r="J17" i="47"/>
  <c r="J20" i="47"/>
  <c r="J18" i="47"/>
  <c r="J19" i="47"/>
  <c r="H19" i="4"/>
  <c r="J19" i="2"/>
  <c r="J25" i="3"/>
  <c r="J17" i="2"/>
  <c r="J23" i="3"/>
  <c r="J22" i="3"/>
  <c r="J41" i="1"/>
  <c r="J24" i="3"/>
  <c r="K39" i="1"/>
  <c r="J20" i="2"/>
  <c r="J18" i="2"/>
  <c r="E19" i="4" l="1"/>
  <c r="J21" i="47"/>
  <c r="K17" i="47"/>
  <c r="K20" i="47"/>
  <c r="K18" i="47"/>
  <c r="K19" i="47"/>
  <c r="J21" i="2"/>
  <c r="K25" i="3"/>
  <c r="K22" i="3"/>
  <c r="K18" i="2"/>
  <c r="K23" i="3"/>
  <c r="K24" i="3"/>
  <c r="K17" i="2"/>
  <c r="K41" i="1"/>
  <c r="K19" i="2"/>
  <c r="L39" i="1"/>
  <c r="K20" i="2"/>
  <c r="L17" i="47" l="1"/>
  <c r="L20" i="47"/>
  <c r="L18" i="47"/>
  <c r="L19" i="47"/>
  <c r="K21" i="47"/>
  <c r="K21" i="2"/>
  <c r="L20" i="2"/>
  <c r="L18" i="2"/>
  <c r="L24" i="3"/>
  <c r="L25" i="3"/>
  <c r="L22" i="3"/>
  <c r="L17" i="2"/>
  <c r="L41" i="1"/>
  <c r="L23" i="3"/>
  <c r="M39" i="1"/>
  <c r="L19" i="2"/>
  <c r="L21" i="47" l="1"/>
  <c r="L21" i="2"/>
  <c r="M18" i="47"/>
  <c r="M19" i="47"/>
  <c r="M17" i="47"/>
  <c r="M20" i="47"/>
  <c r="M18" i="2"/>
  <c r="M24" i="3"/>
  <c r="M19" i="2"/>
  <c r="M25" i="3"/>
  <c r="M41" i="1"/>
  <c r="M22" i="3"/>
  <c r="M23" i="3"/>
  <c r="N39" i="1"/>
  <c r="M20" i="2"/>
  <c r="M17" i="2"/>
  <c r="M21" i="2" l="1"/>
  <c r="N17" i="47"/>
  <c r="N20" i="47"/>
  <c r="N18" i="47"/>
  <c r="N19" i="47"/>
  <c r="M21" i="47"/>
  <c r="N41" i="1"/>
  <c r="N22" i="3"/>
  <c r="N23" i="3"/>
  <c r="N25" i="3"/>
  <c r="N18" i="2"/>
  <c r="N24" i="3"/>
  <c r="N19" i="2"/>
  <c r="N20" i="2"/>
  <c r="N17" i="2"/>
  <c r="O39" i="1"/>
  <c r="O17" i="47" l="1"/>
  <c r="O20" i="47"/>
  <c r="O18" i="47"/>
  <c r="O19" i="47"/>
  <c r="N21" i="47"/>
  <c r="N21" i="2"/>
  <c r="O20" i="2"/>
  <c r="O19" i="2"/>
  <c r="O22" i="3"/>
  <c r="O41" i="1"/>
  <c r="O23" i="3"/>
  <c r="O18" i="2"/>
  <c r="O25" i="3"/>
  <c r="O24" i="3"/>
  <c r="P39" i="1"/>
  <c r="O17" i="2"/>
  <c r="O21" i="47" l="1"/>
  <c r="O21" i="2"/>
  <c r="P17" i="47"/>
  <c r="P20" i="47"/>
  <c r="P19" i="47"/>
  <c r="P18" i="47"/>
  <c r="P18" i="2"/>
  <c r="P19" i="2"/>
  <c r="P17" i="2"/>
  <c r="P20" i="2"/>
  <c r="P22" i="3"/>
  <c r="P23" i="3"/>
  <c r="Q39" i="1"/>
  <c r="P25" i="3"/>
  <c r="P41" i="1"/>
  <c r="P24" i="3"/>
  <c r="Q18" i="47" l="1"/>
  <c r="Q19" i="47"/>
  <c r="Q20" i="47"/>
  <c r="Q17" i="47"/>
  <c r="P21" i="2"/>
  <c r="P21" i="47"/>
  <c r="Q41" i="1"/>
  <c r="Q24" i="3"/>
  <c r="Q17" i="2"/>
  <c r="Q22" i="3"/>
  <c r="Q19" i="2"/>
  <c r="Q23" i="3"/>
  <c r="Q25" i="3"/>
  <c r="Q20" i="2"/>
  <c r="Q18" i="2"/>
  <c r="R39" i="1"/>
  <c r="R17" i="47" l="1"/>
  <c r="R20" i="47"/>
  <c r="R18" i="47"/>
  <c r="R19" i="47"/>
  <c r="Q21" i="47"/>
  <c r="Q21" i="2"/>
  <c r="R41" i="1"/>
  <c r="R24" i="3"/>
  <c r="R23" i="3"/>
  <c r="R20" i="2"/>
  <c r="R22" i="3"/>
  <c r="R17" i="2"/>
  <c r="R25" i="3"/>
  <c r="R19" i="2"/>
  <c r="R18" i="2"/>
  <c r="S39" i="1"/>
  <c r="T39" i="1" s="1"/>
  <c r="R21" i="47" l="1"/>
  <c r="S17" i="47"/>
  <c r="S20" i="47"/>
  <c r="U20" i="47" s="1"/>
  <c r="S18" i="47"/>
  <c r="U18" i="47" s="1"/>
  <c r="S19" i="47"/>
  <c r="U19" i="47" s="1"/>
  <c r="R21" i="2"/>
  <c r="S41" i="1"/>
  <c r="S18" i="2"/>
  <c r="U18" i="2" s="1"/>
  <c r="S23" i="3"/>
  <c r="S25" i="3"/>
  <c r="S24" i="3"/>
  <c r="S17" i="2"/>
  <c r="S20" i="2"/>
  <c r="U20" i="2" s="1"/>
  <c r="S22" i="3"/>
  <c r="S19" i="2"/>
  <c r="U19" i="2" s="1"/>
  <c r="S21" i="2" l="1"/>
  <c r="U17" i="2"/>
  <c r="S21" i="47"/>
  <c r="U17" i="47"/>
  <c r="I15" i="24"/>
  <c r="I14" i="24"/>
  <c r="I23" i="2"/>
  <c r="J48" i="1"/>
  <c r="I25" i="2"/>
  <c r="I50" i="1"/>
  <c r="I24" i="2"/>
  <c r="I22" i="2"/>
  <c r="I16" i="24" l="1"/>
  <c r="I26" i="2"/>
  <c r="J23" i="47"/>
  <c r="J22" i="47"/>
  <c r="J25" i="47"/>
  <c r="J24" i="47"/>
  <c r="H21" i="4"/>
  <c r="E13" i="4" s="1"/>
  <c r="J26" i="3"/>
  <c r="J28" i="3"/>
  <c r="J27" i="3"/>
  <c r="J29" i="3"/>
  <c r="J24" i="2"/>
  <c r="J23" i="2"/>
  <c r="K48" i="1"/>
  <c r="J22" i="2"/>
  <c r="J50" i="1"/>
  <c r="J25" i="2"/>
  <c r="H20" i="4" l="1"/>
  <c r="E21" i="4"/>
  <c r="J26" i="2"/>
  <c r="J26" i="47"/>
  <c r="K24" i="47"/>
  <c r="K23" i="47"/>
  <c r="K22" i="47"/>
  <c r="K25" i="47"/>
  <c r="K26" i="3"/>
  <c r="K28" i="3"/>
  <c r="K27" i="3"/>
  <c r="K29" i="3"/>
  <c r="J30" i="3"/>
  <c r="K24" i="2"/>
  <c r="K50" i="1"/>
  <c r="K22" i="2"/>
  <c r="K25" i="2"/>
  <c r="L48" i="1"/>
  <c r="K23" i="2"/>
  <c r="E20" i="4" l="1"/>
  <c r="E10" i="4"/>
  <c r="K26" i="2"/>
  <c r="L22" i="47"/>
  <c r="L25" i="47"/>
  <c r="L24" i="47"/>
  <c r="L23" i="47"/>
  <c r="K26" i="47"/>
  <c r="K30" i="3"/>
  <c r="L27" i="3"/>
  <c r="L29" i="3"/>
  <c r="L26" i="3"/>
  <c r="L28" i="3"/>
  <c r="M48" i="1"/>
  <c r="L22" i="2"/>
  <c r="L23" i="2"/>
  <c r="L24" i="2"/>
  <c r="L25" i="2"/>
  <c r="L50" i="1"/>
  <c r="M22" i="47" l="1"/>
  <c r="M25" i="47"/>
  <c r="M23" i="47"/>
  <c r="M24" i="47"/>
  <c r="L26" i="2"/>
  <c r="L26" i="47"/>
  <c r="L30" i="3"/>
  <c r="M27" i="3"/>
  <c r="M29" i="3"/>
  <c r="M26" i="3"/>
  <c r="M28" i="3"/>
  <c r="M25" i="2"/>
  <c r="M24" i="2"/>
  <c r="M22" i="2"/>
  <c r="N48" i="1"/>
  <c r="M50" i="1"/>
  <c r="M23" i="2"/>
  <c r="M26" i="2" l="1"/>
  <c r="N23" i="47"/>
  <c r="N22" i="47"/>
  <c r="N25" i="47"/>
  <c r="N24" i="47"/>
  <c r="M26" i="47"/>
  <c r="M30" i="3"/>
  <c r="N26" i="3"/>
  <c r="N28" i="3"/>
  <c r="N27" i="3"/>
  <c r="N29" i="3"/>
  <c r="N22" i="2"/>
  <c r="N25" i="2"/>
  <c r="O48" i="1"/>
  <c r="N24" i="2"/>
  <c r="N23" i="2"/>
  <c r="N50" i="1"/>
  <c r="O24" i="47" l="1"/>
  <c r="O23" i="47"/>
  <c r="O22" i="47"/>
  <c r="O25" i="47"/>
  <c r="N26" i="47"/>
  <c r="N26" i="2"/>
  <c r="N30" i="3"/>
  <c r="O26" i="3"/>
  <c r="O28" i="3"/>
  <c r="O27" i="3"/>
  <c r="O29" i="3"/>
  <c r="O23" i="2"/>
  <c r="O25" i="2"/>
  <c r="O50" i="1"/>
  <c r="O22" i="2"/>
  <c r="O24" i="2"/>
  <c r="P48" i="1"/>
  <c r="O26" i="47" l="1"/>
  <c r="P24" i="47"/>
  <c r="P22" i="47"/>
  <c r="P23" i="47"/>
  <c r="P25" i="47"/>
  <c r="O26" i="2"/>
  <c r="P27" i="3"/>
  <c r="P29" i="3"/>
  <c r="P26" i="3"/>
  <c r="P28" i="3"/>
  <c r="O30" i="3"/>
  <c r="P24" i="2"/>
  <c r="P25" i="2"/>
  <c r="P50" i="1"/>
  <c r="P22" i="2"/>
  <c r="Q48" i="1"/>
  <c r="P23" i="2"/>
  <c r="Q22" i="47" l="1"/>
  <c r="Q25" i="47"/>
  <c r="Q23" i="47"/>
  <c r="Q24" i="47"/>
  <c r="P26" i="2"/>
  <c r="P26" i="47"/>
  <c r="P30" i="3"/>
  <c r="Q27" i="3"/>
  <c r="Q29" i="3"/>
  <c r="Q26" i="3"/>
  <c r="Q28" i="3"/>
  <c r="Q23" i="2"/>
  <c r="Q24" i="2"/>
  <c r="R48" i="1"/>
  <c r="Q50" i="1"/>
  <c r="Q22" i="2"/>
  <c r="Q25" i="2"/>
  <c r="R23" i="47" l="1"/>
  <c r="R24" i="47"/>
  <c r="R22" i="47"/>
  <c r="R25" i="47"/>
  <c r="Q26" i="2"/>
  <c r="Q26" i="47"/>
  <c r="Q30" i="3"/>
  <c r="R26" i="3"/>
  <c r="R28" i="3"/>
  <c r="R27" i="3"/>
  <c r="R29" i="3"/>
  <c r="R24" i="2"/>
  <c r="S48" i="1"/>
  <c r="T48" i="1" s="1"/>
  <c r="R23" i="2"/>
  <c r="R50" i="1"/>
  <c r="R22" i="2"/>
  <c r="R25" i="2"/>
  <c r="S24" i="47" l="1"/>
  <c r="S23" i="47"/>
  <c r="S22" i="47"/>
  <c r="S25" i="47"/>
  <c r="R26" i="47"/>
  <c r="R26" i="2"/>
  <c r="R30" i="3"/>
  <c r="S26" i="3"/>
  <c r="S28" i="3"/>
  <c r="S27" i="3"/>
  <c r="S29" i="3"/>
  <c r="S23" i="2"/>
  <c r="U23" i="2" s="1"/>
  <c r="J57" i="1"/>
  <c r="S25" i="2"/>
  <c r="U25" i="2" s="1"/>
  <c r="S24" i="2"/>
  <c r="U24" i="2" s="1"/>
  <c r="S22" i="2"/>
  <c r="U22" i="2" s="1"/>
  <c r="S50" i="1"/>
  <c r="I32" i="3"/>
  <c r="I35" i="3"/>
  <c r="I59" i="1"/>
  <c r="I28" i="2"/>
  <c r="I33" i="3"/>
  <c r="I27" i="2"/>
  <c r="I29" i="2"/>
  <c r="I30" i="2"/>
  <c r="I31" i="3"/>
  <c r="I34" i="3"/>
  <c r="I31" i="2" l="1"/>
  <c r="J59" i="1"/>
  <c r="J27" i="47"/>
  <c r="J30" i="47"/>
  <c r="J28" i="47"/>
  <c r="J29" i="47"/>
  <c r="H25" i="4"/>
  <c r="E18" i="4" s="1"/>
  <c r="H24" i="4"/>
  <c r="H23" i="4"/>
  <c r="S26" i="2"/>
  <c r="S26" i="47"/>
  <c r="U22" i="47"/>
  <c r="U23" i="47"/>
  <c r="U25" i="47"/>
  <c r="U24" i="47"/>
  <c r="J28" i="2"/>
  <c r="J34" i="3"/>
  <c r="S30" i="3"/>
  <c r="J35" i="3"/>
  <c r="J33" i="3"/>
  <c r="J30" i="2"/>
  <c r="J27" i="2"/>
  <c r="J29" i="2"/>
  <c r="K57" i="1"/>
  <c r="J31" i="3"/>
  <c r="J32" i="3"/>
  <c r="E25" i="4" l="1"/>
  <c r="E14" i="4"/>
  <c r="J31" i="47"/>
  <c r="J31" i="2"/>
  <c r="K28" i="2"/>
  <c r="K27" i="47"/>
  <c r="K30" i="47"/>
  <c r="K28" i="47"/>
  <c r="K29" i="47"/>
  <c r="E23" i="4"/>
  <c r="K59" i="1"/>
  <c r="K29" i="2"/>
  <c r="K35" i="3"/>
  <c r="K30" i="2"/>
  <c r="K31" i="3"/>
  <c r="K27" i="2"/>
  <c r="K34" i="3"/>
  <c r="L57" i="1"/>
  <c r="K32" i="3"/>
  <c r="K33" i="3"/>
  <c r="K31" i="2" l="1"/>
  <c r="K31" i="47"/>
  <c r="L27" i="2"/>
  <c r="L27" i="47"/>
  <c r="L30" i="47"/>
  <c r="L28" i="47"/>
  <c r="L29" i="47"/>
  <c r="L31" i="3"/>
  <c r="L29" i="2"/>
  <c r="L33" i="3"/>
  <c r="M57" i="1"/>
  <c r="L35" i="3"/>
  <c r="L34" i="3"/>
  <c r="L28" i="2"/>
  <c r="L30" i="2"/>
  <c r="L32" i="3"/>
  <c r="L59" i="1"/>
  <c r="L31" i="47" l="1"/>
  <c r="M29" i="2"/>
  <c r="M28" i="47"/>
  <c r="M29" i="47"/>
  <c r="M27" i="47"/>
  <c r="M30" i="47"/>
  <c r="L31" i="2"/>
  <c r="M30" i="2"/>
  <c r="M34" i="3"/>
  <c r="M27" i="2"/>
  <c r="N57" i="1"/>
  <c r="M28" i="2"/>
  <c r="M31" i="3"/>
  <c r="M33" i="3"/>
  <c r="M35" i="3"/>
  <c r="M59" i="1"/>
  <c r="M32" i="3"/>
  <c r="M31" i="2" l="1"/>
  <c r="M31" i="47"/>
  <c r="N59" i="1"/>
  <c r="N27" i="47"/>
  <c r="N30" i="47"/>
  <c r="N28" i="47"/>
  <c r="N29" i="47"/>
  <c r="N30" i="2"/>
  <c r="N28" i="2"/>
  <c r="N27" i="2"/>
  <c r="N35" i="3"/>
  <c r="N33" i="3"/>
  <c r="N34" i="3"/>
  <c r="O57" i="1"/>
  <c r="N32" i="3"/>
  <c r="N29" i="2"/>
  <c r="N31" i="3"/>
  <c r="N31" i="47" l="1"/>
  <c r="O34" i="3"/>
  <c r="O27" i="47"/>
  <c r="O30" i="47"/>
  <c r="O28" i="47"/>
  <c r="O29" i="47"/>
  <c r="N31" i="2"/>
  <c r="O28" i="2"/>
  <c r="O32" i="3"/>
  <c r="O31" i="3"/>
  <c r="O29" i="2"/>
  <c r="O30" i="2"/>
  <c r="O59" i="1"/>
  <c r="P57" i="1"/>
  <c r="O33" i="3"/>
  <c r="O27" i="2"/>
  <c r="O35" i="3"/>
  <c r="O31" i="2" l="1"/>
  <c r="P27" i="47"/>
  <c r="P30" i="47"/>
  <c r="P28" i="47"/>
  <c r="P29" i="47"/>
  <c r="O31" i="47"/>
  <c r="P33" i="3"/>
  <c r="P35" i="3"/>
  <c r="P34" i="3"/>
  <c r="P28" i="2"/>
  <c r="P29" i="2"/>
  <c r="P32" i="3"/>
  <c r="P59" i="1"/>
  <c r="P31" i="3"/>
  <c r="P30" i="2"/>
  <c r="Q57" i="1"/>
  <c r="P27" i="2"/>
  <c r="P31" i="2" l="1"/>
  <c r="Q27" i="2"/>
  <c r="Q28" i="47"/>
  <c r="Q29" i="47"/>
  <c r="Q27" i="47"/>
  <c r="Q30" i="47"/>
  <c r="P31" i="47"/>
  <c r="Q35" i="3"/>
  <c r="R57" i="1"/>
  <c r="Q33" i="3"/>
  <c r="Q34" i="3"/>
  <c r="Q59" i="1"/>
  <c r="Q31" i="3"/>
  <c r="Q28" i="2"/>
  <c r="Q30" i="2"/>
  <c r="Q32" i="3"/>
  <c r="Q29" i="2"/>
  <c r="Q31" i="2" l="1"/>
  <c r="R32" i="3"/>
  <c r="R27" i="47"/>
  <c r="R30" i="47"/>
  <c r="R28" i="47"/>
  <c r="R29" i="47"/>
  <c r="Q31" i="47"/>
  <c r="R29" i="2"/>
  <c r="R30" i="2"/>
  <c r="R59" i="1"/>
  <c r="S57" i="1"/>
  <c r="T57" i="1" s="1"/>
  <c r="R35" i="3"/>
  <c r="R34" i="3"/>
  <c r="R27" i="2"/>
  <c r="R28" i="2"/>
  <c r="R31" i="3"/>
  <c r="R33" i="3"/>
  <c r="R31" i="47" l="1"/>
  <c r="S31" i="3"/>
  <c r="S27" i="47"/>
  <c r="S30" i="47"/>
  <c r="U30" i="47" s="1"/>
  <c r="S28" i="47"/>
  <c r="U28" i="47" s="1"/>
  <c r="S29" i="47"/>
  <c r="U29" i="47" s="1"/>
  <c r="R31" i="2"/>
  <c r="S34" i="3"/>
  <c r="S30" i="2"/>
  <c r="U30" i="2" s="1"/>
  <c r="S28" i="2"/>
  <c r="U28" i="2" s="1"/>
  <c r="S32" i="3"/>
  <c r="S59" i="1"/>
  <c r="S33" i="3"/>
  <c r="S35" i="3"/>
  <c r="S27" i="2"/>
  <c r="U27" i="2" s="1"/>
  <c r="S29" i="2"/>
  <c r="U29" i="2" s="1"/>
  <c r="I35" i="2"/>
  <c r="I32" i="2"/>
  <c r="I37" i="3"/>
  <c r="I38" i="3"/>
  <c r="J66" i="1"/>
  <c r="I68" i="1"/>
  <c r="I41" i="3"/>
  <c r="I36" i="3"/>
  <c r="I40" i="3"/>
  <c r="I39" i="3"/>
  <c r="I33" i="2"/>
  <c r="I34" i="2"/>
  <c r="I36" i="2" l="1"/>
  <c r="J84" i="1"/>
  <c r="J32" i="47"/>
  <c r="J35" i="47"/>
  <c r="J33" i="47"/>
  <c r="J34" i="47"/>
  <c r="H27" i="4"/>
  <c r="S31" i="2"/>
  <c r="S31" i="47"/>
  <c r="U27" i="47"/>
  <c r="J32" i="2"/>
  <c r="J35" i="2"/>
  <c r="J34" i="2"/>
  <c r="J33" i="2"/>
  <c r="J40" i="3"/>
  <c r="J41" i="3"/>
  <c r="J38" i="3"/>
  <c r="J36" i="3"/>
  <c r="J39" i="3"/>
  <c r="J37" i="3"/>
  <c r="J68" i="1"/>
  <c r="K66" i="1"/>
  <c r="J43" i="2" l="1"/>
  <c r="J44" i="2"/>
  <c r="J45" i="2"/>
  <c r="J46" i="2"/>
  <c r="J42" i="2"/>
  <c r="J43" i="47"/>
  <c r="J45" i="47"/>
  <c r="J42" i="47"/>
  <c r="J44" i="47"/>
  <c r="J46" i="47"/>
  <c r="E5" i="4"/>
  <c r="J137" i="3"/>
  <c r="J131" i="3"/>
  <c r="J130" i="3"/>
  <c r="J132" i="3"/>
  <c r="J133" i="3"/>
  <c r="J134" i="3"/>
  <c r="J135" i="3"/>
  <c r="J136" i="3"/>
  <c r="J36" i="2"/>
  <c r="E27" i="4"/>
  <c r="J36" i="47"/>
  <c r="K84" i="1"/>
  <c r="K32" i="47"/>
  <c r="K35" i="47"/>
  <c r="K33" i="47"/>
  <c r="K34" i="47"/>
  <c r="K32" i="2"/>
  <c r="K33" i="2"/>
  <c r="K34" i="2"/>
  <c r="K37" i="3"/>
  <c r="K41" i="3"/>
  <c r="K35" i="2"/>
  <c r="L66" i="1"/>
  <c r="K68" i="1"/>
  <c r="K40" i="3"/>
  <c r="K38" i="3"/>
  <c r="K36" i="3"/>
  <c r="K39" i="3"/>
  <c r="K44" i="2" l="1"/>
  <c r="K46" i="2"/>
  <c r="K45" i="2"/>
  <c r="K43" i="2"/>
  <c r="K42" i="2"/>
  <c r="K44" i="47"/>
  <c r="K46" i="47"/>
  <c r="K43" i="47"/>
  <c r="K45" i="47"/>
  <c r="K42" i="47"/>
  <c r="K136" i="3"/>
  <c r="K137" i="3"/>
  <c r="K131" i="3"/>
  <c r="K130" i="3"/>
  <c r="K132" i="3"/>
  <c r="K133" i="3"/>
  <c r="K134" i="3"/>
  <c r="K135" i="3"/>
  <c r="L84" i="1"/>
  <c r="L32" i="47"/>
  <c r="L35" i="47"/>
  <c r="L33" i="47"/>
  <c r="L34" i="47"/>
  <c r="K36" i="47"/>
  <c r="K36" i="2"/>
  <c r="L38" i="3"/>
  <c r="L41" i="3"/>
  <c r="L34" i="2"/>
  <c r="L35" i="2"/>
  <c r="L39" i="3"/>
  <c r="L36" i="3"/>
  <c r="L68" i="1"/>
  <c r="L40" i="3"/>
  <c r="L37" i="3"/>
  <c r="M66" i="1"/>
  <c r="L33" i="2"/>
  <c r="L32" i="2"/>
  <c r="L46" i="2" l="1"/>
  <c r="L42" i="2"/>
  <c r="L44" i="2"/>
  <c r="L45" i="2"/>
  <c r="L44" i="47"/>
  <c r="L46" i="47"/>
  <c r="L43" i="2"/>
  <c r="L43" i="47"/>
  <c r="L45" i="47"/>
  <c r="L42" i="47"/>
  <c r="L136" i="3"/>
  <c r="L137" i="3"/>
  <c r="L131" i="3"/>
  <c r="L130" i="3"/>
  <c r="L132" i="3"/>
  <c r="L133" i="3"/>
  <c r="L134" i="3"/>
  <c r="L135" i="3"/>
  <c r="L36" i="2"/>
  <c r="M84" i="1"/>
  <c r="M33" i="47"/>
  <c r="M34" i="47"/>
  <c r="M32" i="47"/>
  <c r="M35" i="47"/>
  <c r="L36" i="47"/>
  <c r="M41" i="3"/>
  <c r="M40" i="3"/>
  <c r="M39" i="3"/>
  <c r="M33" i="2"/>
  <c r="M38" i="3"/>
  <c r="M68" i="1"/>
  <c r="M35" i="2"/>
  <c r="M36" i="3"/>
  <c r="M37" i="3"/>
  <c r="M34" i="2"/>
  <c r="N66" i="1"/>
  <c r="M32" i="2"/>
  <c r="M43" i="2" l="1"/>
  <c r="M45" i="2"/>
  <c r="M42" i="2"/>
  <c r="M46" i="2"/>
  <c r="M42" i="47"/>
  <c r="M44" i="2"/>
  <c r="M43" i="47"/>
  <c r="M45" i="47"/>
  <c r="M44" i="47"/>
  <c r="M46" i="47"/>
  <c r="M136" i="3"/>
  <c r="M137" i="3"/>
  <c r="M131" i="3"/>
  <c r="M130" i="3"/>
  <c r="M132" i="3"/>
  <c r="M133" i="3"/>
  <c r="M134" i="3"/>
  <c r="M135" i="3"/>
  <c r="M36" i="47"/>
  <c r="M36" i="2"/>
  <c r="N84" i="1"/>
  <c r="N32" i="47"/>
  <c r="N35" i="47"/>
  <c r="N33" i="47"/>
  <c r="N34" i="47"/>
  <c r="N34" i="2"/>
  <c r="N32" i="2"/>
  <c r="N41" i="3"/>
  <c r="N36" i="3"/>
  <c r="N33" i="2"/>
  <c r="N39" i="3"/>
  <c r="N40" i="3"/>
  <c r="N35" i="2"/>
  <c r="N68" i="1"/>
  <c r="N38" i="3"/>
  <c r="N37" i="3"/>
  <c r="O66" i="1"/>
  <c r="N42" i="2" l="1"/>
  <c r="N43" i="2"/>
  <c r="N44" i="2"/>
  <c r="N44" i="47"/>
  <c r="N46" i="2"/>
  <c r="N43" i="47"/>
  <c r="N45" i="47"/>
  <c r="N42" i="47"/>
  <c r="N46" i="47"/>
  <c r="N45" i="2"/>
  <c r="N136" i="3"/>
  <c r="N137" i="3"/>
  <c r="N131" i="3"/>
  <c r="N130" i="3"/>
  <c r="N132" i="3"/>
  <c r="N133" i="3"/>
  <c r="N134" i="3"/>
  <c r="N135" i="3"/>
  <c r="N36" i="2"/>
  <c r="N36" i="47"/>
  <c r="O84" i="1"/>
  <c r="O32" i="47"/>
  <c r="O35" i="47"/>
  <c r="O33" i="47"/>
  <c r="O34" i="47"/>
  <c r="O41" i="3"/>
  <c r="O40" i="3"/>
  <c r="O33" i="2"/>
  <c r="O35" i="2"/>
  <c r="O68" i="1"/>
  <c r="O37" i="3"/>
  <c r="O32" i="2"/>
  <c r="O39" i="3"/>
  <c r="O38" i="3"/>
  <c r="O36" i="3"/>
  <c r="O34" i="2"/>
  <c r="P66" i="1"/>
  <c r="O44" i="2" l="1"/>
  <c r="O46" i="2"/>
  <c r="O43" i="2"/>
  <c r="O45" i="2"/>
  <c r="O46" i="47"/>
  <c r="O42" i="2"/>
  <c r="O43" i="47"/>
  <c r="O45" i="47"/>
  <c r="O42" i="47"/>
  <c r="O44" i="47"/>
  <c r="O136" i="3"/>
  <c r="O137" i="3"/>
  <c r="O131" i="3"/>
  <c r="O130" i="3"/>
  <c r="O132" i="3"/>
  <c r="O133" i="3"/>
  <c r="O134" i="3"/>
  <c r="O135" i="3"/>
  <c r="O36" i="2"/>
  <c r="O36" i="47"/>
  <c r="P84" i="1"/>
  <c r="P32" i="47"/>
  <c r="P35" i="47"/>
  <c r="P34" i="47"/>
  <c r="P33" i="47"/>
  <c r="P34" i="2"/>
  <c r="P33" i="2"/>
  <c r="P32" i="2"/>
  <c r="Q66" i="1"/>
  <c r="P40" i="3"/>
  <c r="P39" i="3"/>
  <c r="P38" i="3"/>
  <c r="P37" i="3"/>
  <c r="P41" i="3"/>
  <c r="P35" i="2"/>
  <c r="P68" i="1"/>
  <c r="P36" i="3"/>
  <c r="P44" i="2" l="1"/>
  <c r="P45" i="2"/>
  <c r="P43" i="2"/>
  <c r="P46" i="2"/>
  <c r="P42" i="2"/>
  <c r="P44" i="47"/>
  <c r="P46" i="47"/>
  <c r="P43" i="47"/>
  <c r="P45" i="47"/>
  <c r="P42" i="47"/>
  <c r="P136" i="3"/>
  <c r="P137" i="3"/>
  <c r="P131" i="3"/>
  <c r="P130" i="3"/>
  <c r="P132" i="3"/>
  <c r="P133" i="3"/>
  <c r="P134" i="3"/>
  <c r="P135" i="3"/>
  <c r="P36" i="2"/>
  <c r="P36" i="47"/>
  <c r="Q84" i="1"/>
  <c r="Q33" i="47"/>
  <c r="Q34" i="47"/>
  <c r="Q32" i="47"/>
  <c r="Q35" i="47"/>
  <c r="Q38" i="3"/>
  <c r="Q32" i="2"/>
  <c r="Q41" i="3"/>
  <c r="Q68" i="1"/>
  <c r="Q36" i="3"/>
  <c r="Q40" i="3"/>
  <c r="Q34" i="2"/>
  <c r="Q39" i="3"/>
  <c r="Q37" i="3"/>
  <c r="Q33" i="2"/>
  <c r="Q35" i="2"/>
  <c r="R66" i="1"/>
  <c r="Q43" i="2" l="1"/>
  <c r="Q45" i="2"/>
  <c r="Q42" i="2"/>
  <c r="Q46" i="2"/>
  <c r="Q44" i="2"/>
  <c r="Q43" i="47"/>
  <c r="Q42" i="47"/>
  <c r="Q44" i="47"/>
  <c r="Q46" i="47"/>
  <c r="Q45" i="47"/>
  <c r="Q137" i="3"/>
  <c r="Q131" i="3"/>
  <c r="Q130" i="3"/>
  <c r="Q132" i="3"/>
  <c r="Q133" i="3"/>
  <c r="Q134" i="3"/>
  <c r="Q135" i="3"/>
  <c r="Q136" i="3"/>
  <c r="R84" i="1"/>
  <c r="R32" i="47"/>
  <c r="R35" i="47"/>
  <c r="R33" i="47"/>
  <c r="R34" i="47"/>
  <c r="Q36" i="2"/>
  <c r="Q36" i="47"/>
  <c r="R39" i="3"/>
  <c r="R37" i="3"/>
  <c r="R35" i="2"/>
  <c r="R38" i="3"/>
  <c r="R34" i="2"/>
  <c r="R32" i="2"/>
  <c r="R68" i="1"/>
  <c r="R40" i="3"/>
  <c r="R41" i="3"/>
  <c r="R36" i="3"/>
  <c r="R33" i="2"/>
  <c r="S66" i="1"/>
  <c r="T66" i="1" s="1"/>
  <c r="R42" i="2" l="1"/>
  <c r="R45" i="2"/>
  <c r="R46" i="2"/>
  <c r="R43" i="2"/>
  <c r="R46" i="47"/>
  <c r="R44" i="2"/>
  <c r="R43" i="47"/>
  <c r="R45" i="47"/>
  <c r="R42" i="47"/>
  <c r="R44" i="47"/>
  <c r="R137" i="3"/>
  <c r="R131" i="3"/>
  <c r="R130" i="3"/>
  <c r="R132" i="3"/>
  <c r="R133" i="3"/>
  <c r="R134" i="3"/>
  <c r="R135" i="3"/>
  <c r="R136" i="3"/>
  <c r="R36" i="2"/>
  <c r="S84" i="1"/>
  <c r="S32" i="47"/>
  <c r="S35" i="47"/>
  <c r="S33" i="47"/>
  <c r="S34" i="47"/>
  <c r="R36" i="47"/>
  <c r="S35" i="2"/>
  <c r="U35" i="2" s="1"/>
  <c r="S38" i="3"/>
  <c r="S39" i="3"/>
  <c r="S36" i="3"/>
  <c r="S41" i="3"/>
  <c r="S37" i="3"/>
  <c r="S34" i="2"/>
  <c r="U34" i="2" s="1"/>
  <c r="S32" i="2"/>
  <c r="U32" i="2" s="1"/>
  <c r="S40" i="3"/>
  <c r="S68" i="1"/>
  <c r="S33" i="2"/>
  <c r="U33" i="2" s="1"/>
  <c r="S44" i="2" l="1"/>
  <c r="S46" i="2"/>
  <c r="S42" i="2"/>
  <c r="S43" i="2"/>
  <c r="S45" i="2"/>
  <c r="S44" i="47"/>
  <c r="S43" i="47"/>
  <c r="S45" i="47"/>
  <c r="S42" i="47"/>
  <c r="S46" i="47"/>
  <c r="S136" i="3"/>
  <c r="S137" i="3"/>
  <c r="S131" i="3"/>
  <c r="S130" i="3"/>
  <c r="S132" i="3"/>
  <c r="S133" i="3"/>
  <c r="S134" i="3"/>
  <c r="S135" i="3"/>
  <c r="T84" i="1"/>
  <c r="S36" i="2"/>
  <c r="U33" i="47"/>
  <c r="U43" i="47"/>
  <c r="U35" i="47"/>
  <c r="U32" i="47"/>
  <c r="S36" i="47"/>
  <c r="U34" i="47"/>
  <c r="U44" i="47"/>
  <c r="J40" i="2"/>
  <c r="I40" i="2"/>
  <c r="I38" i="2"/>
  <c r="I24" i="24"/>
  <c r="I37" i="2"/>
  <c r="I77" i="1"/>
  <c r="I23" i="24"/>
  <c r="I39" i="2"/>
  <c r="U45" i="47" l="1"/>
  <c r="I25" i="24"/>
  <c r="I41" i="2"/>
  <c r="J38" i="2"/>
  <c r="J39" i="2"/>
  <c r="J77" i="1"/>
  <c r="J37" i="2"/>
  <c r="J41" i="2" l="1"/>
  <c r="K38" i="2"/>
  <c r="K39" i="2"/>
  <c r="K37" i="2"/>
  <c r="K40" i="2"/>
  <c r="K77" i="1"/>
  <c r="L37" i="2"/>
  <c r="K41" i="2" l="1"/>
  <c r="L38" i="2"/>
  <c r="L77" i="1"/>
  <c r="L39" i="2"/>
  <c r="L40" i="2"/>
  <c r="K87" i="1" l="1"/>
  <c r="K89" i="1"/>
  <c r="L41" i="2"/>
  <c r="M40" i="2"/>
  <c r="M77" i="1"/>
  <c r="M39" i="2"/>
  <c r="M38" i="2"/>
  <c r="M37" i="2"/>
  <c r="L87" i="1" l="1"/>
  <c r="L89" i="1"/>
  <c r="M41" i="2"/>
  <c r="N38" i="2"/>
  <c r="N37" i="2"/>
  <c r="N77" i="1"/>
  <c r="N39" i="2"/>
  <c r="N40" i="2"/>
  <c r="O40" i="2"/>
  <c r="O38" i="2"/>
  <c r="M87" i="1" l="1"/>
  <c r="M89" i="1"/>
  <c r="N41" i="2"/>
  <c r="O77" i="1"/>
  <c r="O37" i="2"/>
  <c r="O39" i="2"/>
  <c r="N87" i="1" l="1"/>
  <c r="N89" i="1"/>
  <c r="O41" i="2"/>
  <c r="P39" i="2"/>
  <c r="P37" i="2"/>
  <c r="P77" i="1"/>
  <c r="P38" i="2"/>
  <c r="P40" i="2"/>
  <c r="O87" i="1" l="1"/>
  <c r="O89" i="1"/>
  <c r="P41" i="2"/>
  <c r="Q37" i="2"/>
  <c r="Q40" i="2"/>
  <c r="Q38" i="2"/>
  <c r="Q77" i="1"/>
  <c r="Q39" i="2"/>
  <c r="P87" i="1" l="1"/>
  <c r="P89" i="1"/>
  <c r="Q87" i="1"/>
  <c r="Q89" i="1"/>
  <c r="Q41" i="2"/>
  <c r="R40" i="2"/>
  <c r="R38" i="2"/>
  <c r="R37" i="2"/>
  <c r="R39" i="2"/>
  <c r="R77" i="1"/>
  <c r="R41" i="2" l="1"/>
  <c r="S39" i="2"/>
  <c r="S77" i="1"/>
  <c r="S38" i="2"/>
  <c r="S37" i="2"/>
  <c r="U37" i="2" s="1"/>
  <c r="S40" i="2"/>
  <c r="R87" i="1" l="1"/>
  <c r="R89" i="1"/>
  <c r="U43" i="2"/>
  <c r="U38" i="2"/>
  <c r="U45" i="2"/>
  <c r="U40" i="2"/>
  <c r="U44" i="2"/>
  <c r="U39" i="2"/>
  <c r="U42" i="2"/>
  <c r="S41" i="2"/>
  <c r="S87" i="1" l="1"/>
  <c r="S89" i="1"/>
  <c r="I44" i="3"/>
  <c r="E32" i="4"/>
  <c r="E31" i="4"/>
  <c r="E29" i="4"/>
  <c r="I45" i="3"/>
  <c r="I99" i="1"/>
  <c r="I47" i="2"/>
  <c r="I43" i="3"/>
  <c r="I29" i="24"/>
  <c r="I50" i="2"/>
  <c r="I49" i="2"/>
  <c r="I48" i="2"/>
  <c r="I51" i="2"/>
  <c r="I30" i="24"/>
  <c r="I42" i="3"/>
  <c r="I46" i="3"/>
  <c r="I31" i="24" l="1"/>
  <c r="J50" i="2"/>
  <c r="J48" i="2"/>
  <c r="J46" i="3"/>
  <c r="J43" i="3"/>
  <c r="J42" i="3"/>
  <c r="J47" i="2"/>
  <c r="J44" i="3"/>
  <c r="J49" i="2"/>
  <c r="J45" i="3"/>
  <c r="J99" i="1"/>
  <c r="J51" i="2"/>
  <c r="K42" i="3" l="1"/>
  <c r="K43" i="3"/>
  <c r="K99" i="1"/>
  <c r="K46" i="3"/>
  <c r="K47" i="2"/>
  <c r="K50" i="2"/>
  <c r="K45" i="3"/>
  <c r="K44" i="3"/>
  <c r="K49" i="2"/>
  <c r="K48" i="2"/>
  <c r="K51" i="2"/>
  <c r="L49" i="2" l="1"/>
  <c r="L43" i="3"/>
  <c r="L42" i="3"/>
  <c r="L48" i="2"/>
  <c r="L47" i="2"/>
  <c r="L51" i="2"/>
  <c r="L99" i="1"/>
  <c r="L44" i="3"/>
  <c r="L45" i="3"/>
  <c r="L50" i="2"/>
  <c r="L46" i="3"/>
  <c r="M51" i="2" l="1"/>
  <c r="M46" i="3"/>
  <c r="M50" i="2"/>
  <c r="M44" i="3"/>
  <c r="M99" i="1"/>
  <c r="M42" i="3"/>
  <c r="M43" i="3"/>
  <c r="M48" i="2"/>
  <c r="M45" i="3"/>
  <c r="M49" i="2"/>
  <c r="M47" i="2"/>
  <c r="N49" i="2" l="1"/>
  <c r="N99" i="1"/>
  <c r="N46" i="3"/>
  <c r="N42" i="3"/>
  <c r="N44" i="3"/>
  <c r="N48" i="2"/>
  <c r="N47" i="2"/>
  <c r="N45" i="3"/>
  <c r="N43" i="3"/>
  <c r="N50" i="2"/>
  <c r="N51" i="2"/>
  <c r="O47" i="2" l="1"/>
  <c r="O49" i="2"/>
  <c r="O50" i="2"/>
  <c r="O48" i="2"/>
  <c r="O46" i="3"/>
  <c r="O43" i="3"/>
  <c r="O44" i="3"/>
  <c r="O99" i="1"/>
  <c r="O51" i="2"/>
  <c r="O45" i="3"/>
  <c r="O42" i="3"/>
  <c r="P50" i="2" l="1"/>
  <c r="P42" i="3"/>
  <c r="P44" i="3"/>
  <c r="P45" i="3"/>
  <c r="P99" i="1"/>
  <c r="P48" i="2"/>
  <c r="P51" i="2"/>
  <c r="P49" i="2"/>
  <c r="P46" i="3"/>
  <c r="P43" i="3"/>
  <c r="P47" i="2"/>
  <c r="Q48" i="2" l="1"/>
  <c r="Q50" i="2"/>
  <c r="Q51" i="2"/>
  <c r="Q46" i="3"/>
  <c r="Q47" i="2"/>
  <c r="Q49" i="2"/>
  <c r="Q43" i="3"/>
  <c r="Q42" i="3"/>
  <c r="Q45" i="3"/>
  <c r="Q44" i="3"/>
  <c r="Q99" i="1"/>
  <c r="R46" i="3" l="1"/>
  <c r="R48" i="2"/>
  <c r="R49" i="2"/>
  <c r="R99" i="1"/>
  <c r="R50" i="2"/>
  <c r="R44" i="3"/>
  <c r="R51" i="2"/>
  <c r="R47" i="2"/>
  <c r="R42" i="3"/>
  <c r="R45" i="3"/>
  <c r="R43" i="3"/>
  <c r="S50" i="2" l="1"/>
  <c r="U50" i="2" s="1"/>
  <c r="S45" i="3"/>
  <c r="S49" i="2"/>
  <c r="U49" i="2" s="1"/>
  <c r="S42" i="3"/>
  <c r="S47" i="2"/>
  <c r="U47" i="2" s="1"/>
  <c r="S51" i="2"/>
  <c r="S44" i="3"/>
  <c r="S99" i="1"/>
  <c r="S48" i="2"/>
  <c r="U48" i="2" s="1"/>
  <c r="S46" i="3"/>
  <c r="S43" i="3"/>
  <c r="J115" i="1" l="1"/>
  <c r="E35" i="4"/>
  <c r="I49" i="3"/>
  <c r="I51" i="3"/>
  <c r="I50" i="3"/>
  <c r="I117" i="1"/>
  <c r="I58" i="2"/>
  <c r="I47" i="3"/>
  <c r="I57" i="2"/>
  <c r="I61" i="2"/>
  <c r="I60" i="2"/>
  <c r="I36" i="24"/>
  <c r="I35" i="24"/>
  <c r="I59" i="2"/>
  <c r="I48" i="3"/>
  <c r="I37" i="24" l="1"/>
  <c r="J57" i="47"/>
  <c r="J60" i="47"/>
  <c r="J58" i="47"/>
  <c r="J59" i="47"/>
  <c r="H37" i="4"/>
  <c r="H36" i="4"/>
  <c r="J61" i="2"/>
  <c r="K115" i="1"/>
  <c r="J58" i="2"/>
  <c r="J50" i="3"/>
  <c r="J48" i="3"/>
  <c r="J60" i="2"/>
  <c r="J47" i="3"/>
  <c r="J117" i="1"/>
  <c r="J51" i="3"/>
  <c r="J59" i="2"/>
  <c r="J57" i="2"/>
  <c r="J49" i="3"/>
  <c r="E24" i="4" l="1"/>
  <c r="H9" i="4"/>
  <c r="E12" i="4"/>
  <c r="H26" i="4"/>
  <c r="E26" i="4" s="1"/>
  <c r="E36" i="4"/>
  <c r="J61" i="47"/>
  <c r="K58" i="47"/>
  <c r="K59" i="47"/>
  <c r="K57" i="47"/>
  <c r="K60" i="47"/>
  <c r="K58" i="2"/>
  <c r="K47" i="3"/>
  <c r="K117" i="1"/>
  <c r="L115" i="1"/>
  <c r="K57" i="2"/>
  <c r="K59" i="2"/>
  <c r="K49" i="3"/>
  <c r="K50" i="3"/>
  <c r="K51" i="3"/>
  <c r="K61" i="2"/>
  <c r="K60" i="2"/>
  <c r="K48" i="3"/>
  <c r="E30" i="4" l="1"/>
  <c r="E9" i="4"/>
  <c r="E16" i="4"/>
  <c r="E45" i="4"/>
  <c r="L57" i="47"/>
  <c r="L60" i="47"/>
  <c r="L58" i="47"/>
  <c r="L59" i="47"/>
  <c r="K61" i="47"/>
  <c r="L50" i="3"/>
  <c r="L48" i="3"/>
  <c r="L51" i="3"/>
  <c r="L59" i="2"/>
  <c r="M115" i="1"/>
  <c r="L49" i="3"/>
  <c r="L117" i="1"/>
  <c r="L57" i="2"/>
  <c r="L60" i="2"/>
  <c r="L47" i="3"/>
  <c r="L58" i="2"/>
  <c r="L61" i="2"/>
  <c r="M57" i="47" l="1"/>
  <c r="M60" i="47"/>
  <c r="M58" i="47"/>
  <c r="M59" i="47"/>
  <c r="L61" i="47"/>
  <c r="M58" i="2"/>
  <c r="M61" i="2"/>
  <c r="N115" i="1"/>
  <c r="M51" i="3"/>
  <c r="M59" i="2"/>
  <c r="M50" i="3"/>
  <c r="M57" i="2"/>
  <c r="M47" i="3"/>
  <c r="M117" i="1"/>
  <c r="M60" i="2"/>
  <c r="M49" i="3"/>
  <c r="M48" i="3"/>
  <c r="N57" i="47" l="1"/>
  <c r="N60" i="47"/>
  <c r="N58" i="47"/>
  <c r="N59" i="47"/>
  <c r="M61" i="47"/>
  <c r="N48" i="3"/>
  <c r="N49" i="3"/>
  <c r="N57" i="2"/>
  <c r="N61" i="2"/>
  <c r="O115" i="1"/>
  <c r="N60" i="2"/>
  <c r="N51" i="3"/>
  <c r="N117" i="1"/>
  <c r="N58" i="2"/>
  <c r="N59" i="2"/>
  <c r="N47" i="3"/>
  <c r="N50" i="3"/>
  <c r="O58" i="47" l="1"/>
  <c r="O59" i="47"/>
  <c r="O57" i="47"/>
  <c r="O60" i="47"/>
  <c r="N61" i="47"/>
  <c r="O57" i="2"/>
  <c r="O61" i="2"/>
  <c r="P115" i="1"/>
  <c r="O117" i="1"/>
  <c r="O47" i="3"/>
  <c r="O59" i="2"/>
  <c r="O51" i="3"/>
  <c r="O60" i="2"/>
  <c r="O49" i="3"/>
  <c r="O58" i="2"/>
  <c r="O48" i="3"/>
  <c r="O50" i="3"/>
  <c r="O61" i="47" l="1"/>
  <c r="P57" i="47"/>
  <c r="P60" i="47"/>
  <c r="P58" i="47"/>
  <c r="P59" i="47"/>
  <c r="P117" i="1"/>
  <c r="P49" i="3"/>
  <c r="P59" i="2"/>
  <c r="P51" i="3"/>
  <c r="Q115" i="1"/>
  <c r="P50" i="3"/>
  <c r="P58" i="2"/>
  <c r="P48" i="3"/>
  <c r="P61" i="2"/>
  <c r="P60" i="2"/>
  <c r="P57" i="2"/>
  <c r="P47" i="3"/>
  <c r="P61" i="47" l="1"/>
  <c r="Q57" i="47"/>
  <c r="Q60" i="47"/>
  <c r="Q58" i="47"/>
  <c r="Q59" i="47"/>
  <c r="Q51" i="3"/>
  <c r="Q117" i="1"/>
  <c r="Q59" i="2"/>
  <c r="Q47" i="3"/>
  <c r="R115" i="1"/>
  <c r="Q50" i="3"/>
  <c r="Q57" i="2"/>
  <c r="Q61" i="2"/>
  <c r="Q49" i="3"/>
  <c r="Q60" i="2"/>
  <c r="Q58" i="2"/>
  <c r="Q48" i="3"/>
  <c r="R57" i="47" l="1"/>
  <c r="R60" i="47"/>
  <c r="R58" i="47"/>
  <c r="R59" i="47"/>
  <c r="Q61" i="47"/>
  <c r="R61" i="2"/>
  <c r="R47" i="3"/>
  <c r="R59" i="2"/>
  <c r="R49" i="3"/>
  <c r="S115" i="1"/>
  <c r="T115" i="1" s="1"/>
  <c r="R58" i="2"/>
  <c r="R117" i="1"/>
  <c r="R57" i="2"/>
  <c r="R51" i="3"/>
  <c r="R50" i="3"/>
  <c r="R60" i="2"/>
  <c r="R48" i="3"/>
  <c r="S58" i="47" l="1"/>
  <c r="U58" i="47" s="1"/>
  <c r="S59" i="47"/>
  <c r="U59" i="47" s="1"/>
  <c r="S60" i="47"/>
  <c r="U60" i="47" s="1"/>
  <c r="S57" i="47"/>
  <c r="R61" i="47"/>
  <c r="S49" i="3"/>
  <c r="S48" i="3"/>
  <c r="S61" i="2"/>
  <c r="S51" i="3"/>
  <c r="S59" i="2"/>
  <c r="U59" i="2" s="1"/>
  <c r="S58" i="2"/>
  <c r="U58" i="2" s="1"/>
  <c r="S57" i="2"/>
  <c r="U57" i="2" s="1"/>
  <c r="S50" i="3"/>
  <c r="S47" i="3"/>
  <c r="S60" i="2"/>
  <c r="U60" i="2" s="1"/>
  <c r="S117" i="1"/>
  <c r="E37" i="4"/>
  <c r="I54" i="3"/>
  <c r="I53" i="3"/>
  <c r="I52" i="3"/>
  <c r="I55" i="3"/>
  <c r="I58" i="3"/>
  <c r="I126" i="1"/>
  <c r="I57" i="3"/>
  <c r="I66" i="2"/>
  <c r="I62" i="2"/>
  <c r="I39" i="24"/>
  <c r="I65" i="2"/>
  <c r="I64" i="2"/>
  <c r="I38" i="24"/>
  <c r="I56" i="3"/>
  <c r="J124" i="1"/>
  <c r="I59" i="3"/>
  <c r="I63" i="2"/>
  <c r="I40" i="24" l="1"/>
  <c r="U57" i="47"/>
  <c r="S61" i="47"/>
  <c r="J62" i="47"/>
  <c r="J65" i="47"/>
  <c r="J63" i="47"/>
  <c r="J64" i="47"/>
  <c r="I60" i="3"/>
  <c r="J53" i="3"/>
  <c r="J52" i="3"/>
  <c r="J54" i="3"/>
  <c r="J55" i="3"/>
  <c r="J65" i="2"/>
  <c r="J64" i="2"/>
  <c r="J66" i="2"/>
  <c r="J58" i="3"/>
  <c r="J62" i="2"/>
  <c r="J63" i="2"/>
  <c r="J59" i="3"/>
  <c r="J126" i="1"/>
  <c r="J57" i="3"/>
  <c r="K124" i="1"/>
  <c r="J56" i="3"/>
  <c r="K63" i="47" l="1"/>
  <c r="K64" i="47"/>
  <c r="K62" i="47"/>
  <c r="K65" i="47"/>
  <c r="J66" i="47"/>
  <c r="J60" i="3"/>
  <c r="K53" i="3"/>
  <c r="K52" i="3"/>
  <c r="K54" i="3"/>
  <c r="K55" i="3"/>
  <c r="K65" i="2"/>
  <c r="K58" i="3"/>
  <c r="K57" i="3"/>
  <c r="K64" i="2"/>
  <c r="K126" i="1"/>
  <c r="K56" i="3"/>
  <c r="K59" i="3"/>
  <c r="K62" i="2"/>
  <c r="K66" i="2"/>
  <c r="L124" i="1"/>
  <c r="K63" i="2"/>
  <c r="K66" i="47" l="1"/>
  <c r="L62" i="47"/>
  <c r="L65" i="47"/>
  <c r="L63" i="47"/>
  <c r="L64" i="47"/>
  <c r="K60" i="3"/>
  <c r="L53" i="3"/>
  <c r="L52" i="3"/>
  <c r="L54" i="3"/>
  <c r="L55" i="3"/>
  <c r="L62" i="2"/>
  <c r="L64" i="2"/>
  <c r="L56" i="3"/>
  <c r="L66" i="2"/>
  <c r="L65" i="2"/>
  <c r="L58" i="3"/>
  <c r="M124" i="1"/>
  <c r="L59" i="3"/>
  <c r="L126" i="1"/>
  <c r="L63" i="2"/>
  <c r="L57" i="3"/>
  <c r="L66" i="47" l="1"/>
  <c r="M62" i="47"/>
  <c r="M65" i="47"/>
  <c r="M63" i="47"/>
  <c r="M64" i="47"/>
  <c r="L60" i="3"/>
  <c r="M54" i="3"/>
  <c r="M52" i="3"/>
  <c r="M53" i="3"/>
  <c r="M55" i="3"/>
  <c r="M65" i="2"/>
  <c r="M56" i="3"/>
  <c r="M59" i="3"/>
  <c r="M64" i="2"/>
  <c r="M57" i="3"/>
  <c r="M66" i="2"/>
  <c r="M126" i="1"/>
  <c r="M62" i="2"/>
  <c r="N124" i="1"/>
  <c r="M58" i="3"/>
  <c r="M63" i="2"/>
  <c r="M66" i="47" l="1"/>
  <c r="N62" i="47"/>
  <c r="N65" i="47"/>
  <c r="N63" i="47"/>
  <c r="N64" i="47"/>
  <c r="M60" i="3"/>
  <c r="N54" i="3"/>
  <c r="N53" i="3"/>
  <c r="N52" i="3"/>
  <c r="N55" i="3"/>
  <c r="N57" i="3"/>
  <c r="N126" i="1"/>
  <c r="N63" i="2"/>
  <c r="N62" i="2"/>
  <c r="N56" i="3"/>
  <c r="N66" i="2"/>
  <c r="N64" i="2"/>
  <c r="N58" i="3"/>
  <c r="N59" i="3"/>
  <c r="N65" i="2"/>
  <c r="O124" i="1"/>
  <c r="N66" i="47" l="1"/>
  <c r="O63" i="47"/>
  <c r="O64" i="47"/>
  <c r="O62" i="47"/>
  <c r="O65" i="47"/>
  <c r="N60" i="3"/>
  <c r="O53" i="3"/>
  <c r="O52" i="3"/>
  <c r="O54" i="3"/>
  <c r="O55" i="3"/>
  <c r="O66" i="2"/>
  <c r="O65" i="2"/>
  <c r="O64" i="2"/>
  <c r="O63" i="2"/>
  <c r="O62" i="2"/>
  <c r="O57" i="3"/>
  <c r="O59" i="3"/>
  <c r="O58" i="3"/>
  <c r="P124" i="1"/>
  <c r="O126" i="1"/>
  <c r="O56" i="3"/>
  <c r="O66" i="47" l="1"/>
  <c r="P62" i="47"/>
  <c r="P65" i="47"/>
  <c r="P63" i="47"/>
  <c r="P64" i="47"/>
  <c r="O60" i="3"/>
  <c r="P53" i="3"/>
  <c r="P52" i="3"/>
  <c r="P54" i="3"/>
  <c r="P55" i="3"/>
  <c r="P64" i="2"/>
  <c r="P57" i="3"/>
  <c r="P66" i="2"/>
  <c r="P56" i="3"/>
  <c r="P58" i="3"/>
  <c r="P59" i="3"/>
  <c r="P62" i="2"/>
  <c r="P63" i="2"/>
  <c r="P65" i="2"/>
  <c r="P126" i="1"/>
  <c r="Q124" i="1"/>
  <c r="Q62" i="47" l="1"/>
  <c r="Q65" i="47"/>
  <c r="Q63" i="47"/>
  <c r="Q64" i="47"/>
  <c r="P66" i="47"/>
  <c r="P60" i="3"/>
  <c r="Q54" i="3"/>
  <c r="Q53" i="3"/>
  <c r="Q52" i="3"/>
  <c r="Q55" i="3"/>
  <c r="Q65" i="2"/>
  <c r="Q63" i="2"/>
  <c r="Q59" i="3"/>
  <c r="Q126" i="1"/>
  <c r="Q56" i="3"/>
  <c r="Q57" i="3"/>
  <c r="Q62" i="2"/>
  <c r="Q58" i="3"/>
  <c r="Q66" i="2"/>
  <c r="R124" i="1"/>
  <c r="Q64" i="2"/>
  <c r="Q66" i="47" l="1"/>
  <c r="R62" i="47"/>
  <c r="R65" i="47"/>
  <c r="R64" i="47"/>
  <c r="R63" i="47"/>
  <c r="Q60" i="3"/>
  <c r="R54" i="3"/>
  <c r="R53" i="3"/>
  <c r="R52" i="3"/>
  <c r="R55" i="3"/>
  <c r="R56" i="3"/>
  <c r="R57" i="3"/>
  <c r="R66" i="2"/>
  <c r="R58" i="3"/>
  <c r="R59" i="3"/>
  <c r="R126" i="1"/>
  <c r="R64" i="2"/>
  <c r="R62" i="2"/>
  <c r="R65" i="2"/>
  <c r="S124" i="1"/>
  <c r="T124" i="1" s="1"/>
  <c r="R63" i="2"/>
  <c r="R66" i="47" l="1"/>
  <c r="S63" i="47"/>
  <c r="U63" i="47" s="1"/>
  <c r="S64" i="47"/>
  <c r="U64" i="47" s="1"/>
  <c r="S62" i="47"/>
  <c r="S65" i="47"/>
  <c r="U65" i="47" s="1"/>
  <c r="R60" i="3"/>
  <c r="S53" i="3"/>
  <c r="S52" i="3"/>
  <c r="S54" i="3"/>
  <c r="S55" i="3"/>
  <c r="S56" i="3"/>
  <c r="S57" i="3"/>
  <c r="S65" i="2"/>
  <c r="U65" i="2" s="1"/>
  <c r="S64" i="2"/>
  <c r="U64" i="2" s="1"/>
  <c r="S59" i="3"/>
  <c r="S63" i="2"/>
  <c r="U63" i="2" s="1"/>
  <c r="S58" i="3"/>
  <c r="S66" i="2"/>
  <c r="S126" i="1"/>
  <c r="S62" i="2"/>
  <c r="U62" i="2" s="1"/>
  <c r="S66" i="47" l="1"/>
  <c r="U62" i="47"/>
  <c r="E40" i="4"/>
  <c r="E39" i="4"/>
  <c r="S60" i="3"/>
  <c r="I42" i="24"/>
  <c r="I135" i="1"/>
  <c r="I70" i="2"/>
  <c r="I41" i="24"/>
  <c r="I69" i="2"/>
  <c r="I68" i="2"/>
  <c r="I67" i="2"/>
  <c r="I71" i="2"/>
  <c r="J133" i="1"/>
  <c r="I43" i="24" l="1"/>
  <c r="J67" i="47"/>
  <c r="J70" i="47"/>
  <c r="J68" i="47"/>
  <c r="J69" i="47"/>
  <c r="J71" i="2"/>
  <c r="J69" i="2"/>
  <c r="J70" i="2"/>
  <c r="J67" i="2"/>
  <c r="J68" i="2"/>
  <c r="J135" i="1"/>
  <c r="K133" i="1"/>
  <c r="K68" i="47" l="1"/>
  <c r="K69" i="47"/>
  <c r="K67" i="47"/>
  <c r="K70" i="47"/>
  <c r="J71" i="47"/>
  <c r="K69" i="2"/>
  <c r="K67" i="2"/>
  <c r="K135" i="1"/>
  <c r="K71" i="2"/>
  <c r="K68" i="2"/>
  <c r="L133" i="1"/>
  <c r="K70" i="2"/>
  <c r="K71" i="47" l="1"/>
  <c r="L67" i="47"/>
  <c r="L70" i="47"/>
  <c r="L68" i="47"/>
  <c r="L69" i="47"/>
  <c r="L71" i="2"/>
  <c r="L68" i="2"/>
  <c r="L70" i="2"/>
  <c r="L67" i="2"/>
  <c r="L135" i="1"/>
  <c r="M133" i="1"/>
  <c r="L69" i="2"/>
  <c r="M67" i="47" l="1"/>
  <c r="M70" i="47"/>
  <c r="M68" i="47"/>
  <c r="M69" i="47"/>
  <c r="L71" i="47"/>
  <c r="M71" i="2"/>
  <c r="M69" i="2"/>
  <c r="M70" i="2"/>
  <c r="M135" i="1"/>
  <c r="M68" i="2"/>
  <c r="M67" i="2"/>
  <c r="N133" i="1"/>
  <c r="N67" i="47" l="1"/>
  <c r="N70" i="47"/>
  <c r="N68" i="47"/>
  <c r="N69" i="47"/>
  <c r="M71" i="47"/>
  <c r="N67" i="2"/>
  <c r="N69" i="2"/>
  <c r="N68" i="2"/>
  <c r="N135" i="1"/>
  <c r="N70" i="2"/>
  <c r="N71" i="2"/>
  <c r="O133" i="1"/>
  <c r="O68" i="47" l="1"/>
  <c r="O69" i="47"/>
  <c r="O67" i="47"/>
  <c r="O70" i="47"/>
  <c r="N71" i="47"/>
  <c r="O67" i="2"/>
  <c r="O69" i="2"/>
  <c r="O68" i="2"/>
  <c r="O70" i="2"/>
  <c r="O135" i="1"/>
  <c r="O71" i="2"/>
  <c r="P133" i="1"/>
  <c r="O71" i="47" l="1"/>
  <c r="P67" i="47"/>
  <c r="P70" i="47"/>
  <c r="P68" i="47"/>
  <c r="P69" i="47"/>
  <c r="P135" i="1"/>
  <c r="P70" i="2"/>
  <c r="P71" i="2"/>
  <c r="P69" i="2"/>
  <c r="P68" i="2"/>
  <c r="P67" i="2"/>
  <c r="Q133" i="1"/>
  <c r="Q67" i="47" l="1"/>
  <c r="Q70" i="47"/>
  <c r="Q68" i="47"/>
  <c r="Q69" i="47"/>
  <c r="P71" i="47"/>
  <c r="Q68" i="2"/>
  <c r="Q67" i="2"/>
  <c r="Q70" i="2"/>
  <c r="Q135" i="1"/>
  <c r="Q71" i="2"/>
  <c r="Q69" i="2"/>
  <c r="R133" i="1"/>
  <c r="R67" i="47" l="1"/>
  <c r="R70" i="47"/>
  <c r="R69" i="47"/>
  <c r="R68" i="47"/>
  <c r="Q71" i="47"/>
  <c r="R67" i="2"/>
  <c r="R70" i="2"/>
  <c r="R71" i="2"/>
  <c r="R69" i="2"/>
  <c r="S133" i="1"/>
  <c r="T133" i="1" s="1"/>
  <c r="R135" i="1"/>
  <c r="R68" i="2"/>
  <c r="S68" i="47" l="1"/>
  <c r="U68" i="47" s="1"/>
  <c r="S69" i="47"/>
  <c r="U69" i="47" s="1"/>
  <c r="S67" i="47"/>
  <c r="S70" i="47"/>
  <c r="U70" i="47" s="1"/>
  <c r="R71" i="47"/>
  <c r="S67" i="2"/>
  <c r="U67" i="2" s="1"/>
  <c r="S135" i="1"/>
  <c r="S70" i="2"/>
  <c r="U70" i="2" s="1"/>
  <c r="S71" i="2"/>
  <c r="S69" i="2"/>
  <c r="U69" i="2" s="1"/>
  <c r="S68" i="2"/>
  <c r="U68" i="2" s="1"/>
  <c r="U67" i="47" l="1"/>
  <c r="S71" i="47"/>
  <c r="I65" i="3"/>
  <c r="I62" i="3"/>
  <c r="I63" i="3"/>
  <c r="I61" i="3"/>
  <c r="I64" i="3"/>
  <c r="J142" i="1"/>
  <c r="E42" i="4"/>
  <c r="E41" i="4"/>
  <c r="I76" i="2"/>
  <c r="I75" i="2"/>
  <c r="I73" i="2"/>
  <c r="I74" i="2"/>
  <c r="I72" i="2"/>
  <c r="I144" i="1"/>
  <c r="I45" i="24"/>
  <c r="I44" i="24"/>
  <c r="J169" i="1" l="1"/>
  <c r="J72" i="47"/>
  <c r="J75" i="47"/>
  <c r="J73" i="47"/>
  <c r="J74" i="47"/>
  <c r="H43" i="4"/>
  <c r="E11" i="4" s="1"/>
  <c r="I46" i="24"/>
  <c r="J61" i="3"/>
  <c r="J65" i="3"/>
  <c r="J62" i="3"/>
  <c r="J63" i="3"/>
  <c r="J64" i="3"/>
  <c r="J72" i="2"/>
  <c r="J75" i="2"/>
  <c r="J74" i="2"/>
  <c r="J73" i="2"/>
  <c r="J76" i="2"/>
  <c r="J144" i="1"/>
  <c r="K142" i="1"/>
  <c r="I170" i="1"/>
  <c r="J175" i="1" l="1"/>
  <c r="J88" i="2"/>
  <c r="J89" i="2"/>
  <c r="J91" i="2"/>
  <c r="J87" i="2"/>
  <c r="J90" i="2"/>
  <c r="J90" i="47"/>
  <c r="J88" i="47"/>
  <c r="J89" i="47"/>
  <c r="J91" i="47"/>
  <c r="J87" i="47"/>
  <c r="E43" i="4"/>
  <c r="E7" i="4"/>
  <c r="J117" i="3"/>
  <c r="J123" i="3"/>
  <c r="J116" i="3"/>
  <c r="J122" i="3"/>
  <c r="J118" i="3"/>
  <c r="J119" i="3"/>
  <c r="J120" i="3"/>
  <c r="J121" i="3"/>
  <c r="K169" i="1"/>
  <c r="K73" i="47"/>
  <c r="K74" i="47"/>
  <c r="K72" i="47"/>
  <c r="K75" i="47"/>
  <c r="J76" i="47"/>
  <c r="K61" i="3"/>
  <c r="K65" i="3"/>
  <c r="K62" i="3"/>
  <c r="K63" i="3"/>
  <c r="K64" i="3"/>
  <c r="K144" i="1"/>
  <c r="K74" i="2"/>
  <c r="K76" i="2"/>
  <c r="K75" i="2"/>
  <c r="K73" i="2"/>
  <c r="K72" i="2"/>
  <c r="L142" i="1"/>
  <c r="K89" i="2" l="1"/>
  <c r="K87" i="2"/>
  <c r="K90" i="2"/>
  <c r="K88" i="47"/>
  <c r="K88" i="2"/>
  <c r="K90" i="47"/>
  <c r="K87" i="47"/>
  <c r="K91" i="2"/>
  <c r="K89" i="47"/>
  <c r="K91" i="47"/>
  <c r="J174" i="1"/>
  <c r="J173" i="1" s="1"/>
  <c r="J172" i="1"/>
  <c r="J171" i="1" s="1"/>
  <c r="K175" i="1"/>
  <c r="K117" i="3"/>
  <c r="K123" i="3"/>
  <c r="K116" i="3"/>
  <c r="K122" i="3"/>
  <c r="K118" i="3"/>
  <c r="K119" i="3"/>
  <c r="K120" i="3"/>
  <c r="K121" i="3"/>
  <c r="K76" i="47"/>
  <c r="L169" i="1"/>
  <c r="L72" i="47"/>
  <c r="L75" i="47"/>
  <c r="L73" i="47"/>
  <c r="L74" i="47"/>
  <c r="L65" i="3"/>
  <c r="L62" i="3"/>
  <c r="L63" i="3"/>
  <c r="L61" i="3"/>
  <c r="L64" i="3"/>
  <c r="L73" i="2"/>
  <c r="M142" i="1"/>
  <c r="L72" i="2"/>
  <c r="L144" i="1"/>
  <c r="L76" i="2"/>
  <c r="L74" i="2"/>
  <c r="L75" i="2"/>
  <c r="L175" i="1" l="1"/>
  <c r="L89" i="2"/>
  <c r="L88" i="47"/>
  <c r="L88" i="2"/>
  <c r="L91" i="2"/>
  <c r="L91" i="47"/>
  <c r="L87" i="2"/>
  <c r="L90" i="47"/>
  <c r="L87" i="47"/>
  <c r="L89" i="47"/>
  <c r="L90" i="2"/>
  <c r="K174" i="1"/>
  <c r="K173" i="1" s="1"/>
  <c r="K172" i="1"/>
  <c r="K171" i="1" s="1"/>
  <c r="L117" i="3"/>
  <c r="L123" i="3"/>
  <c r="L116" i="3"/>
  <c r="L122" i="3"/>
  <c r="L118" i="3"/>
  <c r="L119" i="3"/>
  <c r="L120" i="3"/>
  <c r="L121" i="3"/>
  <c r="L76" i="47"/>
  <c r="M169" i="1"/>
  <c r="M72" i="47"/>
  <c r="M75" i="47"/>
  <c r="M73" i="47"/>
  <c r="M74" i="47"/>
  <c r="M65" i="3"/>
  <c r="M62" i="3"/>
  <c r="M63" i="3"/>
  <c r="M61" i="3"/>
  <c r="M64" i="3"/>
  <c r="M76" i="2"/>
  <c r="M72" i="2"/>
  <c r="M75" i="2"/>
  <c r="N142" i="1"/>
  <c r="M73" i="2"/>
  <c r="M74" i="2"/>
  <c r="M144" i="1"/>
  <c r="M88" i="2" l="1"/>
  <c r="M91" i="2"/>
  <c r="M90" i="2"/>
  <c r="M89" i="2"/>
  <c r="M87" i="2"/>
  <c r="M89" i="47"/>
  <c r="M91" i="47"/>
  <c r="M88" i="47"/>
  <c r="M90" i="47"/>
  <c r="M87" i="47"/>
  <c r="H15" i="4"/>
  <c r="E15" i="4" s="1"/>
  <c r="L174" i="1"/>
  <c r="L173" i="1" s="1"/>
  <c r="L172" i="1"/>
  <c r="L171" i="1" s="1"/>
  <c r="M175" i="1"/>
  <c r="M117" i="3"/>
  <c r="M123" i="3"/>
  <c r="M116" i="3"/>
  <c r="M122" i="3"/>
  <c r="M118" i="3"/>
  <c r="M119" i="3"/>
  <c r="M120" i="3"/>
  <c r="M121" i="3"/>
  <c r="M76" i="47"/>
  <c r="N169" i="1"/>
  <c r="N72" i="47"/>
  <c r="N75" i="47"/>
  <c r="N73" i="47"/>
  <c r="N74" i="47"/>
  <c r="N61" i="3"/>
  <c r="N65" i="3"/>
  <c r="N62" i="3"/>
  <c r="N63" i="3"/>
  <c r="N64" i="3"/>
  <c r="N76" i="2"/>
  <c r="N73" i="2"/>
  <c r="N72" i="2"/>
  <c r="O142" i="1"/>
  <c r="N144" i="1"/>
  <c r="N75" i="2"/>
  <c r="N74" i="2"/>
  <c r="N90" i="2" l="1"/>
  <c r="N91" i="2"/>
  <c r="N87" i="2"/>
  <c r="N88" i="2"/>
  <c r="N89" i="2"/>
  <c r="N88" i="47"/>
  <c r="N87" i="47"/>
  <c r="N89" i="47"/>
  <c r="N91" i="47"/>
  <c r="N90" i="47"/>
  <c r="E47" i="4"/>
  <c r="H22" i="4"/>
  <c r="E56" i="4"/>
  <c r="M172" i="1"/>
  <c r="M171" i="1" s="1"/>
  <c r="M174" i="1"/>
  <c r="M173" i="1" s="1"/>
  <c r="N117" i="3"/>
  <c r="N123" i="3"/>
  <c r="N116" i="3"/>
  <c r="N122" i="3"/>
  <c r="N118" i="3"/>
  <c r="N119" i="3"/>
  <c r="N120" i="3"/>
  <c r="N121" i="3"/>
  <c r="N76" i="47"/>
  <c r="O169" i="1"/>
  <c r="O73" i="47"/>
  <c r="O74" i="47"/>
  <c r="O72" i="47"/>
  <c r="O75" i="47"/>
  <c r="O62" i="3"/>
  <c r="O63" i="3"/>
  <c r="O61" i="3"/>
  <c r="O65" i="3"/>
  <c r="O64" i="3"/>
  <c r="O144" i="1"/>
  <c r="N175" i="1"/>
  <c r="O74" i="2"/>
  <c r="O75" i="2"/>
  <c r="O76" i="2"/>
  <c r="O73" i="2"/>
  <c r="P142" i="1"/>
  <c r="O72" i="2"/>
  <c r="O175" i="1" l="1"/>
  <c r="O89" i="2"/>
  <c r="O87" i="2"/>
  <c r="O88" i="2"/>
  <c r="O91" i="2"/>
  <c r="O88" i="47"/>
  <c r="O90" i="47"/>
  <c r="O87" i="47"/>
  <c r="O90" i="2"/>
  <c r="O89" i="47"/>
  <c r="O91" i="47"/>
  <c r="H58" i="4"/>
  <c r="E22" i="4"/>
  <c r="E49" i="4"/>
  <c r="H44" i="4"/>
  <c r="E44" i="4" s="1"/>
  <c r="E2" i="4"/>
  <c r="E48" i="4"/>
  <c r="E57" i="4"/>
  <c r="H46" i="4"/>
  <c r="E46" i="4" s="1"/>
  <c r="N174" i="1"/>
  <c r="N173" i="1" s="1"/>
  <c r="N172" i="1"/>
  <c r="N171" i="1" s="1"/>
  <c r="O117" i="3"/>
  <c r="O123" i="3"/>
  <c r="O116" i="3"/>
  <c r="O122" i="3"/>
  <c r="O118" i="3"/>
  <c r="O119" i="3"/>
  <c r="O120" i="3"/>
  <c r="O121" i="3"/>
  <c r="P169" i="1"/>
  <c r="P72" i="47"/>
  <c r="P75" i="47"/>
  <c r="P73" i="47"/>
  <c r="P74" i="47"/>
  <c r="O76" i="47"/>
  <c r="P74" i="2"/>
  <c r="P61" i="3"/>
  <c r="P62" i="3"/>
  <c r="P65" i="3"/>
  <c r="P63" i="3"/>
  <c r="P64" i="3"/>
  <c r="P75" i="2"/>
  <c r="P72" i="2"/>
  <c r="P144" i="1"/>
  <c r="P76" i="2"/>
  <c r="Q142" i="1"/>
  <c r="P73" i="2"/>
  <c r="P89" i="2" l="1"/>
  <c r="P88" i="2"/>
  <c r="P87" i="2"/>
  <c r="P91" i="2"/>
  <c r="P89" i="47"/>
  <c r="P88" i="47"/>
  <c r="P90" i="47"/>
  <c r="P87" i="47"/>
  <c r="P91" i="47"/>
  <c r="P90" i="2"/>
  <c r="E58" i="4"/>
  <c r="E51" i="4"/>
  <c r="H28" i="4"/>
  <c r="E3" i="4"/>
  <c r="E50" i="4"/>
  <c r="O172" i="1"/>
  <c r="O171" i="1" s="1"/>
  <c r="O174" i="1"/>
  <c r="O173" i="1" s="1"/>
  <c r="P174" i="1"/>
  <c r="P172" i="1"/>
  <c r="P117" i="3"/>
  <c r="P123" i="3"/>
  <c r="P116" i="3"/>
  <c r="P122" i="3"/>
  <c r="P118" i="3"/>
  <c r="P119" i="3"/>
  <c r="P120" i="3"/>
  <c r="P121" i="3"/>
  <c r="Q169" i="1"/>
  <c r="Q72" i="47"/>
  <c r="Q75" i="47"/>
  <c r="Q73" i="47"/>
  <c r="Q74" i="47"/>
  <c r="P76" i="47"/>
  <c r="Q65" i="3"/>
  <c r="Q62" i="3"/>
  <c r="Q63" i="3"/>
  <c r="Q61" i="3"/>
  <c r="Q64" i="3"/>
  <c r="P175" i="1"/>
  <c r="Q74" i="2"/>
  <c r="Q73" i="2"/>
  <c r="Q144" i="1"/>
  <c r="Q72" i="2"/>
  <c r="R142" i="1"/>
  <c r="Q76" i="2"/>
  <c r="Q75" i="2"/>
  <c r="Q88" i="2" l="1"/>
  <c r="Q91" i="2"/>
  <c r="Q89" i="2"/>
  <c r="Q90" i="2"/>
  <c r="Q89" i="47"/>
  <c r="Q91" i="47"/>
  <c r="Q87" i="2"/>
  <c r="Q88" i="47"/>
  <c r="Q90" i="47"/>
  <c r="Q87" i="47"/>
  <c r="H38" i="4"/>
  <c r="E28" i="4"/>
  <c r="E4" i="4"/>
  <c r="E52" i="4"/>
  <c r="P171" i="1"/>
  <c r="P173" i="1"/>
  <c r="Q175" i="1"/>
  <c r="Q117" i="3"/>
  <c r="Q123" i="3"/>
  <c r="Q116" i="3"/>
  <c r="Q122" i="3"/>
  <c r="Q118" i="3"/>
  <c r="Q119" i="3"/>
  <c r="Q120" i="3"/>
  <c r="Q121" i="3"/>
  <c r="R169" i="1"/>
  <c r="R72" i="47"/>
  <c r="R75" i="47"/>
  <c r="R73" i="47"/>
  <c r="R74" i="47"/>
  <c r="Q76" i="47"/>
  <c r="R61" i="3"/>
  <c r="R65" i="3"/>
  <c r="R62" i="3"/>
  <c r="R63" i="3"/>
  <c r="R64" i="3"/>
  <c r="R74" i="2"/>
  <c r="R75" i="2"/>
  <c r="S142" i="1"/>
  <c r="T142" i="1" s="1"/>
  <c r="R73" i="2"/>
  <c r="R72" i="2"/>
  <c r="R76" i="2"/>
  <c r="R144" i="1"/>
  <c r="R121" i="3" l="1"/>
  <c r="R90" i="2"/>
  <c r="R88" i="2"/>
  <c r="R91" i="2"/>
  <c r="R87" i="2"/>
  <c r="R89" i="2"/>
  <c r="R89" i="47"/>
  <c r="R91" i="47"/>
  <c r="R90" i="47"/>
  <c r="R88" i="47"/>
  <c r="R87" i="47"/>
  <c r="E53" i="4"/>
  <c r="E38" i="4"/>
  <c r="Q172" i="1"/>
  <c r="Q171" i="1" s="1"/>
  <c r="Q174" i="1"/>
  <c r="Q173" i="1" s="1"/>
  <c r="R117" i="3"/>
  <c r="R123" i="3"/>
  <c r="R116" i="3"/>
  <c r="R122" i="3"/>
  <c r="R118" i="3"/>
  <c r="R119" i="3"/>
  <c r="R120" i="3"/>
  <c r="R76" i="47"/>
  <c r="S169" i="1"/>
  <c r="S73" i="47"/>
  <c r="S74" i="47"/>
  <c r="S75" i="47"/>
  <c r="S72" i="47"/>
  <c r="S62" i="3"/>
  <c r="S61" i="3"/>
  <c r="S65" i="3"/>
  <c r="S63" i="3"/>
  <c r="S64" i="3"/>
  <c r="R175" i="1"/>
  <c r="S73" i="2"/>
  <c r="S72" i="2"/>
  <c r="S74" i="2"/>
  <c r="S144" i="1"/>
  <c r="S76" i="2"/>
  <c r="S75" i="2"/>
  <c r="S121" i="3" l="1"/>
  <c r="S89" i="2"/>
  <c r="S90" i="2"/>
  <c r="U90" i="2" s="1"/>
  <c r="S87" i="2"/>
  <c r="U87" i="2" s="1"/>
  <c r="S91" i="2"/>
  <c r="S88" i="2"/>
  <c r="S88" i="47"/>
  <c r="U88" i="47" s="1"/>
  <c r="S90" i="47"/>
  <c r="S87" i="47"/>
  <c r="S89" i="47"/>
  <c r="S91" i="47"/>
  <c r="S174" i="1"/>
  <c r="R174" i="1"/>
  <c r="R173" i="1" s="1"/>
  <c r="R172" i="1"/>
  <c r="R171" i="1" s="1"/>
  <c r="T169" i="1"/>
  <c r="S117" i="3"/>
  <c r="S123" i="3"/>
  <c r="S116" i="3"/>
  <c r="S122" i="3"/>
  <c r="S118" i="3"/>
  <c r="S119" i="3"/>
  <c r="S120" i="3"/>
  <c r="U72" i="2"/>
  <c r="U88" i="2"/>
  <c r="U73" i="2"/>
  <c r="U75" i="2"/>
  <c r="U89" i="2"/>
  <c r="U74" i="2"/>
  <c r="U73" i="47"/>
  <c r="S76" i="47"/>
  <c r="U72" i="47"/>
  <c r="U87" i="47"/>
  <c r="U75" i="47"/>
  <c r="U74" i="47"/>
  <c r="U89" i="47"/>
  <c r="S175" i="1"/>
  <c r="S173" i="1" l="1"/>
  <c r="T173" i="1" s="1"/>
  <c r="S172" i="1"/>
  <c r="S171" i="1" s="1"/>
  <c r="U90" i="47"/>
  <c r="T171" i="1" l="1"/>
  <c r="I90" i="24"/>
  <c r="J87" i="1" l="1"/>
  <c r="J86" i="1" s="1"/>
  <c r="K86" i="1" s="1"/>
  <c r="J89" i="1"/>
  <c r="J88" i="1" s="1"/>
  <c r="I150" i="2"/>
  <c r="I149" i="2"/>
  <c r="I147" i="2"/>
  <c r="J289" i="1"/>
  <c r="I291" i="1"/>
  <c r="I151" i="2"/>
  <c r="I148" i="2"/>
  <c r="I89" i="24"/>
  <c r="K88" i="1" l="1"/>
  <c r="L88" i="1" s="1"/>
  <c r="M88" i="1" s="1"/>
  <c r="N88" i="1" s="1"/>
  <c r="O88" i="1" s="1"/>
  <c r="P88" i="1" s="1"/>
  <c r="Q88" i="1" s="1"/>
  <c r="R88" i="1" s="1"/>
  <c r="S88" i="1" s="1"/>
  <c r="T88" i="1" s="1"/>
  <c r="L86" i="1"/>
  <c r="K90" i="1"/>
  <c r="J90" i="1"/>
  <c r="I144" i="3"/>
  <c r="I143" i="3"/>
  <c r="I145" i="3"/>
  <c r="I146" i="3"/>
  <c r="I91" i="24"/>
  <c r="J298" i="1"/>
  <c r="J147" i="47"/>
  <c r="J148" i="47"/>
  <c r="J149" i="47"/>
  <c r="J150" i="47"/>
  <c r="I299" i="1"/>
  <c r="J148" i="2"/>
  <c r="J150" i="2"/>
  <c r="K289" i="1"/>
  <c r="J147" i="2"/>
  <c r="J151" i="2"/>
  <c r="J149" i="2"/>
  <c r="J291" i="1"/>
  <c r="J146" i="3" l="1"/>
  <c r="J153" i="2"/>
  <c r="J155" i="2"/>
  <c r="J152" i="2"/>
  <c r="J154" i="2"/>
  <c r="J156" i="47"/>
  <c r="J152" i="47"/>
  <c r="J154" i="47"/>
  <c r="J155" i="47"/>
  <c r="J156" i="2"/>
  <c r="J153" i="47"/>
  <c r="M86" i="1"/>
  <c r="L90" i="1"/>
  <c r="J144" i="3"/>
  <c r="J145" i="3"/>
  <c r="J143" i="3"/>
  <c r="J151" i="47"/>
  <c r="K298" i="1"/>
  <c r="K150" i="47"/>
  <c r="K147" i="47"/>
  <c r="K148" i="47"/>
  <c r="K149" i="47"/>
  <c r="J304" i="1"/>
  <c r="K149" i="2"/>
  <c r="K147" i="2"/>
  <c r="L289" i="1"/>
  <c r="K151" i="2"/>
  <c r="K150" i="2"/>
  <c r="K291" i="1"/>
  <c r="K148" i="2"/>
  <c r="K153" i="47" l="1"/>
  <c r="K155" i="47"/>
  <c r="K152" i="47"/>
  <c r="K155" i="2"/>
  <c r="K156" i="2"/>
  <c r="K153" i="2"/>
  <c r="K154" i="2"/>
  <c r="K156" i="47"/>
  <c r="K152" i="2"/>
  <c r="K154" i="47"/>
  <c r="N86" i="1"/>
  <c r="M90" i="1"/>
  <c r="K146" i="3"/>
  <c r="J303" i="1"/>
  <c r="J302" i="1" s="1"/>
  <c r="J301" i="1"/>
  <c r="J300" i="1" s="1"/>
  <c r="K144" i="3"/>
  <c r="K145" i="3"/>
  <c r="K143" i="3"/>
  <c r="L298" i="1"/>
  <c r="L147" i="47"/>
  <c r="L148" i="47"/>
  <c r="L149" i="47"/>
  <c r="L150" i="47"/>
  <c r="K151" i="47"/>
  <c r="K304" i="1"/>
  <c r="L150" i="2"/>
  <c r="L149" i="2"/>
  <c r="L151" i="2"/>
  <c r="L291" i="1"/>
  <c r="M289" i="1"/>
  <c r="L147" i="2"/>
  <c r="L148" i="2"/>
  <c r="L146" i="3" l="1"/>
  <c r="L154" i="2"/>
  <c r="L156" i="2"/>
  <c r="L152" i="2"/>
  <c r="L155" i="2"/>
  <c r="L152" i="47"/>
  <c r="L153" i="2"/>
  <c r="L153" i="47"/>
  <c r="L154" i="47"/>
  <c r="L155" i="47"/>
  <c r="L156" i="47"/>
  <c r="O86" i="1"/>
  <c r="N90" i="1"/>
  <c r="K301" i="1"/>
  <c r="K300" i="1" s="1"/>
  <c r="K303" i="1"/>
  <c r="K302" i="1" s="1"/>
  <c r="L144" i="3"/>
  <c r="L145" i="3"/>
  <c r="L143" i="3"/>
  <c r="L151" i="47"/>
  <c r="M298" i="1"/>
  <c r="M148" i="47"/>
  <c r="M149" i="47"/>
  <c r="M150" i="47"/>
  <c r="M147" i="47"/>
  <c r="L304" i="1"/>
  <c r="M149" i="2"/>
  <c r="M150" i="2"/>
  <c r="M147" i="2"/>
  <c r="M291" i="1"/>
  <c r="M148" i="2"/>
  <c r="N289" i="1"/>
  <c r="M151" i="2"/>
  <c r="M154" i="47" l="1"/>
  <c r="M156" i="47"/>
  <c r="M153" i="47"/>
  <c r="M156" i="2"/>
  <c r="M152" i="2"/>
  <c r="M154" i="2"/>
  <c r="M155" i="2"/>
  <c r="M153" i="2"/>
  <c r="M155" i="47"/>
  <c r="M152" i="47"/>
  <c r="P86" i="1"/>
  <c r="O90" i="1"/>
  <c r="M146" i="3"/>
  <c r="L303" i="1"/>
  <c r="L302" i="1" s="1"/>
  <c r="L301" i="1"/>
  <c r="L300" i="1" s="1"/>
  <c r="M144" i="3"/>
  <c r="M145" i="3"/>
  <c r="M143" i="3"/>
  <c r="N298" i="1"/>
  <c r="N147" i="47"/>
  <c r="N148" i="47"/>
  <c r="N149" i="47"/>
  <c r="N150" i="47"/>
  <c r="M151" i="47"/>
  <c r="N150" i="2"/>
  <c r="N151" i="2"/>
  <c r="N148" i="2"/>
  <c r="O289" i="1"/>
  <c r="N149" i="2"/>
  <c r="N291" i="1"/>
  <c r="N147" i="2"/>
  <c r="M304" i="1"/>
  <c r="N153" i="2" l="1"/>
  <c r="N155" i="2"/>
  <c r="N152" i="2"/>
  <c r="N154" i="47"/>
  <c r="N155" i="47"/>
  <c r="N153" i="47"/>
  <c r="N156" i="2"/>
  <c r="N154" i="2"/>
  <c r="N156" i="47"/>
  <c r="N152" i="47"/>
  <c r="Q86" i="1"/>
  <c r="P90" i="1"/>
  <c r="M303" i="1"/>
  <c r="M302" i="1" s="1"/>
  <c r="M301" i="1"/>
  <c r="M300" i="1" s="1"/>
  <c r="N144" i="3"/>
  <c r="N145" i="3"/>
  <c r="N143" i="3"/>
  <c r="N146" i="3"/>
  <c r="O298" i="1"/>
  <c r="O150" i="47"/>
  <c r="O147" i="47"/>
  <c r="O148" i="47"/>
  <c r="O149" i="47"/>
  <c r="N151" i="47"/>
  <c r="N304" i="1"/>
  <c r="O147" i="2"/>
  <c r="O149" i="2"/>
  <c r="O148" i="2"/>
  <c r="O150" i="2"/>
  <c r="O291" i="1"/>
  <c r="O151" i="2"/>
  <c r="P289" i="1"/>
  <c r="O153" i="47" l="1"/>
  <c r="O155" i="47"/>
  <c r="O152" i="47"/>
  <c r="O153" i="2"/>
  <c r="O154" i="2"/>
  <c r="O156" i="47"/>
  <c r="O154" i="47"/>
  <c r="O152" i="2"/>
  <c r="O155" i="2"/>
  <c r="O156" i="2"/>
  <c r="R86" i="1"/>
  <c r="Q90" i="1"/>
  <c r="O146" i="3"/>
  <c r="N303" i="1"/>
  <c r="N302" i="1" s="1"/>
  <c r="N301" i="1"/>
  <c r="N300" i="1" s="1"/>
  <c r="O144" i="3"/>
  <c r="O145" i="3"/>
  <c r="O143" i="3"/>
  <c r="P298" i="1"/>
  <c r="P147" i="47"/>
  <c r="P150" i="47"/>
  <c r="P148" i="47"/>
  <c r="P149" i="47"/>
  <c r="O151" i="47"/>
  <c r="O304" i="1"/>
  <c r="P149" i="2"/>
  <c r="Q289" i="1"/>
  <c r="P151" i="2"/>
  <c r="P148" i="2"/>
  <c r="P150" i="2"/>
  <c r="P147" i="2"/>
  <c r="P291" i="1"/>
  <c r="P146" i="3" l="1"/>
  <c r="P154" i="2"/>
  <c r="P156" i="2"/>
  <c r="P155" i="2"/>
  <c r="P152" i="47"/>
  <c r="P153" i="2"/>
  <c r="P155" i="47"/>
  <c r="P156" i="47"/>
  <c r="P152" i="2"/>
  <c r="P153" i="47"/>
  <c r="P154" i="47"/>
  <c r="S86" i="1"/>
  <c r="R90" i="1"/>
  <c r="O301" i="1"/>
  <c r="O300" i="1" s="1"/>
  <c r="O303" i="1"/>
  <c r="O302" i="1" s="1"/>
  <c r="P144" i="3"/>
  <c r="P145" i="3"/>
  <c r="P143" i="3"/>
  <c r="Q298" i="1"/>
  <c r="Q148" i="47"/>
  <c r="Q149" i="47"/>
  <c r="Q147" i="47"/>
  <c r="Q150" i="47"/>
  <c r="P151" i="47"/>
  <c r="P304" i="1"/>
  <c r="Q149" i="2"/>
  <c r="Q148" i="2"/>
  <c r="Q151" i="2"/>
  <c r="Q150" i="2"/>
  <c r="Q291" i="1"/>
  <c r="Q147" i="2"/>
  <c r="R289" i="1"/>
  <c r="Q154" i="47" l="1"/>
  <c r="Q156" i="47"/>
  <c r="Q156" i="2"/>
  <c r="Q152" i="2"/>
  <c r="Q154" i="2"/>
  <c r="Q155" i="2"/>
  <c r="Q152" i="47"/>
  <c r="Q153" i="2"/>
  <c r="Q153" i="47"/>
  <c r="Q155" i="47"/>
  <c r="S90" i="1"/>
  <c r="T86" i="1"/>
  <c r="P303" i="1"/>
  <c r="P302" i="1" s="1"/>
  <c r="P301" i="1"/>
  <c r="P300" i="1" s="1"/>
  <c r="Q144" i="3"/>
  <c r="Q145" i="3"/>
  <c r="Q143" i="3"/>
  <c r="Q146" i="3"/>
  <c r="R298" i="1"/>
  <c r="R147" i="47"/>
  <c r="R148" i="47"/>
  <c r="R149" i="47"/>
  <c r="R150" i="47"/>
  <c r="Q151" i="47"/>
  <c r="Q304" i="1"/>
  <c r="R147" i="2"/>
  <c r="R151" i="2"/>
  <c r="R150" i="2"/>
  <c r="S289" i="1"/>
  <c r="T289" i="1" s="1"/>
  <c r="R291" i="1"/>
  <c r="R149" i="2"/>
  <c r="R148" i="2"/>
  <c r="R146" i="3" l="1"/>
  <c r="R153" i="2"/>
  <c r="R155" i="2"/>
  <c r="R152" i="2"/>
  <c r="R153" i="47"/>
  <c r="R156" i="2"/>
  <c r="R154" i="2"/>
  <c r="R154" i="47"/>
  <c r="R155" i="47"/>
  <c r="R152" i="47"/>
  <c r="R156" i="47"/>
  <c r="Q303" i="1"/>
  <c r="Q302" i="1" s="1"/>
  <c r="Q301" i="1"/>
  <c r="Q300" i="1" s="1"/>
  <c r="R144" i="3"/>
  <c r="R145" i="3"/>
  <c r="R143" i="3"/>
  <c r="R151" i="47"/>
  <c r="S298" i="1"/>
  <c r="S147" i="47"/>
  <c r="S148" i="47"/>
  <c r="S149" i="47"/>
  <c r="S150" i="47"/>
  <c r="S150" i="2"/>
  <c r="S291" i="1"/>
  <c r="S147" i="2"/>
  <c r="S148" i="2"/>
  <c r="S151" i="2"/>
  <c r="S149" i="2"/>
  <c r="R304" i="1"/>
  <c r="S146" i="3" l="1"/>
  <c r="S153" i="47"/>
  <c r="S155" i="47"/>
  <c r="S152" i="47"/>
  <c r="S154" i="47"/>
  <c r="S152" i="2"/>
  <c r="S155" i="2"/>
  <c r="U155" i="2" s="1"/>
  <c r="S156" i="2"/>
  <c r="S153" i="2"/>
  <c r="S154" i="2"/>
  <c r="S156" i="47"/>
  <c r="R303" i="1"/>
  <c r="R302" i="1" s="1"/>
  <c r="R301" i="1"/>
  <c r="R300" i="1" s="1"/>
  <c r="T298" i="1"/>
  <c r="S144" i="3"/>
  <c r="S145" i="3"/>
  <c r="S143" i="3"/>
  <c r="U154" i="2"/>
  <c r="U149" i="2"/>
  <c r="U152" i="2"/>
  <c r="U147" i="2"/>
  <c r="U153" i="2"/>
  <c r="U148" i="2"/>
  <c r="U150" i="2"/>
  <c r="U149" i="47"/>
  <c r="U148" i="47"/>
  <c r="U147" i="47"/>
  <c r="S151" i="47"/>
  <c r="U150" i="47"/>
  <c r="S304" i="1"/>
  <c r="I123" i="2"/>
  <c r="I158" i="2" s="1"/>
  <c r="J240" i="1"/>
  <c r="I125" i="2"/>
  <c r="I242" i="1"/>
  <c r="S301" i="1" l="1"/>
  <c r="S303" i="1"/>
  <c r="I141" i="3"/>
  <c r="I140" i="3"/>
  <c r="I139" i="3"/>
  <c r="K240" i="1"/>
  <c r="K242" i="1" s="1"/>
  <c r="J122" i="47"/>
  <c r="J125" i="47"/>
  <c r="J123" i="47"/>
  <c r="J124" i="47"/>
  <c r="U152" i="47"/>
  <c r="U153" i="47"/>
  <c r="U154" i="47"/>
  <c r="U155" i="47"/>
  <c r="I160" i="2"/>
  <c r="J126" i="2"/>
  <c r="I311" i="1"/>
  <c r="AA158" i="2" s="1"/>
  <c r="I250" i="1"/>
  <c r="J125" i="2"/>
  <c r="J122" i="2"/>
  <c r="J249" i="1"/>
  <c r="J123" i="2"/>
  <c r="J124" i="2"/>
  <c r="I75" i="24"/>
  <c r="I122" i="2"/>
  <c r="I157" i="2" s="1"/>
  <c r="AA157" i="2" s="1"/>
  <c r="I124" i="2"/>
  <c r="I126" i="2"/>
  <c r="I74" i="24"/>
  <c r="J242" i="1"/>
  <c r="J129" i="2" l="1"/>
  <c r="J159" i="2" s="1"/>
  <c r="J131" i="2"/>
  <c r="J127" i="2"/>
  <c r="J157" i="2" s="1"/>
  <c r="J130" i="2"/>
  <c r="J131" i="47"/>
  <c r="J128" i="2"/>
  <c r="J128" i="47"/>
  <c r="J129" i="47"/>
  <c r="J159" i="47" s="1"/>
  <c r="J130" i="47"/>
  <c r="J160" i="47" s="1"/>
  <c r="J127" i="47"/>
  <c r="J311" i="1"/>
  <c r="J318" i="1" s="1"/>
  <c r="J158" i="47"/>
  <c r="I111" i="3"/>
  <c r="I110" i="3"/>
  <c r="J312" i="1"/>
  <c r="U311" i="1"/>
  <c r="I322" i="1"/>
  <c r="I323" i="1"/>
  <c r="D319" i="1"/>
  <c r="I318" i="1"/>
  <c r="S302" i="1"/>
  <c r="T302" i="1" s="1"/>
  <c r="S300" i="1"/>
  <c r="T300" i="1" s="1"/>
  <c r="K249" i="1"/>
  <c r="L240" i="1"/>
  <c r="L123" i="47" s="1"/>
  <c r="K124" i="2"/>
  <c r="K126" i="2"/>
  <c r="K123" i="2"/>
  <c r="J140" i="3"/>
  <c r="J139" i="3"/>
  <c r="K122" i="2"/>
  <c r="J141" i="3"/>
  <c r="I312" i="1"/>
  <c r="I112" i="3"/>
  <c r="I114" i="3"/>
  <c r="I113" i="3"/>
  <c r="K125" i="2"/>
  <c r="J161" i="2"/>
  <c r="I159" i="2"/>
  <c r="AA159" i="2" s="1"/>
  <c r="AA160" i="2" s="1"/>
  <c r="J158" i="2"/>
  <c r="AB158" i="2" s="1"/>
  <c r="I95" i="24"/>
  <c r="I76" i="24"/>
  <c r="J126" i="47"/>
  <c r="I161" i="2"/>
  <c r="K123" i="47"/>
  <c r="K124" i="47"/>
  <c r="K122" i="47"/>
  <c r="K125" i="47"/>
  <c r="L249" i="1"/>
  <c r="I96" i="24"/>
  <c r="J255" i="1"/>
  <c r="AB157" i="2" l="1"/>
  <c r="L126" i="2"/>
  <c r="L122" i="2"/>
  <c r="AB159" i="2"/>
  <c r="AB160" i="2" s="1"/>
  <c r="L128" i="2"/>
  <c r="L130" i="2"/>
  <c r="L127" i="2"/>
  <c r="L157" i="2" s="1"/>
  <c r="L129" i="47"/>
  <c r="L128" i="47"/>
  <c r="L158" i="47" s="1"/>
  <c r="L130" i="47"/>
  <c r="L127" i="47"/>
  <c r="L131" i="2"/>
  <c r="L161" i="2" s="1"/>
  <c r="L129" i="2"/>
  <c r="L131" i="47"/>
  <c r="L311" i="1"/>
  <c r="M240" i="1"/>
  <c r="M125" i="47" s="1"/>
  <c r="L125" i="2"/>
  <c r="L125" i="47"/>
  <c r="K141" i="3"/>
  <c r="K129" i="47"/>
  <c r="K159" i="47" s="1"/>
  <c r="K128" i="47"/>
  <c r="K158" i="47" s="1"/>
  <c r="K130" i="47"/>
  <c r="K127" i="47"/>
  <c r="K131" i="2"/>
  <c r="K161" i="2" s="1"/>
  <c r="K127" i="2"/>
  <c r="K157" i="2" s="1"/>
  <c r="K129" i="2"/>
  <c r="K159" i="2" s="1"/>
  <c r="K130" i="2"/>
  <c r="K128" i="2"/>
  <c r="K158" i="2" s="1"/>
  <c r="AC158" i="2" s="1"/>
  <c r="K131" i="47"/>
  <c r="K311" i="1"/>
  <c r="K318" i="1" s="1"/>
  <c r="J110" i="3"/>
  <c r="J111" i="3"/>
  <c r="L242" i="1"/>
  <c r="L122" i="47"/>
  <c r="K139" i="3"/>
  <c r="L123" i="2"/>
  <c r="L124" i="2"/>
  <c r="L159" i="2" s="1"/>
  <c r="L124" i="47"/>
  <c r="K140" i="3"/>
  <c r="K255" i="1"/>
  <c r="J252" i="1"/>
  <c r="J251" i="1" s="1"/>
  <c r="J254" i="1"/>
  <c r="J253" i="1" s="1"/>
  <c r="K254" i="1"/>
  <c r="K252" i="1"/>
  <c r="I97" i="24"/>
  <c r="P97" i="24" s="1"/>
  <c r="L140" i="3"/>
  <c r="L139" i="3"/>
  <c r="L141" i="3"/>
  <c r="J112" i="3"/>
  <c r="J114" i="3"/>
  <c r="J113" i="3"/>
  <c r="K112" i="3"/>
  <c r="K114" i="3"/>
  <c r="K113" i="3"/>
  <c r="J161" i="47"/>
  <c r="K160" i="47"/>
  <c r="L160" i="47"/>
  <c r="K126" i="47"/>
  <c r="K160" i="2"/>
  <c r="J160" i="2"/>
  <c r="K317" i="1"/>
  <c r="J317" i="1"/>
  <c r="L318" i="1"/>
  <c r="L255" i="1"/>
  <c r="M123" i="2" l="1"/>
  <c r="K251" i="1"/>
  <c r="AC157" i="2"/>
  <c r="M125" i="2"/>
  <c r="M249" i="1"/>
  <c r="M124" i="47"/>
  <c r="M126" i="2"/>
  <c r="M122" i="47"/>
  <c r="M126" i="47" s="1"/>
  <c r="L158" i="2"/>
  <c r="M242" i="1"/>
  <c r="AC159" i="2"/>
  <c r="AC160" i="2" s="1"/>
  <c r="AC161" i="2" s="1"/>
  <c r="AD157" i="2"/>
  <c r="M122" i="2"/>
  <c r="M123" i="47"/>
  <c r="N240" i="1"/>
  <c r="N123" i="47" s="1"/>
  <c r="M124" i="2"/>
  <c r="L159" i="47"/>
  <c r="AD158" i="2"/>
  <c r="K312" i="1"/>
  <c r="K314" i="1" s="1"/>
  <c r="K110" i="3"/>
  <c r="K111" i="3"/>
  <c r="M128" i="47"/>
  <c r="M128" i="2"/>
  <c r="M158" i="2" s="1"/>
  <c r="M129" i="2"/>
  <c r="M159" i="2" s="1"/>
  <c r="M131" i="47"/>
  <c r="M129" i="47"/>
  <c r="M159" i="47" s="1"/>
  <c r="M127" i="2"/>
  <c r="M157" i="2" s="1"/>
  <c r="M130" i="2"/>
  <c r="M131" i="2"/>
  <c r="M130" i="47"/>
  <c r="M160" i="47" s="1"/>
  <c r="M127" i="47"/>
  <c r="M311" i="1"/>
  <c r="M318" i="1" s="1"/>
  <c r="L312" i="1"/>
  <c r="L110" i="3"/>
  <c r="L111" i="3"/>
  <c r="AD159" i="2"/>
  <c r="M158" i="47"/>
  <c r="L126" i="47"/>
  <c r="K253" i="1"/>
  <c r="J316" i="1"/>
  <c r="J315" i="1" s="1"/>
  <c r="J314" i="1"/>
  <c r="J313" i="1" s="1"/>
  <c r="L254" i="1"/>
  <c r="L252" i="1"/>
  <c r="L251" i="1" s="1"/>
  <c r="P95" i="24"/>
  <c r="P96" i="24"/>
  <c r="M140" i="3"/>
  <c r="M139" i="3"/>
  <c r="M141" i="3"/>
  <c r="L112" i="3"/>
  <c r="L114" i="3"/>
  <c r="L113" i="3"/>
  <c r="AB158" i="47"/>
  <c r="AB159" i="47"/>
  <c r="AB160" i="47"/>
  <c r="K161" i="47"/>
  <c r="L161" i="47"/>
  <c r="M161" i="2"/>
  <c r="L160" i="2"/>
  <c r="M255" i="1"/>
  <c r="AA161" i="2"/>
  <c r="L317" i="1"/>
  <c r="AB161" i="2"/>
  <c r="N124" i="2"/>
  <c r="AE157" i="2" l="1"/>
  <c r="AE158" i="2"/>
  <c r="N125" i="47"/>
  <c r="N242" i="1"/>
  <c r="K316" i="1"/>
  <c r="K315" i="1" s="1"/>
  <c r="AD160" i="2"/>
  <c r="AD161" i="2" s="1"/>
  <c r="O240" i="1"/>
  <c r="N126" i="2"/>
  <c r="N125" i="2"/>
  <c r="N124" i="47"/>
  <c r="N122" i="2"/>
  <c r="N122" i="47"/>
  <c r="N123" i="2"/>
  <c r="N249" i="1"/>
  <c r="N130" i="2" s="1"/>
  <c r="AE159" i="2"/>
  <c r="AE160" i="2"/>
  <c r="M312" i="1"/>
  <c r="M110" i="3"/>
  <c r="M111" i="3"/>
  <c r="K313" i="1"/>
  <c r="L253" i="1"/>
  <c r="L316" i="1"/>
  <c r="L314" i="1"/>
  <c r="M252" i="1"/>
  <c r="M251" i="1" s="1"/>
  <c r="M254" i="1"/>
  <c r="N141" i="3"/>
  <c r="M112" i="3"/>
  <c r="M114" i="3"/>
  <c r="M113" i="3"/>
  <c r="AC159" i="47"/>
  <c r="AC158" i="47"/>
  <c r="AD158" i="47"/>
  <c r="AD159" i="47"/>
  <c r="AC160" i="47"/>
  <c r="AD160" i="47"/>
  <c r="M161" i="47"/>
  <c r="AE160" i="47" s="1"/>
  <c r="M160" i="2"/>
  <c r="O123" i="47"/>
  <c r="O124" i="47"/>
  <c r="O122" i="47"/>
  <c r="O125" i="47"/>
  <c r="M317" i="1"/>
  <c r="O122" i="2"/>
  <c r="O123" i="2"/>
  <c r="O124" i="2"/>
  <c r="O249" i="1"/>
  <c r="O242" i="1"/>
  <c r="P240" i="1"/>
  <c r="O125" i="2"/>
  <c r="O126" i="2"/>
  <c r="N127" i="2" l="1"/>
  <c r="N157" i="2" s="1"/>
  <c r="N126" i="47"/>
  <c r="N131" i="2"/>
  <c r="N161" i="2" s="1"/>
  <c r="N128" i="47"/>
  <c r="N158" i="47" s="1"/>
  <c r="N139" i="3"/>
  <c r="N129" i="47"/>
  <c r="N159" i="47" s="1"/>
  <c r="N131" i="47"/>
  <c r="N129" i="2"/>
  <c r="N159" i="2" s="1"/>
  <c r="N140" i="3"/>
  <c r="N127" i="47"/>
  <c r="N128" i="2"/>
  <c r="N158" i="2" s="1"/>
  <c r="N255" i="1"/>
  <c r="N311" i="1"/>
  <c r="N318" i="1" s="1"/>
  <c r="N130" i="47"/>
  <c r="N160" i="47" s="1"/>
  <c r="O129" i="47"/>
  <c r="O159" i="47" s="1"/>
  <c r="O131" i="2"/>
  <c r="O161" i="2" s="1"/>
  <c r="O127" i="2"/>
  <c r="O157" i="2" s="1"/>
  <c r="O130" i="47"/>
  <c r="O160" i="47" s="1"/>
  <c r="O127" i="47"/>
  <c r="O129" i="2"/>
  <c r="O159" i="2" s="1"/>
  <c r="O130" i="2"/>
  <c r="O128" i="2"/>
  <c r="O128" i="47"/>
  <c r="O131" i="47"/>
  <c r="O311" i="1"/>
  <c r="O158" i="2"/>
  <c r="O158" i="47"/>
  <c r="N312" i="1"/>
  <c r="L313" i="1"/>
  <c r="L315" i="1"/>
  <c r="M253" i="1"/>
  <c r="M314" i="1"/>
  <c r="M316" i="1"/>
  <c r="N254" i="1"/>
  <c r="N252" i="1"/>
  <c r="N251" i="1" s="1"/>
  <c r="O140" i="3"/>
  <c r="O139" i="3"/>
  <c r="O141" i="3"/>
  <c r="AE158" i="47"/>
  <c r="AE159" i="47"/>
  <c r="N161" i="47"/>
  <c r="AF160" i="47" s="1"/>
  <c r="N160" i="2"/>
  <c r="P122" i="47"/>
  <c r="P125" i="47"/>
  <c r="P123" i="47"/>
  <c r="P124" i="47"/>
  <c r="O126" i="47"/>
  <c r="P123" i="2"/>
  <c r="P249" i="1"/>
  <c r="P124" i="2"/>
  <c r="P242" i="1"/>
  <c r="P125" i="2"/>
  <c r="P122" i="2"/>
  <c r="Q240" i="1"/>
  <c r="P126" i="2"/>
  <c r="O255" i="1"/>
  <c r="AE161" i="2"/>
  <c r="N317" i="1"/>
  <c r="AG158" i="2" l="1"/>
  <c r="N113" i="3"/>
  <c r="N114" i="3"/>
  <c r="N111" i="3"/>
  <c r="AG157" i="2"/>
  <c r="AF158" i="2"/>
  <c r="N112" i="3"/>
  <c r="N110" i="3"/>
  <c r="O318" i="1"/>
  <c r="AG159" i="2"/>
  <c r="AF159" i="2"/>
  <c r="AF157" i="2"/>
  <c r="AF160" i="2" s="1"/>
  <c r="P141" i="3"/>
  <c r="P128" i="2"/>
  <c r="P130" i="2"/>
  <c r="P127" i="2"/>
  <c r="P157" i="2" s="1"/>
  <c r="P128" i="47"/>
  <c r="P158" i="47" s="1"/>
  <c r="P131" i="2"/>
  <c r="P130" i="47"/>
  <c r="P160" i="47" s="1"/>
  <c r="P127" i="47"/>
  <c r="P129" i="2"/>
  <c r="P159" i="2" s="1"/>
  <c r="P129" i="47"/>
  <c r="P159" i="47" s="1"/>
  <c r="P131" i="47"/>
  <c r="P311" i="1"/>
  <c r="O312" i="1"/>
  <c r="O110" i="3"/>
  <c r="O111" i="3"/>
  <c r="M313" i="1"/>
  <c r="M315" i="1"/>
  <c r="N253" i="1"/>
  <c r="N314" i="1"/>
  <c r="N316" i="1"/>
  <c r="O254" i="1"/>
  <c r="O252" i="1"/>
  <c r="O251" i="1" s="1"/>
  <c r="P140" i="3"/>
  <c r="P139" i="3"/>
  <c r="O112" i="3"/>
  <c r="O114" i="3"/>
  <c r="O113" i="3"/>
  <c r="AF159" i="47"/>
  <c r="AF158" i="47"/>
  <c r="O161" i="47"/>
  <c r="P158" i="2"/>
  <c r="O160" i="2"/>
  <c r="P126" i="47"/>
  <c r="P161" i="2"/>
  <c r="Q122" i="47"/>
  <c r="Q125" i="47"/>
  <c r="Q123" i="47"/>
  <c r="Q124" i="47"/>
  <c r="Q249" i="1"/>
  <c r="Q122" i="2"/>
  <c r="Q123" i="2"/>
  <c r="Q124" i="2"/>
  <c r="Q125" i="2"/>
  <c r="Q242" i="1"/>
  <c r="Q126" i="2"/>
  <c r="R240" i="1"/>
  <c r="P255" i="1"/>
  <c r="O317" i="1"/>
  <c r="AF161" i="2" l="1"/>
  <c r="AG160" i="2"/>
  <c r="AH157" i="2"/>
  <c r="P312" i="1"/>
  <c r="P110" i="3"/>
  <c r="P111" i="3"/>
  <c r="AH158" i="2"/>
  <c r="AH159" i="2"/>
  <c r="AH160" i="2" s="1"/>
  <c r="P318" i="1"/>
  <c r="Q128" i="47"/>
  <c r="Q129" i="47"/>
  <c r="Q159" i="47" s="1"/>
  <c r="Q131" i="47"/>
  <c r="Q127" i="2"/>
  <c r="Q157" i="2" s="1"/>
  <c r="Q130" i="2"/>
  <c r="Q131" i="2"/>
  <c r="Q161" i="2" s="1"/>
  <c r="Q128" i="2"/>
  <c r="Q158" i="2" s="1"/>
  <c r="Q129" i="2"/>
  <c r="Q159" i="2" s="1"/>
  <c r="Q127" i="47"/>
  <c r="Q130" i="47"/>
  <c r="Q160" i="47" s="1"/>
  <c r="Q311" i="1"/>
  <c r="Q318" i="1" s="1"/>
  <c r="Q158" i="47"/>
  <c r="N313" i="1"/>
  <c r="N315" i="1"/>
  <c r="O253" i="1"/>
  <c r="O314" i="1"/>
  <c r="O316" i="1"/>
  <c r="P252" i="1"/>
  <c r="P251" i="1" s="1"/>
  <c r="P254" i="1"/>
  <c r="Q140" i="3"/>
  <c r="Q139" i="3"/>
  <c r="Q141" i="3"/>
  <c r="P112" i="3"/>
  <c r="P114" i="3"/>
  <c r="P113" i="3"/>
  <c r="AG159" i="47"/>
  <c r="AG158" i="47"/>
  <c r="AG160" i="47"/>
  <c r="P161" i="47"/>
  <c r="AH160" i="47" s="1"/>
  <c r="R122" i="47"/>
  <c r="R125" i="47"/>
  <c r="R124" i="47"/>
  <c r="R123" i="47"/>
  <c r="Q126" i="47"/>
  <c r="P160" i="2"/>
  <c r="AG161" i="2"/>
  <c r="P317" i="1"/>
  <c r="R122" i="2"/>
  <c r="R124" i="2"/>
  <c r="R125" i="2"/>
  <c r="R123" i="2"/>
  <c r="S240" i="1"/>
  <c r="T240" i="1" s="1"/>
  <c r="R126" i="2"/>
  <c r="R249" i="1"/>
  <c r="R242" i="1"/>
  <c r="Q255" i="1"/>
  <c r="AI158" i="2" l="1"/>
  <c r="AI159" i="2"/>
  <c r="AI157" i="2"/>
  <c r="Q312" i="1"/>
  <c r="Q110" i="3"/>
  <c r="Q111" i="3"/>
  <c r="R129" i="2"/>
  <c r="R159" i="2" s="1"/>
  <c r="R131" i="2"/>
  <c r="R161" i="2" s="1"/>
  <c r="R128" i="2"/>
  <c r="R128" i="47"/>
  <c r="R158" i="47" s="1"/>
  <c r="R129" i="47"/>
  <c r="R159" i="47" s="1"/>
  <c r="R131" i="47"/>
  <c r="R127" i="2"/>
  <c r="R157" i="2" s="1"/>
  <c r="R130" i="2"/>
  <c r="R130" i="47"/>
  <c r="R127" i="47"/>
  <c r="R311" i="1"/>
  <c r="O313" i="1"/>
  <c r="O315" i="1"/>
  <c r="P253" i="1"/>
  <c r="P316" i="1"/>
  <c r="P314" i="1"/>
  <c r="Q252" i="1"/>
  <c r="Q251" i="1" s="1"/>
  <c r="Q254" i="1"/>
  <c r="R140" i="3"/>
  <c r="R139" i="3"/>
  <c r="R141" i="3"/>
  <c r="Q112" i="3"/>
  <c r="Q114" i="3"/>
  <c r="Q113" i="3"/>
  <c r="AH158" i="47"/>
  <c r="AH159" i="47"/>
  <c r="Q161" i="47"/>
  <c r="R160" i="47"/>
  <c r="Q160" i="2"/>
  <c r="S123" i="47"/>
  <c r="S124" i="47"/>
  <c r="S125" i="47"/>
  <c r="S122" i="47"/>
  <c r="R158" i="2"/>
  <c r="AJ158" i="2" s="1"/>
  <c r="R126" i="47"/>
  <c r="S123" i="2"/>
  <c r="S125" i="2"/>
  <c r="U125" i="2" s="1"/>
  <c r="S124" i="2"/>
  <c r="S242" i="1"/>
  <c r="S126" i="2"/>
  <c r="S122" i="2"/>
  <c r="S249" i="1"/>
  <c r="R318" i="1"/>
  <c r="R255" i="1"/>
  <c r="Q317" i="1"/>
  <c r="AH161" i="2"/>
  <c r="AJ159" i="2" l="1"/>
  <c r="AI160" i="2"/>
  <c r="AJ157" i="2"/>
  <c r="S141" i="3"/>
  <c r="S129" i="2"/>
  <c r="S130" i="2"/>
  <c r="U130" i="2" s="1"/>
  <c r="S130" i="47"/>
  <c r="S127" i="47"/>
  <c r="S128" i="2"/>
  <c r="S131" i="2"/>
  <c r="S161" i="2" s="1"/>
  <c r="S127" i="2"/>
  <c r="U127" i="2" s="1"/>
  <c r="S129" i="47"/>
  <c r="S131" i="47"/>
  <c r="S128" i="47"/>
  <c r="S311" i="1"/>
  <c r="R312" i="1"/>
  <c r="R110" i="3"/>
  <c r="R111" i="3"/>
  <c r="AJ160" i="2"/>
  <c r="P313" i="1"/>
  <c r="P315" i="1"/>
  <c r="Q253" i="1"/>
  <c r="Q316" i="1"/>
  <c r="Q314" i="1"/>
  <c r="R254" i="1"/>
  <c r="R252" i="1"/>
  <c r="R251" i="1" s="1"/>
  <c r="S140" i="3"/>
  <c r="S139" i="3"/>
  <c r="R112" i="3"/>
  <c r="R114" i="3"/>
  <c r="R113" i="3"/>
  <c r="U123" i="2"/>
  <c r="U124" i="2"/>
  <c r="U122" i="2"/>
  <c r="AI158" i="47"/>
  <c r="AI159" i="47"/>
  <c r="AI160" i="47"/>
  <c r="R161" i="47"/>
  <c r="U122" i="47"/>
  <c r="S126" i="47"/>
  <c r="U125" i="47"/>
  <c r="U124" i="47"/>
  <c r="R160" i="2"/>
  <c r="U123" i="47"/>
  <c r="R317" i="1"/>
  <c r="T249" i="1"/>
  <c r="S255" i="1"/>
  <c r="AI161" i="2"/>
  <c r="S110" i="3" l="1"/>
  <c r="S312" i="1"/>
  <c r="S111" i="3"/>
  <c r="Q313" i="1"/>
  <c r="Q315" i="1"/>
  <c r="S318" i="1"/>
  <c r="R253" i="1"/>
  <c r="R316" i="1"/>
  <c r="R314" i="1"/>
  <c r="S254" i="1"/>
  <c r="S252" i="1"/>
  <c r="S251" i="1" s="1"/>
  <c r="S157" i="2"/>
  <c r="T311" i="1"/>
  <c r="S112" i="3"/>
  <c r="S114" i="3"/>
  <c r="S113" i="3"/>
  <c r="S159" i="2"/>
  <c r="U129" i="2"/>
  <c r="S158" i="2"/>
  <c r="U128" i="2"/>
  <c r="AJ159" i="47"/>
  <c r="AJ158" i="47"/>
  <c r="AJ160" i="47"/>
  <c r="S161" i="47"/>
  <c r="U129" i="47"/>
  <c r="S159" i="47"/>
  <c r="U159" i="47" s="1"/>
  <c r="U128" i="47"/>
  <c r="S158" i="47"/>
  <c r="U158" i="47" s="1"/>
  <c r="S160" i="2"/>
  <c r="U160" i="2" s="1"/>
  <c r="U130" i="47"/>
  <c r="S160" i="47"/>
  <c r="U127" i="47"/>
  <c r="S317" i="1"/>
  <c r="AJ161" i="2"/>
  <c r="U158" i="2" l="1"/>
  <c r="AK158" i="2"/>
  <c r="U159" i="2"/>
  <c r="AK159" i="2"/>
  <c r="U157" i="2"/>
  <c r="AK157" i="2"/>
  <c r="R313" i="1"/>
  <c r="R315" i="1"/>
  <c r="T251" i="1"/>
  <c r="S253" i="1"/>
  <c r="T253" i="1" s="1"/>
  <c r="S314" i="1"/>
  <c r="S316" i="1"/>
  <c r="U160" i="47"/>
  <c r="AK160" i="47"/>
  <c r="D85" i="2"/>
  <c r="D160" i="2" s="1"/>
  <c r="D86" i="2"/>
  <c r="D161" i="2" s="1"/>
  <c r="AK160" i="2" l="1"/>
  <c r="AK161" i="2" s="1"/>
  <c r="S313" i="1"/>
  <c r="T313" i="1" s="1"/>
  <c r="S315" i="1"/>
  <c r="T315" i="1" s="1"/>
  <c r="G15" i="4"/>
  <c r="D15" i="4" s="1"/>
  <c r="G22" i="4"/>
  <c r="D22" i="4" s="1"/>
  <c r="G58" i="4"/>
  <c r="G44" i="4"/>
  <c r="D44" i="4" s="1"/>
  <c r="G46" i="4"/>
  <c r="D46" i="4" s="1"/>
  <c r="G28" i="4"/>
  <c r="D28" i="4" s="1"/>
  <c r="D52" i="4"/>
  <c r="D4" i="4"/>
  <c r="G38" i="4"/>
  <c r="D38" i="4" s="1"/>
  <c r="D53" i="4"/>
  <c r="D51" i="4"/>
  <c r="D58" i="4"/>
  <c r="D50" i="4"/>
  <c r="D3" i="4"/>
  <c r="D49" i="4"/>
  <c r="D48" i="4"/>
  <c r="D2" i="4"/>
  <c r="D47" i="4"/>
  <c r="S157" i="47" l="1"/>
  <c r="AK157" i="47" s="1"/>
  <c r="R157" i="47"/>
  <c r="AJ157" i="47" s="1"/>
  <c r="Q157" i="47"/>
  <c r="AI157" i="47" s="1"/>
  <c r="P157" i="47"/>
  <c r="AH157" i="47" s="1"/>
  <c r="O157" i="47"/>
  <c r="AG157" i="47" s="1"/>
  <c r="N157" i="47"/>
  <c r="AF157" i="47" s="1"/>
  <c r="M157" i="47"/>
  <c r="AE157" i="47" s="1"/>
  <c r="K157" i="47"/>
  <c r="AC157" i="47" s="1"/>
  <c r="L157" i="47"/>
  <c r="AD157" i="47" s="1"/>
  <c r="J157" i="47"/>
  <c r="AB157" i="47" s="1"/>
  <c r="U42" i="47"/>
  <c r="I157" i="47"/>
  <c r="AA157" i="47" s="1"/>
  <c r="F157" i="47"/>
  <c r="X157" i="47" s="1"/>
  <c r="E157" i="47"/>
  <c r="W157" i="47" s="1"/>
  <c r="G157" i="47"/>
  <c r="Y157" i="47" s="1"/>
  <c r="H157" i="47"/>
  <c r="Z157" i="47" s="1"/>
  <c r="U157" i="47" l="1"/>
  <c r="D157" i="47"/>
  <c r="V157" i="47" s="1"/>
</calcChain>
</file>

<file path=xl/sharedStrings.xml><?xml version="1.0" encoding="utf-8"?>
<sst xmlns="http://schemas.openxmlformats.org/spreadsheetml/2006/main" count="4384" uniqueCount="433">
  <si>
    <t>Producer</t>
  </si>
  <si>
    <t>2020F</t>
  </si>
  <si>
    <t>2021F</t>
  </si>
  <si>
    <t>2022F</t>
  </si>
  <si>
    <t>2023F</t>
  </si>
  <si>
    <t>2024F</t>
  </si>
  <si>
    <t>2025F</t>
  </si>
  <si>
    <t>2026F</t>
  </si>
  <si>
    <t>2027F</t>
  </si>
  <si>
    <t>2028F</t>
  </si>
  <si>
    <t>2029F</t>
  </si>
  <si>
    <t>2019E</t>
  </si>
  <si>
    <t>Others</t>
  </si>
  <si>
    <t>Demand Volume Share (%)</t>
  </si>
  <si>
    <t xml:space="preserve">Gujarat Narmada Valley Fertilizers and Chemicals Ltd </t>
  </si>
  <si>
    <t>Country</t>
  </si>
  <si>
    <t>2030F</t>
  </si>
  <si>
    <t>Australia</t>
  </si>
  <si>
    <t>Brazil</t>
  </si>
  <si>
    <t>Assam Petro-Chemicals Ltd</t>
  </si>
  <si>
    <t xml:space="preserve">Rashtriya Chemicals &amp; Fertilizers  </t>
  </si>
  <si>
    <t>National Fertilizers Ltd</t>
  </si>
  <si>
    <t>Deepak Fertilizer &amp; Chemicals Ltd</t>
  </si>
  <si>
    <t>Operating Efficiency  (%)</t>
  </si>
  <si>
    <t>India Naphtha Operating Efficiency (%)</t>
  </si>
  <si>
    <t>Inventory (Thousand Tonnes)</t>
  </si>
  <si>
    <t>Location</t>
  </si>
  <si>
    <t>Company</t>
  </si>
  <si>
    <t>2021E</t>
  </si>
  <si>
    <t>Region</t>
  </si>
  <si>
    <t>Asia Pacific</t>
  </si>
  <si>
    <t>India</t>
  </si>
  <si>
    <t>Saudi Arabia</t>
  </si>
  <si>
    <t>China</t>
  </si>
  <si>
    <t>USA</t>
  </si>
  <si>
    <t>Spain</t>
  </si>
  <si>
    <t>Germany</t>
  </si>
  <si>
    <t>MEA</t>
  </si>
  <si>
    <t>North America</t>
  </si>
  <si>
    <t>Europe</t>
  </si>
  <si>
    <t>South America</t>
  </si>
  <si>
    <t>Japan</t>
  </si>
  <si>
    <t>Italy</t>
  </si>
  <si>
    <t>Capacity (Thousand Tonnes)</t>
  </si>
  <si>
    <t>Production(Thousand Tonnes)</t>
  </si>
  <si>
    <t>Operating rate (%)</t>
  </si>
  <si>
    <t>Import (Thousand Tonnes)</t>
  </si>
  <si>
    <t>Export (Thousand Tonnes)</t>
  </si>
  <si>
    <t>Domestic Consumption(Thousand Tonnes)</t>
  </si>
  <si>
    <t>South Korea</t>
  </si>
  <si>
    <t>Thailand</t>
  </si>
  <si>
    <t>Taiwan</t>
  </si>
  <si>
    <t>Rest of APAC</t>
  </si>
  <si>
    <t>France</t>
  </si>
  <si>
    <t>Rest of Europe</t>
  </si>
  <si>
    <t>Rest of MEA</t>
  </si>
  <si>
    <t>Rest of South America</t>
  </si>
  <si>
    <t>Global</t>
  </si>
  <si>
    <t>Total</t>
  </si>
  <si>
    <t>Rest of SA</t>
  </si>
  <si>
    <t>2015_IVA</t>
  </si>
  <si>
    <t>2016_IVA</t>
  </si>
  <si>
    <t>2017_IVA</t>
  </si>
  <si>
    <t>2018_IVA</t>
  </si>
  <si>
    <t>2019_IVA</t>
  </si>
  <si>
    <t>2015_IVO</t>
  </si>
  <si>
    <t>2016_IVO</t>
  </si>
  <si>
    <t>2017_IVO</t>
  </si>
  <si>
    <t>2018_IVO</t>
  </si>
  <si>
    <t>2019_IVO</t>
  </si>
  <si>
    <t>Country 1</t>
  </si>
  <si>
    <t>Country 2</t>
  </si>
  <si>
    <t>Country 3</t>
  </si>
  <si>
    <t>Country 4</t>
  </si>
  <si>
    <t>Country 5</t>
  </si>
  <si>
    <t>Country 1_VA</t>
  </si>
  <si>
    <t>Country 2_VA</t>
  </si>
  <si>
    <t>Country 3_VA</t>
  </si>
  <si>
    <t>Country 4_VA</t>
  </si>
  <si>
    <t>Country 5_VA</t>
  </si>
  <si>
    <t>Country 1_VO</t>
  </si>
  <si>
    <t>Country 2_VO</t>
  </si>
  <si>
    <t>Country 3_VO</t>
  </si>
  <si>
    <t>Country 4_VO</t>
  </si>
  <si>
    <t>Country 5_VO</t>
  </si>
  <si>
    <t>2015_EVA</t>
  </si>
  <si>
    <t>2016_EVA</t>
  </si>
  <si>
    <t>2017_EVA</t>
  </si>
  <si>
    <t>2018_EVA</t>
  </si>
  <si>
    <t>2019_EVA</t>
  </si>
  <si>
    <t>2015_EVO</t>
  </si>
  <si>
    <t>2016_EVO</t>
  </si>
  <si>
    <t>2017_EVO</t>
  </si>
  <si>
    <t>2018_EVO</t>
  </si>
  <si>
    <t>2019_EVO</t>
  </si>
  <si>
    <t>HS Code</t>
  </si>
  <si>
    <t>Belgium</t>
  </si>
  <si>
    <t>West India</t>
  </si>
  <si>
    <t>North India</t>
  </si>
  <si>
    <t>South India</t>
  </si>
  <si>
    <t>East India</t>
  </si>
  <si>
    <t xml:space="preserve">Total </t>
  </si>
  <si>
    <t>East China</t>
  </si>
  <si>
    <t>Argentina</t>
  </si>
  <si>
    <t>Singapore</t>
  </si>
  <si>
    <t>Canada</t>
  </si>
  <si>
    <t>Netherlands</t>
  </si>
  <si>
    <t>United Kingdom</t>
  </si>
  <si>
    <t>Sweden</t>
  </si>
  <si>
    <t>Switzerland</t>
  </si>
  <si>
    <t>Mexico</t>
  </si>
  <si>
    <t>United Arab Emirates</t>
  </si>
  <si>
    <t>Main Market</t>
  </si>
  <si>
    <t>South Central</t>
  </si>
  <si>
    <t>North</t>
  </si>
  <si>
    <t>West</t>
  </si>
  <si>
    <t>North East</t>
  </si>
  <si>
    <t>Tohoku</t>
  </si>
  <si>
    <t>Chubu</t>
  </si>
  <si>
    <t>Chugoku</t>
  </si>
  <si>
    <t>Kyushu</t>
  </si>
  <si>
    <t>Hokkaido</t>
  </si>
  <si>
    <t>Kanto</t>
  </si>
  <si>
    <t>Kansai</t>
  </si>
  <si>
    <t>Shikoku</t>
  </si>
  <si>
    <t>Northern South Korea</t>
  </si>
  <si>
    <t>Central South Korea</t>
  </si>
  <si>
    <t>Southern South Korea</t>
  </si>
  <si>
    <t>Western Australia</t>
  </si>
  <si>
    <t>Queensland</t>
  </si>
  <si>
    <t>Victoria &amp; Tasmania</t>
  </si>
  <si>
    <t xml:space="preserve"> New South Wales</t>
  </si>
  <si>
    <t xml:space="preserve">Southwest </t>
  </si>
  <si>
    <t>Southeast</t>
  </si>
  <si>
    <t>Northeast</t>
  </si>
  <si>
    <t>Northwest</t>
  </si>
  <si>
    <t>South Islands</t>
  </si>
  <si>
    <t>North-West</t>
  </si>
  <si>
    <t>North-East</t>
  </si>
  <si>
    <t>Centre</t>
  </si>
  <si>
    <t>Midwest</t>
  </si>
  <si>
    <t>British Coloumbia</t>
  </si>
  <si>
    <t>Alberta</t>
  </si>
  <si>
    <t>Saskatchewan and Manitoba</t>
  </si>
  <si>
    <t>Quebec</t>
  </si>
  <si>
    <t>Ontario</t>
  </si>
  <si>
    <t>Rest of Canada</t>
  </si>
  <si>
    <t>Central Region</t>
  </si>
  <si>
    <t>South</t>
  </si>
  <si>
    <t>Mid-West</t>
  </si>
  <si>
    <t>Western Taiwan</t>
  </si>
  <si>
    <t>Northern Taiwan</t>
  </si>
  <si>
    <t>Southern Taiwan</t>
  </si>
  <si>
    <t>Eastern Taiwan</t>
  </si>
  <si>
    <t>Argentina Northwest</t>
  </si>
  <si>
    <t>Pampas</t>
  </si>
  <si>
    <t>Patagonia</t>
  </si>
  <si>
    <t>Northern Territory &amp; Southern Australia</t>
  </si>
  <si>
    <t xml:space="preserve">Instructions: This Tab should document all project level information, sources and methodologies used as per the details given below.  </t>
  </si>
  <si>
    <t>Project Details:</t>
  </si>
  <si>
    <t>Project Name:</t>
  </si>
  <si>
    <t>Analyst Name:</t>
  </si>
  <si>
    <t>Consultant/Manager Name:</t>
  </si>
  <si>
    <t>Mr. Jaideep Kumar</t>
  </si>
  <si>
    <t>Operations Start Date:</t>
  </si>
  <si>
    <t>Operations End Date:</t>
  </si>
  <si>
    <t>Number of Hours Alloted:</t>
  </si>
  <si>
    <t>Number of Hours Used:</t>
  </si>
  <si>
    <t>Sources Used:</t>
  </si>
  <si>
    <t>Name of the Section of MES/Report</t>
  </si>
  <si>
    <t>Key Information Captured Details</t>
  </si>
  <si>
    <t>Secondary Sources URL</t>
  </si>
  <si>
    <t>Market size, By region share for main market , CAGR</t>
  </si>
  <si>
    <t>Notes on Report Scope, Methodology/ies Used For Data Modeling &amp; Forecasting and Key Assumptions Taken:</t>
  </si>
  <si>
    <t>2) Bottom up approach for main market</t>
  </si>
  <si>
    <t xml:space="preserve">Key Assumptions Taken: </t>
  </si>
  <si>
    <r>
      <t>Report Scope:</t>
    </r>
    <r>
      <rPr>
        <sz val="11"/>
        <rFont val="Verdana"/>
        <family val="2"/>
      </rPr>
      <t xml:space="preserve"> 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</si>
  <si>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The primary objective of the study was to evaluate and forecast LLDPE capacity, production, demand, inventory, and demand – supply gap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</si>
  <si>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To categorize PP demand based on end use, type, grade, region and sales channel.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</si>
  <si>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study trade dynamics and company share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</si>
  <si>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customers of LLDPE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</si>
  <si>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evaluate and forecast LLDPE pricing by grade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</si>
  <si>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and profile major companies operating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</si>
  <si>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news, deals and expansion plans in India LLDPE market.</t>
    </r>
  </si>
  <si>
    <r>
      <t xml:space="preserve">Data Modeling Approach: </t>
    </r>
    <r>
      <rPr>
        <sz val="11"/>
        <rFont val="Verdana"/>
        <family val="2"/>
      </rPr>
      <t xml:space="preserve"> </t>
    </r>
    <r>
      <rPr>
        <b/>
        <sz val="11"/>
        <color theme="1"/>
        <rFont val="Verdana"/>
        <family val="2"/>
      </rPr>
      <t xml:space="preserve"> </t>
    </r>
    <r>
      <rPr>
        <sz val="11"/>
        <rFont val="Verdana"/>
        <family val="2"/>
      </rPr>
      <t>1) Top Down Approach for regional markets</t>
    </r>
  </si>
  <si>
    <r>
      <t xml:space="preserve">Data Forecasting Approach: </t>
    </r>
    <r>
      <rPr>
        <sz val="11"/>
        <rFont val="Verdana"/>
        <family val="2"/>
      </rPr>
      <t xml:space="preserve"> Secondary research and primary analysis is done for market estimation</t>
    </r>
  </si>
  <si>
    <t>Shruti Singla</t>
  </si>
  <si>
    <t>Philippines</t>
  </si>
  <si>
    <t>Malaysia</t>
  </si>
  <si>
    <t>Turkey</t>
  </si>
  <si>
    <t>16/9/2020</t>
  </si>
  <si>
    <t>1) Growing end use industries such as chemical, textile, construction, automotive, metallurgy etc.</t>
  </si>
  <si>
    <t>2) Growing demand for disinfectants and organic solvent to be used in expanding pharamceutical industry would spur the need for acetone in coming years globally.</t>
  </si>
  <si>
    <t>Global Epoxy Resins Market: Plant Capacity, Demand &amp; Supply, Technology, Competition, Trade, Customer &amp; Price Intelligence Market Analysis, 2030)</t>
  </si>
  <si>
    <t>Hexion Inc.</t>
  </si>
  <si>
    <t>https://www.entrepreneurindia.co/single-book-pdf/project-profile-single-pdf.aspx?ID=7522</t>
  </si>
  <si>
    <t>https://www.prnewswire.com/news-releases/epoxy-resin-industry-2016---2019-forecasts-for-global-and-china-markets-275003921.html</t>
  </si>
  <si>
    <t>Company Share</t>
  </si>
  <si>
    <t xml:space="preserve">Gumi </t>
  </si>
  <si>
    <t>http://pdf.dfcfw.com/pdf/H3_AP201803291114112027_1.pdf</t>
  </si>
  <si>
    <t>Capacities</t>
  </si>
  <si>
    <t>Pisticci</t>
  </si>
  <si>
    <t>Jiangsu</t>
  </si>
  <si>
    <t>Nan Ya</t>
  </si>
  <si>
    <t>https://www.entrepreneurindia.co/Document/Download/Production%20of%20Epoxy%20Resins%20-%20An%20Investment%20Opportunity.-988179-.pdf</t>
  </si>
  <si>
    <t>https://www.asahi-kasei.com/ir/library/presentation/pdf/140225eng.pdf</t>
  </si>
  <si>
    <t>Changshu, Jiangsu province</t>
  </si>
  <si>
    <t>https://investors.hexion.com/news-releases/news-release-details/hexion-inc-announces-waterborne-epoxy-coatings-capacity</t>
  </si>
  <si>
    <t>https://www.plasteurope.com/news/MITSUBISHI_ASAHI_KASEI_t227735/</t>
  </si>
  <si>
    <t>http://environmentclearance.nic.in/writereaddata/FormB/TOR/Additional_Attachments/16_May_2018_130521363V1G8E9F0Annexure-AdditionalDocuments.pdf</t>
  </si>
  <si>
    <t>https://olinepoxy.com/wp-content/uploads/2019/01/Epoxy_Resins_Stewardship_Manual.pdf</t>
  </si>
  <si>
    <t>Valsad, Gujarat</t>
  </si>
  <si>
    <t>https://www.icis.com/subscriber/icb/chemicalprofile?commodityId=10213&amp;regionId=10007</t>
  </si>
  <si>
    <t>https://www.icis.com/explore/resources/news/2018/10/04/10263759/chemical-profile-europe-epoxy-resins/</t>
  </si>
  <si>
    <t>Europe Capacities</t>
  </si>
  <si>
    <t>http://b2icontent.irpass.cc/1548/176550.pdf</t>
  </si>
  <si>
    <t>Global Demand</t>
  </si>
  <si>
    <t>Rep. of Korea</t>
  </si>
  <si>
    <t>Viet Nam</t>
  </si>
  <si>
    <t>Russian Federation</t>
  </si>
  <si>
    <t>China, Hong Kong SAR</t>
  </si>
  <si>
    <t>Ireland</t>
  </si>
  <si>
    <t>Indonesia</t>
  </si>
  <si>
    <t>Rest of NA</t>
  </si>
  <si>
    <t>Czechia</t>
  </si>
  <si>
    <t>Austria</t>
  </si>
  <si>
    <t>Denmark</t>
  </si>
  <si>
    <t>Paraguay</t>
  </si>
  <si>
    <t>Chile</t>
  </si>
  <si>
    <t>Uruguay</t>
  </si>
  <si>
    <t>Bolivia</t>
  </si>
  <si>
    <t>Oman</t>
  </si>
  <si>
    <t>http://www.mrcplast.com/news-news_open-350518.html</t>
  </si>
  <si>
    <t>https://www.npc.com.tw/j2npc/enus/proddoc/Epoxy%20Resin/NAN%20YA%20EPOXY%20CATALOG?docid=F000000360&amp;pdid=F00000036</t>
  </si>
  <si>
    <t xml:space="preserve">Olin </t>
  </si>
  <si>
    <t>Production</t>
  </si>
  <si>
    <t>Asahi Kasei</t>
  </si>
  <si>
    <t>Hexion</t>
  </si>
  <si>
    <t>Ashai kasei</t>
  </si>
  <si>
    <t>http://www.businesskorea.co.kr/news/articleView.html?idxno=18947#:~:text=With%20the%20expansion%2C%20its%20production,won%20(US%2452.45%20million).</t>
  </si>
  <si>
    <t>http://environmentclearance.nic.in/writereaddata/FormB/TOR/PFR/16_May_2018_130521350I868MUTYAnnexure-PFR.pdf</t>
  </si>
  <si>
    <t>https://www.klkoleo.com/sites/default/files/OS20-The%20Profitability%20of%20the%20World%20Oleochemical%20Industry%20(PPT).pdf</t>
  </si>
  <si>
    <t>https://epoxy-europe.eu/wp-content/uploads/2015/06/Epoxy_Socioeconomic_Study_Main_Findings_August-2017.pdf</t>
  </si>
  <si>
    <t>Players</t>
  </si>
  <si>
    <t>Market players</t>
  </si>
  <si>
    <t>Epoxy News</t>
  </si>
  <si>
    <t>Paramater</t>
  </si>
  <si>
    <t>Links</t>
  </si>
  <si>
    <t>Epoxy Resins</t>
  </si>
  <si>
    <t>North UK</t>
  </si>
  <si>
    <t>London</t>
  </si>
  <si>
    <t>Eastern UK</t>
  </si>
  <si>
    <t>Rest of UK</t>
  </si>
  <si>
    <t>North Region</t>
  </si>
  <si>
    <t>North-Eastern Region</t>
  </si>
  <si>
    <t>https://www.acmite.com/brochure/Brochure-Epoxy-Resin-Market-Report.pdf</t>
  </si>
  <si>
    <t>Market</t>
  </si>
  <si>
    <t>Bulgaria</t>
  </si>
  <si>
    <t>Romania</t>
  </si>
  <si>
    <t>Russia</t>
  </si>
  <si>
    <t>https://www.reliableplant.com/Read/5710/dow-chemical-to-build-two-plants-in-shanghai,-china</t>
  </si>
  <si>
    <t>Dow Capacity</t>
  </si>
  <si>
    <t>Marmara Region</t>
  </si>
  <si>
    <t>Black Sea Region</t>
  </si>
  <si>
    <t>Aegean Region</t>
  </si>
  <si>
    <t>Eastern Anatolia Region</t>
  </si>
  <si>
    <t>Mediterranean Region</t>
  </si>
  <si>
    <t>Central Anatolia Region</t>
  </si>
  <si>
    <t>South Eastern Anatolia Region</t>
  </si>
  <si>
    <t>Sino Polymer</t>
  </si>
  <si>
    <t>Shanghai</t>
  </si>
  <si>
    <t>Swancor</t>
  </si>
  <si>
    <t>Fuchem</t>
  </si>
  <si>
    <t>Scott Bader</t>
  </si>
  <si>
    <t>Showa Denko</t>
  </si>
  <si>
    <t>Reichhold</t>
  </si>
  <si>
    <t>Aliancys</t>
  </si>
  <si>
    <t>Changzhou Tianma Group</t>
  </si>
  <si>
    <t>Polynt</t>
  </si>
  <si>
    <t>AOC Resins</t>
  </si>
  <si>
    <t>Allnex</t>
  </si>
  <si>
    <t>Ashland</t>
  </si>
  <si>
    <t>DSM</t>
  </si>
  <si>
    <t>Interplastic Corporation</t>
  </si>
  <si>
    <t>https://www.scottbader.com/wp-content/uploads/3381_crystic-handbook-dec-05.pdf</t>
  </si>
  <si>
    <t>AOC - Aliancys</t>
  </si>
  <si>
    <t>Polynt-Reichhold</t>
  </si>
  <si>
    <t>Eternal Chemical (China) Co., Ltd.</t>
  </si>
  <si>
    <t>SHOWA HIGH POLYMER SINGAPORE PTE LTD</t>
  </si>
  <si>
    <t>DIC Corporation</t>
  </si>
  <si>
    <t>SHOWA DENKO K.K.</t>
  </si>
  <si>
    <t>SEWON CHEMICAL</t>
  </si>
  <si>
    <t>https://www.eternal-group.com/Global/GlobalProductIndex?Lang=en</t>
  </si>
  <si>
    <t>Eternal Materials Co.,Ltd. Lu-Chu Plant</t>
  </si>
  <si>
    <t>https://www.eternal-group.com/Global/GlobalProductIndex?AreaID=60&amp;type=1&amp;lang=en</t>
  </si>
  <si>
    <t>Eternal Materials（Malaysia）Sdn.Bhd.</t>
  </si>
  <si>
    <t>http://www.aypolspolymers.com/vinyl-ester-resin-4744990.html</t>
  </si>
  <si>
    <t>https://www.ineos.com/news/shared-news/ineos-completes-the-acquisition-of-the-ashland-composites-business/</t>
  </si>
  <si>
    <t>INEOS Composites</t>
  </si>
  <si>
    <t>Ashland Global Holdings Inc.</t>
  </si>
  <si>
    <t>http://www.sinopolymer.cn/Current_Partners/45.html</t>
  </si>
  <si>
    <t>Polynt S.p.A.</t>
  </si>
  <si>
    <t>Scott Bader Company Ltd.</t>
  </si>
  <si>
    <t>Allnex group</t>
  </si>
  <si>
    <t>Reinhold GmbH</t>
  </si>
  <si>
    <t>http://www.reichhold.com/en/company-locations.aspx</t>
  </si>
  <si>
    <t>https://www.businesswire.com/news/home/20150727006094/en/Hexion-Inc.-Announces-Successful-Restart-of-VeoVa%E2%84%A2-Vinyl-Ester-Plant-in-Moerdijk-Netherlands</t>
  </si>
  <si>
    <t>https://www.poliya.com/en/contact-information</t>
  </si>
  <si>
    <t>Poliya</t>
  </si>
  <si>
    <t>https://www.compositesworld.com/news/brazilian-composites-sector-shows-third-consecutive-year-of-growth-</t>
  </si>
  <si>
    <t>https://coek.info/pdf-brazil-offers-good-potential-for-composites-.html</t>
  </si>
  <si>
    <t>https://www.polynt.com/wp-content/uploads/2019/12/Brochure-Polynt-Reichhold-Corporate.pdf</t>
  </si>
  <si>
    <t>UAE</t>
  </si>
  <si>
    <t>https://www.scottbader.com/corporate/global-offices/scott-bader-middle-east/</t>
  </si>
  <si>
    <t>https://www.scottbader.com/corporate/global-offices/scott-bader-croatia/</t>
  </si>
  <si>
    <t>AOC, LLC</t>
  </si>
  <si>
    <t>https://totalenergies.com/media/news/press-releases/ccp-composites-and-polynt-group-combine-form-global-no-3-composite-resins</t>
  </si>
  <si>
    <t>https://www.degruyter.com/document/doi/10.1515/revce-2014-0012/html</t>
  </si>
  <si>
    <t xml:space="preserve">South Korea </t>
  </si>
  <si>
    <t xml:space="preserve">China </t>
  </si>
  <si>
    <t xml:space="preserve">Japan </t>
  </si>
  <si>
    <t>Malyasia</t>
  </si>
  <si>
    <t>Not Updated to VER</t>
  </si>
  <si>
    <t>http://environmentclearance.nic.in/writereaddata/FormB/EC/FORM_1/20082016BUXU5QA5FormIPrimePolymers.pdf</t>
  </si>
  <si>
    <t>https://www.atul.co.in/pdf/Atul%20environmental%20clearance%20for%20expansion%202019.pdf</t>
  </si>
  <si>
    <t>https://www.sdk.co.jp/english/news/2020/38557.html</t>
  </si>
  <si>
    <t>https://www.acnnewswire.com/press-release/english/59580/sdk-group-completes-expansion-of-lines-to-produce-vinyl-ester-resin-and-synthetic-resin-emulsion-in-shanghai</t>
  </si>
  <si>
    <t>Vinyl Ester Resin Demand (Y-O-Y, %)</t>
  </si>
  <si>
    <t>Vinyl Ester Resin Demand-Supply Gap (Thousand Tonnes)</t>
  </si>
  <si>
    <t>2020_IVA</t>
  </si>
  <si>
    <t>2020_IVO</t>
  </si>
  <si>
    <t xml:space="preserve">Taiwan </t>
  </si>
  <si>
    <t>2020_EVA</t>
  </si>
  <si>
    <t>2020_EVO</t>
  </si>
  <si>
    <t>Kazakhstan</t>
  </si>
  <si>
    <t>Belarus</t>
  </si>
  <si>
    <t>Uzbekistan</t>
  </si>
  <si>
    <t>Azerbaijan</t>
  </si>
  <si>
    <t>Ukraine</t>
  </si>
  <si>
    <t>Kuwait</t>
  </si>
  <si>
    <t>Iran</t>
  </si>
  <si>
    <t>Jordan</t>
  </si>
  <si>
    <t>Novolac vinyl ester resin</t>
  </si>
  <si>
    <t>Brominated vinyl ester resin</t>
  </si>
  <si>
    <t>Other chemistry</t>
  </si>
  <si>
    <t>Volga</t>
  </si>
  <si>
    <t>Ural</t>
  </si>
  <si>
    <t>Siberia</t>
  </si>
  <si>
    <t>Dubai</t>
  </si>
  <si>
    <t>Abu-Dhabi</t>
  </si>
  <si>
    <t>Sharjah</t>
  </si>
  <si>
    <t>other Emirates</t>
  </si>
  <si>
    <t xml:space="preserve">VER </t>
  </si>
  <si>
    <t>https://compresdev.co.uk/CRD%20The%20Use%20and%20Application%20of%20Epoxy%20Resin%20vs%20Vinylester%20vs%20Polyester.pdf</t>
  </si>
  <si>
    <t>Innovative Resins</t>
  </si>
  <si>
    <t>Mechemco</t>
  </si>
  <si>
    <t>Demand by Application (%)</t>
  </si>
  <si>
    <t>Demand by Type (%)</t>
  </si>
  <si>
    <t>Demand by Sales Channel (%)</t>
  </si>
  <si>
    <t>Demand</t>
  </si>
  <si>
    <t>Pipes &amp; Tanks</t>
  </si>
  <si>
    <t>Satyen Polymers</t>
  </si>
  <si>
    <t>AOC- Alliancys</t>
  </si>
  <si>
    <t>En Chuan Chemical Industries Co., Ltd.</t>
  </si>
  <si>
    <t>Swancor Holding Co., LTD.</t>
  </si>
  <si>
    <t>https://in.finance.yahoo.com/quote/3708.TW/profile/</t>
  </si>
  <si>
    <t>http://www.shps.com.sg/ripoxy/aboutripoxy</t>
  </si>
  <si>
    <t xml:space="preserve">Showa Denko </t>
  </si>
  <si>
    <t>Crystic Polymers</t>
  </si>
  <si>
    <t xml:space="preserve">Sewon Chemical </t>
  </si>
  <si>
    <t>https://swcl.tradekorea.com/company.do</t>
  </si>
  <si>
    <t>CPP Branch</t>
  </si>
  <si>
    <t>DIC-half-shared company</t>
  </si>
  <si>
    <t>https://www.inkworldmagazine.com/contents/view_top-companies-report/2013-07-01/1-dic-corporation/</t>
  </si>
  <si>
    <t>http://www.haythink.com/insights/detail.asp?ID=1547   https://www.compositesone.com/product/suppliers/polynt/</t>
  </si>
  <si>
    <t>Jinling AOC Resins Co., Ltd.</t>
  </si>
  <si>
    <t>AOC China</t>
  </si>
  <si>
    <t>https://aocresins.com/en-asia/contact/locations/asia-pacific/china/</t>
  </si>
  <si>
    <t>https://www.scottbader.com/corporate/global-offices/scott-bader-france/</t>
  </si>
  <si>
    <t xml:space="preserve">Others </t>
  </si>
  <si>
    <t>CAGR(%)</t>
  </si>
  <si>
    <t>Orson Chemicals</t>
  </si>
  <si>
    <t xml:space="preserve">Moras </t>
  </si>
  <si>
    <t>Marine Components</t>
  </si>
  <si>
    <t>Reichhold India Pvt. Ltd.</t>
  </si>
  <si>
    <t>Pune, Maharashtra</t>
  </si>
  <si>
    <t>Renewables</t>
  </si>
  <si>
    <t xml:space="preserve">India </t>
  </si>
  <si>
    <t>CAGR</t>
  </si>
  <si>
    <t>Bisphenol-A,F,S vinyl ester resin</t>
  </si>
  <si>
    <t xml:space="preserve">Moras Chemicals India Pvt. Ltd. </t>
  </si>
  <si>
    <t>Innovative Resins Pvt. Ltd.</t>
  </si>
  <si>
    <t>Silvassa, Dadra and Nagar Haveli</t>
  </si>
  <si>
    <t>Mechemco resins pvt ltd</t>
  </si>
  <si>
    <t>Dombivli, Maharashtra</t>
  </si>
  <si>
    <t>Satyen Polymers Pvt. Ltd. </t>
  </si>
  <si>
    <t>Mumbai,Maharashtra</t>
  </si>
  <si>
    <t>Crystic Resins India Private Limited</t>
  </si>
  <si>
    <t>Jiangsu </t>
  </si>
  <si>
    <t>Kawasaki </t>
  </si>
  <si>
    <t>Daedeok-gu, Daejeon</t>
  </si>
  <si>
    <t>Kaohsiung</t>
  </si>
  <si>
    <t>Faridabad, Harayana</t>
  </si>
  <si>
    <t>Sgx Centre 1</t>
  </si>
  <si>
    <t>Changhua</t>
  </si>
  <si>
    <t>Nantou</t>
  </si>
  <si>
    <t>Marl</t>
  </si>
  <si>
    <t>Frankfurt</t>
  </si>
  <si>
    <t>Dusslinge</t>
  </si>
  <si>
    <t>Drocourt</t>
  </si>
  <si>
    <t>Monfalcone</t>
  </si>
  <si>
    <t>Brembate Sopra</t>
  </si>
  <si>
    <t>Schaffhausen</t>
  </si>
  <si>
    <t>Ohio</t>
  </si>
  <si>
    <t>Istanbul</t>
  </si>
  <si>
    <t>https://www.poliya.com/en/distributors</t>
  </si>
  <si>
    <t xml:space="preserve"> </t>
  </si>
  <si>
    <t>Houston</t>
  </si>
  <si>
    <t xml:space="preserve">Direct </t>
  </si>
  <si>
    <t xml:space="preserve">Indirect </t>
  </si>
  <si>
    <t>APAC</t>
  </si>
  <si>
    <t>NA</t>
  </si>
  <si>
    <t>SA</t>
  </si>
  <si>
    <t xml:space="preserve">Switzerland </t>
  </si>
  <si>
    <t xml:space="preserve">United Kingdom </t>
  </si>
  <si>
    <t>Rest Of Europe</t>
  </si>
  <si>
    <t>Rest Of South America</t>
  </si>
  <si>
    <t>Saudi Arabia Industria Resins Ltd.</t>
  </si>
  <si>
    <t>Domestic Consumption(Thousand Tonnes) - Optimistic</t>
  </si>
  <si>
    <t>Domestic Consumption(Thousand Tonnes) Realistic</t>
  </si>
  <si>
    <t>Domestic Consumption(Thousand Tonnes) Pessimistic</t>
  </si>
  <si>
    <t>Indian companies</t>
  </si>
  <si>
    <t>Outside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</si>
</sst>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0.0"/>
    <numFmt numFmtId="167" formatCode="#,##0.0"/>
    <numFmt numFmtId="168" formatCode="#,##0_);\(#,##0\);\-\-\-\-"/>
    <numFmt numFmtId="169" formatCode="#,##0.00_);\(#,##0.00\);\-\-\-\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b/>
      <sz val="9"/>
      <color indexed="8"/>
      <name val="Arial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0"/>
      <color theme="1" tint="4.9989318521683403E-2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0"/>
      <name val="Verdana"/>
      <family val="2"/>
    </font>
    <font>
      <sz val="11"/>
      <name val="Symbol"/>
      <family val="1"/>
      <charset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Verdana"/>
      <family val="2"/>
    </font>
    <font>
      <sz val="11"/>
      <name val="Times New Roman"/>
      <family val="1"/>
    </font>
    <font>
      <b/>
      <sz val="11"/>
      <color rgb="FF2A2A2A"/>
      <name val="Arial"/>
      <family val="2"/>
    </font>
    <font>
      <b/>
      <sz val="10"/>
      <name val="Verdana"/>
      <family val="2"/>
    </font>
    <font>
      <sz val="11"/>
      <color rgb="FF333333"/>
      <name val="Arial"/>
      <family val="2"/>
    </font>
    <font>
      <b/>
      <sz val="12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9"/>
      <color rgb="FF002B54"/>
      <name val="Arial"/>
      <family val="2"/>
    </font>
    <font>
      <sz val="9"/>
      <color rgb="FF008000"/>
      <name val="Arial"/>
      <family val="2"/>
    </font>
    <font>
      <sz val="9"/>
      <color rgb="FF3CB371"/>
      <name val="Arial"/>
      <family val="2"/>
    </font>
    <font>
      <sz val="9"/>
      <color rgb="FF8A2BE2"/>
      <name val="Arial"/>
      <family val="2"/>
    </font>
    <font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3">
    <xf numFmtId="0" fontId="0" fillId="0" borderId="0"/>
    <xf numFmtId="0" fontId="2" fillId="0" borderId="1" applyNumberFormat="0" applyFill="0" applyAlignment="0" applyProtection="0"/>
    <xf numFmtId="0" fontId="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Fill="0" applyProtection="0"/>
    <xf numFmtId="9" fontId="1" fillId="0" borderId="0" applyFont="0" applyFill="0" applyBorder="0" applyAlignment="0" applyProtection="0"/>
    <xf numFmtId="0" fontId="1" fillId="0" borderId="0"/>
    <xf numFmtId="3" fontId="9" fillId="0" borderId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" fillId="0" borderId="0"/>
    <xf numFmtId="0" fontId="3" fillId="0" borderId="0"/>
    <xf numFmtId="0" fontId="32" fillId="11" borderId="33" applyNumberFormat="0" applyAlignment="0" applyProtection="0"/>
    <xf numFmtId="0" fontId="37" fillId="0" borderId="0" applyNumberFormat="0" applyFill="0" applyBorder="0" applyProtection="0">
      <alignment horizontal="center"/>
    </xf>
    <xf numFmtId="0" fontId="33" fillId="12" borderId="34" applyNumberFormat="0" applyProtection="0">
      <alignment horizontal="left"/>
    </xf>
    <xf numFmtId="0" fontId="38" fillId="11" borderId="0" applyNumberFormat="0" applyBorder="0" applyProtection="0">
      <alignment horizontal="center"/>
    </xf>
    <xf numFmtId="0" fontId="33" fillId="12" borderId="35" applyNumberFormat="0" applyProtection="0">
      <alignment horizontal="left"/>
    </xf>
    <xf numFmtId="0" fontId="34" fillId="0" borderId="0" applyNumberFormat="0" applyFill="0" applyBorder="0" applyProtection="0">
      <alignment horizontal="left"/>
    </xf>
    <xf numFmtId="0" fontId="33" fillId="12" borderId="34" applyNumberFormat="0" applyProtection="0">
      <alignment horizontal="center"/>
    </xf>
    <xf numFmtId="0" fontId="39" fillId="0" borderId="0" applyNumberFormat="0" applyFill="0" applyBorder="0" applyProtection="0">
      <alignment horizontal="left" vertical="top"/>
    </xf>
    <xf numFmtId="0" fontId="33" fillId="12" borderId="36" applyNumberFormat="0" applyProtection="0">
      <alignment horizontal="center"/>
    </xf>
    <xf numFmtId="168" fontId="34" fillId="0" borderId="37" applyFill="0" applyProtection="0">
      <alignment horizontal="right" vertical="top"/>
    </xf>
    <xf numFmtId="0" fontId="33" fillId="12" borderId="34" applyNumberFormat="0" applyProtection="0">
      <alignment horizontal="right"/>
    </xf>
    <xf numFmtId="168" fontId="39" fillId="0" borderId="0" applyFill="0" applyBorder="0" applyProtection="0">
      <alignment horizontal="right" vertical="top"/>
    </xf>
    <xf numFmtId="0" fontId="33" fillId="12" borderId="36" applyNumberFormat="0" applyProtection="0">
      <alignment horizontal="right"/>
    </xf>
    <xf numFmtId="169" fontId="39" fillId="0" borderId="0" applyFill="0" applyBorder="0" applyProtection="0">
      <alignment horizontal="right" vertical="top"/>
    </xf>
    <xf numFmtId="0" fontId="33" fillId="12" borderId="35" applyNumberFormat="0" applyProtection="0">
      <alignment horizontal="center"/>
    </xf>
    <xf numFmtId="0" fontId="34" fillId="0" borderId="28" applyNumberFormat="0" applyFill="0" applyProtection="0">
      <alignment horizontal="right"/>
    </xf>
    <xf numFmtId="0" fontId="33" fillId="12" borderId="38" applyNumberFormat="0" applyProtection="0">
      <alignment horizontal="center"/>
    </xf>
    <xf numFmtId="0" fontId="34" fillId="0" borderId="0" applyNumberFormat="0" applyFill="0" applyBorder="0" applyProtection="0">
      <alignment horizontal="center"/>
    </xf>
    <xf numFmtId="0" fontId="33" fillId="12" borderId="35" applyNumberFormat="0" applyProtection="0">
      <alignment horizontal="right"/>
    </xf>
    <xf numFmtId="0" fontId="39" fillId="0" borderId="0" applyNumberFormat="0" applyFill="0" applyBorder="0" applyProtection="0">
      <alignment horizontal="left" vertical="top"/>
    </xf>
    <xf numFmtId="0" fontId="33" fillId="12" borderId="38" applyNumberFormat="0" applyProtection="0">
      <alignment horizontal="right"/>
    </xf>
    <xf numFmtId="0" fontId="39" fillId="0" borderId="0" applyNumberFormat="0" applyFill="0" applyBorder="0" applyProtection="0">
      <alignment horizontal="center" vertical="top"/>
    </xf>
    <xf numFmtId="0" fontId="34" fillId="0" borderId="0" applyNumberFormat="0" applyFill="0" applyBorder="0" applyAlignment="0" applyProtection="0"/>
    <xf numFmtId="168" fontId="39" fillId="0" borderId="6" applyFill="0" applyProtection="0">
      <alignment horizontal="right" vertical="top"/>
    </xf>
    <xf numFmtId="0" fontId="34" fillId="13" borderId="0" applyNumberFormat="0" applyBorder="0" applyAlignment="0" applyProtection="0"/>
    <xf numFmtId="10" fontId="39" fillId="0" borderId="0" applyFill="0" applyBorder="0" applyProtection="0">
      <alignment horizontal="right"/>
    </xf>
    <xf numFmtId="10" fontId="40" fillId="0" borderId="0" applyFill="0" applyBorder="0" applyProtection="0">
      <alignment horizontal="left"/>
    </xf>
    <xf numFmtId="167" fontId="9" fillId="0" borderId="0" applyFill="0" applyBorder="0" applyAlignment="0" applyProtection="0"/>
    <xf numFmtId="3" fontId="9" fillId="13" borderId="0" applyBorder="0" applyAlignment="0" applyProtection="0"/>
    <xf numFmtId="167" fontId="9" fillId="13" borderId="0" applyBorder="0" applyAlignment="0" applyProtection="0"/>
    <xf numFmtId="3" fontId="35" fillId="0" borderId="0" applyFill="0" applyBorder="0" applyAlignment="0" applyProtection="0"/>
    <xf numFmtId="167" fontId="35" fillId="0" borderId="0" applyFill="0" applyBorder="0" applyAlignment="0" applyProtection="0"/>
    <xf numFmtId="3" fontId="35" fillId="13" borderId="0" applyBorder="0" applyAlignment="0" applyProtection="0"/>
    <xf numFmtId="167" fontId="35" fillId="13" borderId="0" applyBorder="0" applyAlignment="0" applyProtection="0"/>
    <xf numFmtId="0" fontId="36" fillId="0" borderId="39" applyNumberFormat="0" applyFill="0" applyAlignment="0" applyProtection="0"/>
    <xf numFmtId="0" fontId="36" fillId="0" borderId="40" applyNumberFormat="0" applyFill="0" applyAlignment="0" applyProtection="0"/>
    <xf numFmtId="43" fontId="3" fillId="0" borderId="0" applyFont="0" applyFill="0" applyBorder="0" applyAlignment="0" applyProtection="0"/>
    <xf numFmtId="0" fontId="3" fillId="0" borderId="0"/>
    <xf numFmtId="0" fontId="1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3" fillId="0" borderId="0"/>
  </cellStyleXfs>
  <cellXfs count="549">
    <xf numFmtId="0" fontId="0" fillId="0" borderId="0" xfId="0"/>
    <xf numFmtId="0" fontId="0" fillId="3" borderId="0" xfId="0" applyFill="1"/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2" borderId="0" xfId="9" applyFont="1" applyFill="1"/>
    <xf numFmtId="0" fontId="10" fillId="3" borderId="0" xfId="9" applyFont="1" applyFill="1"/>
    <xf numFmtId="165" fontId="10" fillId="3" borderId="8" xfId="9" applyNumberFormat="1" applyFont="1" applyFill="1" applyBorder="1" applyAlignment="1">
      <alignment horizontal="center"/>
    </xf>
    <xf numFmtId="165" fontId="10" fillId="3" borderId="7" xfId="9" applyNumberFormat="1" applyFont="1" applyFill="1" applyBorder="1" applyAlignment="1">
      <alignment horizontal="center"/>
    </xf>
    <xf numFmtId="0" fontId="10" fillId="2" borderId="17" xfId="9" applyFont="1" applyFill="1" applyBorder="1"/>
    <xf numFmtId="10" fontId="8" fillId="2" borderId="11" xfId="4" applyNumberFormat="1" applyFont="1" applyFill="1" applyBorder="1" applyAlignment="1">
      <alignment horizontal="center"/>
    </xf>
    <xf numFmtId="0" fontId="11" fillId="4" borderId="13" xfId="0" applyFont="1" applyFill="1" applyBorder="1"/>
    <xf numFmtId="0" fontId="11" fillId="4" borderId="14" xfId="0" applyFont="1" applyFill="1" applyBorder="1"/>
    <xf numFmtId="0" fontId="11" fillId="4" borderId="15" xfId="0" applyFont="1" applyFill="1" applyBorder="1"/>
    <xf numFmtId="0" fontId="11" fillId="4" borderId="13" xfId="2" applyFont="1" applyFill="1" applyBorder="1" applyAlignment="1" applyProtection="1">
      <alignment horizontal="left"/>
      <protection locked="0"/>
    </xf>
    <xf numFmtId="0" fontId="8" fillId="3" borderId="4" xfId="0" applyFont="1" applyFill="1" applyBorder="1" applyAlignment="1">
      <alignment horizontal="left"/>
    </xf>
    <xf numFmtId="165" fontId="10" fillId="3" borderId="22" xfId="9" applyNumberFormat="1" applyFont="1" applyFill="1" applyBorder="1" applyAlignment="1">
      <alignment horizontal="center"/>
    </xf>
    <xf numFmtId="165" fontId="10" fillId="3" borderId="20" xfId="9" applyNumberFormat="1" applyFont="1" applyFill="1" applyBorder="1" applyAlignment="1">
      <alignment horizontal="center"/>
    </xf>
    <xf numFmtId="10" fontId="8" fillId="2" borderId="21" xfId="4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19" xfId="0" applyFont="1" applyFill="1" applyBorder="1" applyAlignment="1">
      <alignment horizontal="left"/>
    </xf>
    <xf numFmtId="0" fontId="11" fillId="4" borderId="3" xfId="1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/>
    <xf numFmtId="0" fontId="8" fillId="2" borderId="11" xfId="0" applyFont="1" applyFill="1" applyBorder="1"/>
    <xf numFmtId="0" fontId="8" fillId="2" borderId="12" xfId="0" applyFont="1" applyFill="1" applyBorder="1"/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5" fillId="6" borderId="7" xfId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/>
    <xf numFmtId="0" fontId="5" fillId="4" borderId="7" xfId="1" applyFont="1" applyFill="1" applyBorder="1" applyAlignment="1" applyProtection="1">
      <alignment horizontal="left" vertical="center"/>
      <protection locked="0"/>
    </xf>
    <xf numFmtId="0" fontId="5" fillId="4" borderId="7" xfId="1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left"/>
    </xf>
    <xf numFmtId="2" fontId="14" fillId="0" borderId="7" xfId="0" applyNumberFormat="1" applyFont="1" applyBorder="1" applyAlignment="1">
      <alignment horizontal="center"/>
    </xf>
    <xf numFmtId="0" fontId="16" fillId="4" borderId="7" xfId="2" applyFont="1" applyFill="1" applyBorder="1" applyAlignment="1" applyProtection="1">
      <alignment horizontal="center"/>
      <protection locked="0"/>
    </xf>
    <xf numFmtId="1" fontId="17" fillId="0" borderId="7" xfId="0" applyNumberFormat="1" applyFont="1" applyFill="1" applyBorder="1" applyAlignment="1">
      <alignment horizontal="center" vertical="center"/>
    </xf>
    <xf numFmtId="10" fontId="17" fillId="0" borderId="7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0" fontId="0" fillId="2" borderId="0" xfId="0" applyFill="1"/>
    <xf numFmtId="10" fontId="0" fillId="3" borderId="0" xfId="0" applyNumberFormat="1" applyFill="1"/>
    <xf numFmtId="0" fontId="15" fillId="3" borderId="0" xfId="0" applyFont="1" applyFill="1" applyBorder="1"/>
    <xf numFmtId="0" fontId="0" fillId="3" borderId="0" xfId="0" applyFill="1" applyBorder="1"/>
    <xf numFmtId="0" fontId="14" fillId="3" borderId="0" xfId="0" applyFont="1" applyFill="1" applyBorder="1"/>
    <xf numFmtId="0" fontId="16" fillId="3" borderId="0" xfId="2" applyFont="1" applyFill="1" applyBorder="1" applyAlignment="1" applyProtection="1">
      <alignment horizontal="center"/>
      <protection locked="0"/>
    </xf>
    <xf numFmtId="2" fontId="14" fillId="0" borderId="20" xfId="0" applyNumberFormat="1" applyFont="1" applyBorder="1" applyAlignment="1">
      <alignment horizontal="center"/>
    </xf>
    <xf numFmtId="2" fontId="14" fillId="0" borderId="7" xfId="0" applyNumberFormat="1" applyFont="1" applyFill="1" applyBorder="1" applyAlignment="1">
      <alignment horizontal="center"/>
    </xf>
    <xf numFmtId="2" fontId="14" fillId="0" borderId="10" xfId="0" applyNumberFormat="1" applyFont="1" applyFill="1" applyBorder="1" applyAlignment="1">
      <alignment horizontal="center"/>
    </xf>
    <xf numFmtId="2" fontId="17" fillId="0" borderId="11" xfId="0" applyNumberFormat="1" applyFont="1" applyFill="1" applyBorder="1" applyAlignment="1">
      <alignment horizontal="center" vertical="center"/>
    </xf>
    <xf numFmtId="0" fontId="14" fillId="3" borderId="7" xfId="7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3" borderId="9" xfId="0" applyNumberFormat="1" applyFont="1" applyFill="1" applyBorder="1" applyAlignment="1">
      <alignment horizontal="center" vertical="center"/>
    </xf>
    <xf numFmtId="0" fontId="0" fillId="3" borderId="9" xfId="0" applyFill="1" applyBorder="1"/>
    <xf numFmtId="0" fontId="3" fillId="0" borderId="7" xfId="0" applyFont="1" applyFill="1" applyBorder="1" applyAlignment="1">
      <alignment horizontal="center"/>
    </xf>
    <xf numFmtId="0" fontId="14" fillId="0" borderId="0" xfId="0" applyFont="1" applyFill="1"/>
    <xf numFmtId="10" fontId="14" fillId="3" borderId="0" xfId="0" applyNumberFormat="1" applyFont="1" applyFill="1" applyBorder="1"/>
    <xf numFmtId="0" fontId="14" fillId="0" borderId="7" xfId="0" applyFont="1" applyFill="1" applyBorder="1" applyAlignment="1">
      <alignment horizontal="left"/>
    </xf>
    <xf numFmtId="0" fontId="14" fillId="0" borderId="7" xfId="2" applyFont="1" applyFill="1" applyBorder="1" applyAlignment="1">
      <alignment horizontal="left"/>
    </xf>
    <xf numFmtId="2" fontId="14" fillId="0" borderId="0" xfId="2" applyNumberFormat="1" applyFont="1" applyFill="1" applyBorder="1" applyAlignment="1">
      <alignment horizontal="center"/>
    </xf>
    <xf numFmtId="0" fontId="14" fillId="0" borderId="0" xfId="0" applyFont="1" applyFill="1" applyBorder="1"/>
    <xf numFmtId="10" fontId="14" fillId="0" borderId="0" xfId="0" applyNumberFormat="1" applyFont="1" applyFill="1" applyBorder="1"/>
    <xf numFmtId="9" fontId="14" fillId="0" borderId="0" xfId="0" applyNumberFormat="1" applyFont="1" applyFill="1" applyBorder="1"/>
    <xf numFmtId="2" fontId="14" fillId="0" borderId="9" xfId="0" applyNumberFormat="1" applyFont="1" applyFill="1" applyBorder="1" applyAlignment="1">
      <alignment horizontal="center"/>
    </xf>
    <xf numFmtId="2" fontId="14" fillId="0" borderId="20" xfId="0" applyNumberFormat="1" applyFont="1" applyFill="1" applyBorder="1" applyAlignment="1">
      <alignment horizontal="center"/>
    </xf>
    <xf numFmtId="10" fontId="10" fillId="0" borderId="7" xfId="4" applyNumberFormat="1" applyFont="1" applyFill="1" applyBorder="1" applyAlignment="1">
      <alignment horizontal="center"/>
    </xf>
    <xf numFmtId="10" fontId="14" fillId="0" borderId="7" xfId="4" applyNumberFormat="1" applyFont="1" applyFill="1" applyBorder="1" applyAlignment="1">
      <alignment horizontal="center"/>
    </xf>
    <xf numFmtId="10" fontId="14" fillId="0" borderId="0" xfId="0" applyNumberFormat="1" applyFont="1" applyFill="1"/>
    <xf numFmtId="0" fontId="5" fillId="3" borderId="0" xfId="0" applyFont="1" applyFill="1"/>
    <xf numFmtId="10" fontId="14" fillId="3" borderId="0" xfId="0" applyNumberFormat="1" applyFont="1" applyFill="1"/>
    <xf numFmtId="0" fontId="0" fillId="3" borderId="7" xfId="0" applyFill="1" applyBorder="1"/>
    <xf numFmtId="0" fontId="0" fillId="0" borderId="7" xfId="0" applyBorder="1"/>
    <xf numFmtId="0" fontId="13" fillId="0" borderId="7" xfId="14" applyBorder="1"/>
    <xf numFmtId="0" fontId="4" fillId="5" borderId="9" xfId="0" applyNumberFormat="1" applyFont="1" applyFill="1" applyBorder="1" applyAlignment="1">
      <alignment horizontal="center" vertical="center"/>
    </xf>
    <xf numFmtId="0" fontId="5" fillId="5" borderId="7" xfId="7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10" fontId="14" fillId="0" borderId="0" xfId="0" applyNumberFormat="1" applyFont="1" applyFill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3" fillId="0" borderId="0" xfId="0" applyFont="1" applyFill="1"/>
    <xf numFmtId="0" fontId="20" fillId="5" borderId="7" xfId="0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 vertical="center"/>
    </xf>
    <xf numFmtId="0" fontId="20" fillId="8" borderId="7" xfId="0" applyNumberFormat="1" applyFont="1" applyFill="1" applyBorder="1" applyAlignment="1">
      <alignment horizontal="center" vertical="center"/>
    </xf>
    <xf numFmtId="0" fontId="20" fillId="7" borderId="7" xfId="0" applyNumberFormat="1" applyFont="1" applyFill="1" applyBorder="1" applyAlignment="1">
      <alignment horizontal="center" vertical="center"/>
    </xf>
    <xf numFmtId="0" fontId="20" fillId="6" borderId="7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10" fontId="3" fillId="0" borderId="0" xfId="4" applyNumberFormat="1" applyFont="1" applyFill="1"/>
    <xf numFmtId="0" fontId="21" fillId="0" borderId="0" xfId="15" applyFont="1"/>
    <xf numFmtId="0" fontId="22" fillId="0" borderId="0" xfId="15" applyFont="1"/>
    <xf numFmtId="14" fontId="21" fillId="0" borderId="0" xfId="15" applyNumberFormat="1" applyFont="1" applyAlignment="1">
      <alignment horizontal="left"/>
    </xf>
    <xf numFmtId="0" fontId="21" fillId="0" borderId="0" xfId="15" applyFont="1" applyAlignment="1">
      <alignment horizontal="left" vertical="center"/>
    </xf>
    <xf numFmtId="0" fontId="21" fillId="0" borderId="0" xfId="15" applyFont="1" applyAlignment="1">
      <alignment horizontal="left"/>
    </xf>
    <xf numFmtId="0" fontId="21" fillId="0" borderId="0" xfId="15" applyFont="1" applyAlignment="1">
      <alignment vertical="center"/>
    </xf>
    <xf numFmtId="0" fontId="23" fillId="0" borderId="0" xfId="12" applyFont="1" applyAlignment="1">
      <alignment vertical="center"/>
    </xf>
    <xf numFmtId="0" fontId="22" fillId="0" borderId="0" xfId="15" applyFont="1" applyAlignment="1">
      <alignment wrapText="1"/>
    </xf>
    <xf numFmtId="0" fontId="24" fillId="0" borderId="0" xfId="0" applyFont="1" applyAlignment="1">
      <alignment horizontal="justify" vertical="center"/>
    </xf>
    <xf numFmtId="0" fontId="3" fillId="3" borderId="23" xfId="0" applyFont="1" applyFill="1" applyBorder="1"/>
    <xf numFmtId="0" fontId="3" fillId="3" borderId="7" xfId="0" applyFont="1" applyFill="1" applyBorder="1"/>
    <xf numFmtId="0" fontId="5" fillId="4" borderId="20" xfId="1" applyFont="1" applyFill="1" applyBorder="1" applyAlignment="1" applyProtection="1">
      <alignment horizontal="center" vertical="center"/>
      <protection locked="0"/>
    </xf>
    <xf numFmtId="10" fontId="19" fillId="0" borderId="7" xfId="4" applyNumberFormat="1" applyFont="1" applyFill="1" applyBorder="1" applyAlignment="1">
      <alignment horizontal="center"/>
    </xf>
    <xf numFmtId="10" fontId="6" fillId="0" borderId="7" xfId="4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 vertical="center"/>
    </xf>
    <xf numFmtId="166" fontId="10" fillId="0" borderId="7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/>
    </xf>
    <xf numFmtId="0" fontId="14" fillId="0" borderId="0" xfId="0" applyFont="1"/>
    <xf numFmtId="0" fontId="14" fillId="0" borderId="7" xfId="0" applyFont="1" applyBorder="1" applyAlignment="1">
      <alignment horizontal="center"/>
    </xf>
    <xf numFmtId="10" fontId="17" fillId="0" borderId="7" xfId="0" applyNumberFormat="1" applyFont="1" applyBorder="1" applyAlignment="1">
      <alignment horizontal="center"/>
    </xf>
    <xf numFmtId="10" fontId="10" fillId="3" borderId="18" xfId="0" applyNumberFormat="1" applyFont="1" applyFill="1" applyBorder="1" applyAlignment="1">
      <alignment horizontal="center"/>
    </xf>
    <xf numFmtId="2" fontId="14" fillId="0" borderId="0" xfId="0" applyNumberFormat="1" applyFont="1" applyFill="1"/>
    <xf numFmtId="10" fontId="17" fillId="7" borderId="7" xfId="0" applyNumberFormat="1" applyFont="1" applyFill="1" applyBorder="1" applyAlignment="1">
      <alignment horizontal="center"/>
    </xf>
    <xf numFmtId="0" fontId="3" fillId="3" borderId="9" xfId="13" applyFill="1" applyBorder="1"/>
    <xf numFmtId="0" fontId="10" fillId="2" borderId="0" xfId="13" applyFont="1" applyFill="1" applyAlignment="1">
      <alignment horizontal="center"/>
    </xf>
    <xf numFmtId="0" fontId="3" fillId="3" borderId="0" xfId="13" applyFill="1"/>
    <xf numFmtId="0" fontId="3" fillId="3" borderId="7" xfId="13" applyFill="1" applyBorder="1"/>
    <xf numFmtId="2" fontId="6" fillId="0" borderId="7" xfId="0" applyNumberFormat="1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0" fillId="3" borderId="0" xfId="13" applyFont="1" applyFill="1" applyAlignment="1">
      <alignment horizontal="center"/>
    </xf>
    <xf numFmtId="0" fontId="4" fillId="0" borderId="7" xfId="0" applyFont="1" applyBorder="1"/>
    <xf numFmtId="0" fontId="29" fillId="0" borderId="7" xfId="0" applyFont="1" applyBorder="1"/>
    <xf numFmtId="2" fontId="3" fillId="0" borderId="7" xfId="4" applyNumberFormat="1" applyFont="1" applyFill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2" fontId="3" fillId="3" borderId="7" xfId="4" applyNumberFormat="1" applyFont="1" applyFill="1" applyBorder="1" applyAlignment="1">
      <alignment horizontal="center"/>
    </xf>
    <xf numFmtId="10" fontId="17" fillId="3" borderId="7" xfId="0" applyNumberFormat="1" applyFont="1" applyFill="1" applyBorder="1" applyAlignment="1">
      <alignment horizontal="center"/>
    </xf>
    <xf numFmtId="0" fontId="4" fillId="3" borderId="0" xfId="0" applyFont="1" applyFill="1"/>
    <xf numFmtId="0" fontId="31" fillId="0" borderId="0" xfId="0" applyFont="1"/>
    <xf numFmtId="2" fontId="0" fillId="3" borderId="7" xfId="0" applyNumberFormat="1" applyFill="1" applyBorder="1" applyAlignment="1">
      <alignment horizontal="center"/>
    </xf>
    <xf numFmtId="0" fontId="3" fillId="0" borderId="9" xfId="0" applyFont="1" applyFill="1" applyBorder="1"/>
    <xf numFmtId="0" fontId="3" fillId="0" borderId="9" xfId="13" applyFill="1" applyBorder="1"/>
    <xf numFmtId="0" fontId="3" fillId="0" borderId="7" xfId="13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9" xfId="0" applyFill="1" applyBorder="1"/>
    <xf numFmtId="0" fontId="14" fillId="0" borderId="9" xfId="13" applyFont="1" applyFill="1" applyBorder="1"/>
    <xf numFmtId="0" fontId="3" fillId="0" borderId="9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10" fontId="0" fillId="0" borderId="0" xfId="0" applyNumberFormat="1" applyFill="1" applyBorder="1"/>
    <xf numFmtId="0" fontId="14" fillId="0" borderId="7" xfId="7" applyFont="1" applyFill="1" applyBorder="1" applyAlignment="1">
      <alignment horizontal="center" vertical="center"/>
    </xf>
    <xf numFmtId="0" fontId="0" fillId="2" borderId="7" xfId="0" applyFill="1" applyBorder="1"/>
    <xf numFmtId="0" fontId="21" fillId="0" borderId="9" xfId="0" applyFont="1" applyFill="1" applyBorder="1"/>
    <xf numFmtId="0" fontId="10" fillId="3" borderId="7" xfId="13" applyFont="1" applyFill="1" applyBorder="1"/>
    <xf numFmtId="10" fontId="11" fillId="3" borderId="7" xfId="0" applyNumberFormat="1" applyFont="1" applyFill="1" applyBorder="1" applyAlignment="1">
      <alignment horizontal="center"/>
    </xf>
    <xf numFmtId="0" fontId="30" fillId="0" borderId="9" xfId="0" applyFont="1" applyFill="1" applyBorder="1"/>
    <xf numFmtId="165" fontId="10" fillId="3" borderId="8" xfId="9" applyNumberFormat="1" applyFont="1" applyFill="1" applyBorder="1" applyAlignment="1">
      <alignment horizontal="center" vertical="center"/>
    </xf>
    <xf numFmtId="0" fontId="10" fillId="0" borderId="9" xfId="0" applyFont="1" applyFill="1" applyBorder="1"/>
    <xf numFmtId="10" fontId="10" fillId="0" borderId="8" xfId="9" applyNumberFormat="1" applyFont="1" applyFill="1" applyBorder="1" applyAlignment="1">
      <alignment horizontal="center" vertical="center"/>
    </xf>
    <xf numFmtId="0" fontId="8" fillId="0" borderId="9" xfId="13" applyFont="1" applyFill="1" applyBorder="1"/>
    <xf numFmtId="1" fontId="5" fillId="4" borderId="7" xfId="1" applyNumberFormat="1" applyFont="1" applyFill="1" applyBorder="1" applyAlignment="1" applyProtection="1">
      <alignment horizontal="center" vertical="center"/>
      <protection locked="0"/>
    </xf>
    <xf numFmtId="0" fontId="0" fillId="3" borderId="0" xfId="0" applyFont="1" applyFill="1"/>
    <xf numFmtId="10" fontId="30" fillId="3" borderId="7" xfId="0" applyNumberFormat="1" applyFont="1" applyFill="1" applyBorder="1" applyAlignment="1">
      <alignment horizontal="center"/>
    </xf>
    <xf numFmtId="10" fontId="30" fillId="3" borderId="7" xfId="4" applyNumberFormat="1" applyFont="1" applyFill="1" applyBorder="1" applyAlignment="1">
      <alignment horizontal="center"/>
    </xf>
    <xf numFmtId="10" fontId="30" fillId="4" borderId="7" xfId="4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10" fillId="3" borderId="7" xfId="0" applyFont="1" applyFill="1" applyBorder="1"/>
    <xf numFmtId="0" fontId="21" fillId="0" borderId="0" xfId="0" applyFont="1" applyFill="1"/>
    <xf numFmtId="0" fontId="10" fillId="3" borderId="23" xfId="0" applyFont="1" applyFill="1" applyBorder="1"/>
    <xf numFmtId="10" fontId="10" fillId="3" borderId="7" xfId="4" applyNumberFormat="1" applyFont="1" applyFill="1" applyBorder="1" applyAlignment="1">
      <alignment horizontal="center"/>
    </xf>
    <xf numFmtId="1" fontId="11" fillId="4" borderId="7" xfId="1" applyNumberFormat="1" applyFont="1" applyFill="1" applyBorder="1" applyAlignment="1" applyProtection="1">
      <alignment horizontal="center" vertical="center"/>
      <protection locked="0"/>
    </xf>
    <xf numFmtId="0" fontId="30" fillId="3" borderId="7" xfId="0" applyFont="1" applyFill="1" applyBorder="1"/>
    <xf numFmtId="0" fontId="10" fillId="0" borderId="7" xfId="13" applyFont="1" applyFill="1" applyBorder="1"/>
    <xf numFmtId="0" fontId="21" fillId="0" borderId="7" xfId="0" applyFont="1" applyFill="1" applyBorder="1"/>
    <xf numFmtId="10" fontId="4" fillId="3" borderId="0" xfId="0" applyNumberFormat="1" applyFont="1" applyFill="1"/>
    <xf numFmtId="9" fontId="11" fillId="4" borderId="7" xfId="1" applyNumberFormat="1" applyFont="1" applyFill="1" applyBorder="1" applyAlignment="1" applyProtection="1">
      <alignment horizontal="center" vertical="center"/>
      <protection locked="0"/>
    </xf>
    <xf numFmtId="0" fontId="30" fillId="3" borderId="23" xfId="0" applyFont="1" applyFill="1" applyBorder="1"/>
    <xf numFmtId="0" fontId="10" fillId="0" borderId="9" xfId="0" applyFont="1" applyFill="1" applyBorder="1" applyAlignment="1">
      <alignment horizontal="center"/>
    </xf>
    <xf numFmtId="0" fontId="30" fillId="0" borderId="7" xfId="13" applyFont="1" applyFill="1" applyBorder="1"/>
    <xf numFmtId="0" fontId="30" fillId="0" borderId="7" xfId="0" applyFont="1" applyFill="1" applyBorder="1" applyAlignment="1">
      <alignment horizontal="center"/>
    </xf>
    <xf numFmtId="2" fontId="16" fillId="4" borderId="7" xfId="4" applyNumberFormat="1" applyFont="1" applyFill="1" applyBorder="1" applyAlignment="1">
      <alignment horizontal="center"/>
    </xf>
    <xf numFmtId="0" fontId="10" fillId="0" borderId="9" xfId="13" applyFont="1" applyFill="1" applyBorder="1"/>
    <xf numFmtId="0" fontId="30" fillId="3" borderId="7" xfId="13" applyFont="1" applyFill="1" applyBorder="1"/>
    <xf numFmtId="0" fontId="11" fillId="4" borderId="20" xfId="0" applyFont="1" applyFill="1" applyBorder="1" applyAlignment="1">
      <alignment horizontal="center"/>
    </xf>
    <xf numFmtId="0" fontId="0" fillId="3" borderId="0" xfId="0" applyFill="1"/>
    <xf numFmtId="0" fontId="8" fillId="0" borderId="7" xfId="0" applyFont="1" applyBorder="1" applyAlignment="1">
      <alignment horizontal="center"/>
    </xf>
    <xf numFmtId="0" fontId="11" fillId="4" borderId="7" xfId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>
      <alignment horizontal="center"/>
    </xf>
    <xf numFmtId="0" fontId="0" fillId="0" borderId="0" xfId="0" applyFill="1"/>
    <xf numFmtId="0" fontId="30" fillId="0" borderId="7" xfId="0" applyFont="1" applyFill="1" applyBorder="1"/>
    <xf numFmtId="10" fontId="0" fillId="3" borderId="0" xfId="0" applyNumberFormat="1" applyFill="1"/>
    <xf numFmtId="0" fontId="8" fillId="0" borderId="13" xfId="0" applyFont="1" applyBorder="1" applyAlignment="1">
      <alignment horizontal="center"/>
    </xf>
    <xf numFmtId="9" fontId="0" fillId="3" borderId="0" xfId="0" applyNumberFormat="1" applyFill="1"/>
    <xf numFmtId="10" fontId="10" fillId="3" borderId="8" xfId="9" applyNumberFormat="1" applyFont="1" applyFill="1" applyBorder="1" applyAlignment="1">
      <alignment horizontal="center" vertical="center"/>
    </xf>
    <xf numFmtId="10" fontId="6" fillId="3" borderId="7" xfId="4" applyNumberFormat="1" applyFont="1" applyFill="1" applyBorder="1" applyAlignment="1">
      <alignment horizontal="center"/>
    </xf>
    <xf numFmtId="10" fontId="10" fillId="3" borderId="8" xfId="4" applyNumberFormat="1" applyFont="1" applyFill="1" applyBorder="1" applyAlignment="1">
      <alignment horizontal="center"/>
    </xf>
    <xf numFmtId="10" fontId="14" fillId="3" borderId="7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2" fontId="5" fillId="4" borderId="7" xfId="0" applyNumberFormat="1" applyFont="1" applyFill="1" applyBorder="1" applyAlignment="1">
      <alignment horizontal="center"/>
    </xf>
    <xf numFmtId="0" fontId="4" fillId="4" borderId="7" xfId="0" applyFont="1" applyFill="1" applyBorder="1"/>
    <xf numFmtId="10" fontId="16" fillId="4" borderId="7" xfId="4" applyNumberFormat="1" applyFont="1" applyFill="1" applyBorder="1" applyAlignment="1">
      <alignment horizontal="center"/>
    </xf>
    <xf numFmtId="0" fontId="14" fillId="14" borderId="7" xfId="0" applyFont="1" applyFill="1" applyBorder="1" applyAlignment="1">
      <alignment horizontal="left"/>
    </xf>
    <xf numFmtId="0" fontId="0" fillId="14" borderId="7" xfId="0" applyFill="1" applyBorder="1"/>
    <xf numFmtId="2" fontId="14" fillId="14" borderId="7" xfId="0" applyNumberFormat="1" applyFont="1" applyFill="1" applyBorder="1" applyAlignment="1">
      <alignment horizontal="center"/>
    </xf>
    <xf numFmtId="10" fontId="14" fillId="0" borderId="7" xfId="0" applyNumberFormat="1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/>
    </xf>
    <xf numFmtId="10" fontId="6" fillId="0" borderId="7" xfId="0" applyNumberFormat="1" applyFont="1" applyFill="1" applyBorder="1" applyAlignment="1">
      <alignment horizontal="center"/>
    </xf>
    <xf numFmtId="10" fontId="0" fillId="0" borderId="7" xfId="4" applyNumberFormat="1" applyFont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10" fontId="14" fillId="0" borderId="0" xfId="4" applyNumberFormat="1" applyFont="1" applyFill="1"/>
    <xf numFmtId="0" fontId="5" fillId="0" borderId="11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2" fontId="5" fillId="0" borderId="16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2" fontId="5" fillId="0" borderId="21" xfId="0" applyNumberFormat="1" applyFont="1" applyFill="1" applyBorder="1" applyAlignment="1">
      <alignment horizontal="center"/>
    </xf>
    <xf numFmtId="0" fontId="5" fillId="0" borderId="28" xfId="0" applyFont="1" applyFill="1" applyBorder="1"/>
    <xf numFmtId="10" fontId="30" fillId="0" borderId="11" xfId="4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4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2" fontId="14" fillId="0" borderId="15" xfId="0" applyNumberFormat="1" applyFont="1" applyFill="1" applyBorder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6" xfId="0" applyFont="1" applyFill="1" applyBorder="1"/>
    <xf numFmtId="10" fontId="19" fillId="0" borderId="13" xfId="4" applyNumberFormat="1" applyFont="1" applyFill="1" applyBorder="1" applyAlignment="1">
      <alignment horizontal="center"/>
    </xf>
    <xf numFmtId="10" fontId="6" fillId="0" borderId="13" xfId="4" applyNumberFormat="1" applyFont="1" applyFill="1" applyBorder="1" applyAlignment="1">
      <alignment horizontal="center"/>
    </xf>
    <xf numFmtId="10" fontId="10" fillId="0" borderId="13" xfId="4" applyNumberFormat="1" applyFont="1" applyFill="1" applyBorder="1" applyAlignment="1">
      <alignment horizontal="center"/>
    </xf>
    <xf numFmtId="10" fontId="14" fillId="0" borderId="6" xfId="0" applyNumberFormat="1" applyFont="1" applyFill="1" applyBorder="1"/>
    <xf numFmtId="10" fontId="14" fillId="0" borderId="13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6" fillId="0" borderId="11" xfId="0" applyFont="1" applyFill="1" applyBorder="1" applyAlignment="1">
      <alignment horizontal="center" vertical="top"/>
    </xf>
    <xf numFmtId="0" fontId="14" fillId="14" borderId="42" xfId="0" applyFont="1" applyFill="1" applyBorder="1" applyAlignment="1">
      <alignment horizontal="center"/>
    </xf>
    <xf numFmtId="10" fontId="14" fillId="0" borderId="13" xfId="4" applyNumberFormat="1" applyFont="1" applyFill="1" applyBorder="1" applyAlignment="1">
      <alignment horizontal="center" vertical="top" wrapText="1"/>
    </xf>
    <xf numFmtId="0" fontId="5" fillId="14" borderId="21" xfId="0" applyFont="1" applyFill="1" applyBorder="1" applyAlignment="1">
      <alignment horizontal="center"/>
    </xf>
    <xf numFmtId="10" fontId="6" fillId="3" borderId="13" xfId="4" applyNumberFormat="1" applyFont="1" applyFill="1" applyBorder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left"/>
    </xf>
    <xf numFmtId="0" fontId="4" fillId="3" borderId="41" xfId="0" applyFont="1" applyFill="1" applyBorder="1"/>
    <xf numFmtId="2" fontId="5" fillId="0" borderId="11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10" fontId="30" fillId="3" borderId="11" xfId="4" applyNumberFormat="1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/>
    </xf>
    <xf numFmtId="0" fontId="0" fillId="3" borderId="13" xfId="0" applyFill="1" applyBorder="1"/>
    <xf numFmtId="2" fontId="14" fillId="0" borderId="13" xfId="0" applyNumberFormat="1" applyFont="1" applyBorder="1" applyAlignment="1">
      <alignment horizontal="center"/>
    </xf>
    <xf numFmtId="10" fontId="14" fillId="3" borderId="13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left"/>
    </xf>
    <xf numFmtId="0" fontId="4" fillId="4" borderId="13" xfId="0" applyFont="1" applyFill="1" applyBorder="1"/>
    <xf numFmtId="2" fontId="5" fillId="4" borderId="13" xfId="0" applyNumberFormat="1" applyFont="1" applyFill="1" applyBorder="1" applyAlignment="1">
      <alignment horizontal="center"/>
    </xf>
    <xf numFmtId="10" fontId="16" fillId="4" borderId="13" xfId="4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left"/>
    </xf>
    <xf numFmtId="0" fontId="4" fillId="4" borderId="41" xfId="0" applyFont="1" applyFill="1" applyBorder="1"/>
    <xf numFmtId="10" fontId="16" fillId="4" borderId="11" xfId="4" applyNumberFormat="1" applyFont="1" applyFill="1" applyBorder="1" applyAlignment="1">
      <alignment horizontal="center"/>
    </xf>
    <xf numFmtId="0" fontId="14" fillId="14" borderId="13" xfId="0" applyFont="1" applyFill="1" applyBorder="1" applyAlignment="1">
      <alignment horizontal="left"/>
    </xf>
    <xf numFmtId="0" fontId="0" fillId="14" borderId="13" xfId="0" applyFill="1" applyBorder="1"/>
    <xf numFmtId="0" fontId="5" fillId="14" borderId="11" xfId="0" applyFont="1" applyFill="1" applyBorder="1" applyAlignment="1">
      <alignment horizontal="left"/>
    </xf>
    <xf numFmtId="0" fontId="0" fillId="14" borderId="11" xfId="0" applyFill="1" applyBorder="1"/>
    <xf numFmtId="2" fontId="5" fillId="14" borderId="11" xfId="0" applyNumberFormat="1" applyFont="1" applyFill="1" applyBorder="1" applyAlignment="1">
      <alignment horizontal="center"/>
    </xf>
    <xf numFmtId="0" fontId="5" fillId="4" borderId="6" xfId="2" applyFont="1" applyFill="1" applyBorder="1" applyAlignment="1" applyProtection="1">
      <alignment horizontal="center"/>
      <protection locked="0"/>
    </xf>
    <xf numFmtId="0" fontId="5" fillId="4" borderId="7" xfId="2" applyFont="1" applyFill="1" applyBorder="1" applyAlignment="1" applyProtection="1">
      <alignment horizontal="center"/>
      <protection locked="0"/>
    </xf>
    <xf numFmtId="0" fontId="5" fillId="4" borderId="43" xfId="0" applyFont="1" applyFill="1" applyBorder="1" applyAlignment="1">
      <alignment horizontal="center"/>
    </xf>
    <xf numFmtId="2" fontId="14" fillId="0" borderId="42" xfId="0" applyNumberFormat="1" applyFont="1" applyBorder="1" applyAlignment="1">
      <alignment horizontal="center"/>
    </xf>
    <xf numFmtId="2" fontId="5" fillId="14" borderId="21" xfId="0" applyNumberFormat="1" applyFont="1" applyFill="1" applyBorder="1" applyAlignment="1">
      <alignment horizontal="center"/>
    </xf>
    <xf numFmtId="0" fontId="5" fillId="4" borderId="9" xfId="2" applyFont="1" applyFill="1" applyBorder="1" applyAlignment="1" applyProtection="1">
      <alignment horizontal="center"/>
      <protection locked="0"/>
    </xf>
    <xf numFmtId="10" fontId="14" fillId="3" borderId="9" xfId="0" applyNumberFormat="1" applyFont="1" applyFill="1" applyBorder="1" applyAlignment="1">
      <alignment horizontal="center"/>
    </xf>
    <xf numFmtId="10" fontId="10" fillId="3" borderId="9" xfId="4" applyNumberFormat="1" applyFont="1" applyFill="1" applyBorder="1" applyAlignment="1">
      <alignment horizontal="center"/>
    </xf>
    <xf numFmtId="10" fontId="30" fillId="3" borderId="16" xfId="4" applyNumberFormat="1" applyFont="1" applyFill="1" applyBorder="1" applyAlignment="1">
      <alignment horizontal="center"/>
    </xf>
    <xf numFmtId="10" fontId="14" fillId="3" borderId="15" xfId="0" applyNumberFormat="1" applyFont="1" applyFill="1" applyBorder="1" applyAlignment="1">
      <alignment horizontal="center"/>
    </xf>
    <xf numFmtId="10" fontId="16" fillId="4" borderId="15" xfId="4" applyNumberFormat="1" applyFont="1" applyFill="1" applyBorder="1" applyAlignment="1">
      <alignment horizontal="center"/>
    </xf>
    <xf numFmtId="10" fontId="16" fillId="4" borderId="9" xfId="4" applyNumberFormat="1" applyFont="1" applyFill="1" applyBorder="1" applyAlignment="1">
      <alignment horizontal="center"/>
    </xf>
    <xf numFmtId="10" fontId="16" fillId="4" borderId="16" xfId="4" applyNumberFormat="1" applyFont="1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left"/>
    </xf>
    <xf numFmtId="10" fontId="5" fillId="0" borderId="11" xfId="4" applyNumberFormat="1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1" fontId="17" fillId="4" borderId="7" xfId="0" applyNumberFormat="1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 vertical="center"/>
    </xf>
    <xf numFmtId="10" fontId="17" fillId="4" borderId="7" xfId="0" applyNumberFormat="1" applyFont="1" applyFill="1" applyBorder="1" applyAlignment="1">
      <alignment horizontal="center" vertical="center"/>
    </xf>
    <xf numFmtId="2" fontId="14" fillId="4" borderId="7" xfId="0" applyNumberFormat="1" applyFont="1" applyFill="1" applyBorder="1" applyAlignment="1">
      <alignment horizontal="center"/>
    </xf>
    <xf numFmtId="2" fontId="14" fillId="4" borderId="10" xfId="0" applyNumberFormat="1" applyFont="1" applyFill="1" applyBorder="1" applyAlignment="1">
      <alignment horizontal="center"/>
    </xf>
    <xf numFmtId="2" fontId="17" fillId="4" borderId="7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 vertical="center"/>
    </xf>
    <xf numFmtId="2" fontId="17" fillId="4" borderId="11" xfId="0" applyNumberFormat="1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17" fillId="14" borderId="9" xfId="0" applyFont="1" applyFill="1" applyBorder="1" applyAlignment="1">
      <alignment horizontal="center" vertical="center"/>
    </xf>
    <xf numFmtId="1" fontId="17" fillId="14" borderId="7" xfId="0" applyNumberFormat="1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10" fontId="17" fillId="14" borderId="7" xfId="0" applyNumberFormat="1" applyFont="1" applyFill="1" applyBorder="1" applyAlignment="1">
      <alignment horizontal="center" vertical="center"/>
    </xf>
    <xf numFmtId="2" fontId="14" fillId="14" borderId="10" xfId="0" applyNumberFormat="1" applyFont="1" applyFill="1" applyBorder="1" applyAlignment="1">
      <alignment horizontal="center"/>
    </xf>
    <xf numFmtId="2" fontId="17" fillId="14" borderId="7" xfId="0" applyNumberFormat="1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5" fillId="14" borderId="11" xfId="0" applyFont="1" applyFill="1" applyBorder="1" applyAlignment="1">
      <alignment horizontal="center"/>
    </xf>
    <xf numFmtId="0" fontId="17" fillId="14" borderId="16" xfId="0" applyFont="1" applyFill="1" applyBorder="1" applyAlignment="1">
      <alignment horizontal="center" vertical="center"/>
    </xf>
    <xf numFmtId="2" fontId="17" fillId="14" borderId="11" xfId="0" applyNumberFormat="1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left"/>
    </xf>
    <xf numFmtId="0" fontId="14" fillId="4" borderId="7" xfId="2" applyFont="1" applyFill="1" applyBorder="1" applyAlignment="1">
      <alignment horizontal="left"/>
    </xf>
    <xf numFmtId="0" fontId="14" fillId="14" borderId="7" xfId="2" applyFont="1" applyFill="1" applyBorder="1" applyAlignment="1">
      <alignment horizontal="left"/>
    </xf>
    <xf numFmtId="10" fontId="14" fillId="14" borderId="7" xfId="4" applyNumberFormat="1" applyFont="1" applyFill="1" applyBorder="1" applyAlignment="1">
      <alignment horizontal="center"/>
    </xf>
    <xf numFmtId="10" fontId="5" fillId="14" borderId="11" xfId="4" applyNumberFormat="1" applyFont="1" applyFill="1" applyBorder="1" applyAlignment="1">
      <alignment horizontal="center"/>
    </xf>
    <xf numFmtId="10" fontId="14" fillId="4" borderId="7" xfId="4" applyNumberFormat="1" applyFont="1" applyFill="1" applyBorder="1" applyAlignment="1">
      <alignment horizontal="center"/>
    </xf>
    <xf numFmtId="10" fontId="5" fillId="4" borderId="11" xfId="4" applyNumberFormat="1" applyFont="1" applyFill="1" applyBorder="1" applyAlignment="1">
      <alignment horizontal="center"/>
    </xf>
    <xf numFmtId="0" fontId="16" fillId="4" borderId="23" xfId="2" applyFont="1" applyFill="1" applyBorder="1" applyAlignment="1" applyProtection="1">
      <alignment horizontal="center"/>
      <protection locked="0"/>
    </xf>
    <xf numFmtId="3" fontId="0" fillId="0" borderId="0" xfId="0" applyNumberFormat="1" applyFill="1"/>
    <xf numFmtId="0" fontId="16" fillId="3" borderId="23" xfId="0" applyFont="1" applyFill="1" applyBorder="1"/>
    <xf numFmtId="0" fontId="16" fillId="0" borderId="9" xfId="0" applyFont="1" applyFill="1" applyBorder="1"/>
    <xf numFmtId="2" fontId="16" fillId="3" borderId="7" xfId="0" applyNumberFormat="1" applyFont="1" applyFill="1" applyBorder="1" applyAlignment="1">
      <alignment horizontal="center"/>
    </xf>
    <xf numFmtId="0" fontId="16" fillId="3" borderId="7" xfId="0" applyFont="1" applyFill="1" applyBorder="1"/>
    <xf numFmtId="0" fontId="16" fillId="0" borderId="7" xfId="13" applyFont="1" applyFill="1" applyBorder="1"/>
    <xf numFmtId="2" fontId="30" fillId="3" borderId="7" xfId="13" applyNumberFormat="1" applyFont="1" applyFill="1" applyBorder="1" applyAlignment="1">
      <alignment horizontal="center"/>
    </xf>
    <xf numFmtId="0" fontId="16" fillId="0" borderId="7" xfId="0" applyFont="1" applyFill="1" applyBorder="1"/>
    <xf numFmtId="2" fontId="16" fillId="3" borderId="7" xfId="4" applyNumberFormat="1" applyFont="1" applyFill="1" applyBorder="1" applyAlignment="1">
      <alignment horizontal="center"/>
    </xf>
    <xf numFmtId="0" fontId="16" fillId="3" borderId="7" xfId="13" applyFont="1" applyFill="1" applyBorder="1"/>
    <xf numFmtId="2" fontId="4" fillId="3" borderId="7" xfId="0" applyNumberFormat="1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8" borderId="23" xfId="0" applyFont="1" applyFill="1" applyBorder="1"/>
    <xf numFmtId="0" fontId="5" fillId="4" borderId="23" xfId="1" applyFont="1" applyFill="1" applyBorder="1" applyAlignment="1" applyProtection="1">
      <alignment horizontal="left" vertical="center"/>
      <protection locked="0"/>
    </xf>
    <xf numFmtId="0" fontId="5" fillId="4" borderId="23" xfId="1" applyFont="1" applyFill="1" applyBorder="1" applyAlignment="1" applyProtection="1">
      <alignment horizontal="center" vertical="center"/>
      <protection locked="0"/>
    </xf>
    <xf numFmtId="0" fontId="14" fillId="3" borderId="11" xfId="0" applyFont="1" applyFill="1" applyBorder="1" applyAlignment="1">
      <alignment horizontal="left"/>
    </xf>
    <xf numFmtId="0" fontId="0" fillId="0" borderId="0" xfId="0"/>
    <xf numFmtId="0" fontId="0" fillId="3" borderId="0" xfId="0" applyFill="1"/>
    <xf numFmtId="0" fontId="5" fillId="4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left"/>
    </xf>
    <xf numFmtId="2" fontId="14" fillId="0" borderId="7" xfId="0" applyNumberFormat="1" applyFont="1" applyBorder="1" applyAlignment="1">
      <alignment horizontal="center"/>
    </xf>
    <xf numFmtId="1" fontId="17" fillId="0" borderId="7" xfId="0" applyNumberFormat="1" applyFont="1" applyFill="1" applyBorder="1" applyAlignment="1">
      <alignment horizontal="center" vertical="center"/>
    </xf>
    <xf numFmtId="10" fontId="17" fillId="0" borderId="7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10" fontId="0" fillId="3" borderId="0" xfId="0" applyNumberFormat="1" applyFill="1"/>
    <xf numFmtId="0" fontId="14" fillId="3" borderId="0" xfId="0" applyFont="1" applyFill="1" applyBorder="1"/>
    <xf numFmtId="2" fontId="14" fillId="0" borderId="7" xfId="0" applyNumberFormat="1" applyFont="1" applyFill="1" applyBorder="1" applyAlignment="1">
      <alignment horizontal="center"/>
    </xf>
    <xf numFmtId="2" fontId="17" fillId="0" borderId="11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/>
    <xf numFmtId="9" fontId="14" fillId="0" borderId="0" xfId="0" applyNumberFormat="1" applyFont="1" applyFill="1" applyBorder="1"/>
    <xf numFmtId="10" fontId="14" fillId="0" borderId="0" xfId="0" applyNumberFormat="1" applyFont="1" applyFill="1"/>
    <xf numFmtId="0" fontId="5" fillId="3" borderId="0" xfId="0" applyFont="1" applyFill="1" applyBorder="1"/>
    <xf numFmtId="0" fontId="0" fillId="3" borderId="7" xfId="0" applyFill="1" applyBorder="1"/>
    <xf numFmtId="0" fontId="0" fillId="0" borderId="7" xfId="0" applyBorder="1"/>
    <xf numFmtId="0" fontId="14" fillId="0" borderId="7" xfId="0" applyFont="1" applyFill="1" applyBorder="1" applyAlignment="1">
      <alignment horizontal="center"/>
    </xf>
    <xf numFmtId="0" fontId="3" fillId="3" borderId="23" xfId="0" applyFont="1" applyFill="1" applyBorder="1"/>
    <xf numFmtId="0" fontId="3" fillId="3" borderId="7" xfId="0" applyFont="1" applyFill="1" applyBorder="1"/>
    <xf numFmtId="0" fontId="17" fillId="0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 vertical="center"/>
    </xf>
    <xf numFmtId="2" fontId="14" fillId="0" borderId="0" xfId="0" applyNumberFormat="1" applyFont="1" applyFill="1"/>
    <xf numFmtId="0" fontId="3" fillId="2" borderId="7" xfId="0" applyFont="1" applyFill="1" applyBorder="1"/>
    <xf numFmtId="0" fontId="10" fillId="3" borderId="0" xfId="13" applyFont="1" applyFill="1" applyAlignment="1">
      <alignment horizontal="center"/>
    </xf>
    <xf numFmtId="2" fontId="3" fillId="0" borderId="7" xfId="4" applyNumberFormat="1" applyFont="1" applyFill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2" fontId="3" fillId="3" borderId="7" xfId="4" applyNumberFormat="1" applyFont="1" applyFill="1" applyBorder="1" applyAlignment="1">
      <alignment horizontal="center"/>
    </xf>
    <xf numFmtId="9" fontId="14" fillId="0" borderId="0" xfId="0" applyNumberFormat="1" applyFont="1" applyFill="1"/>
    <xf numFmtId="10" fontId="14" fillId="3" borderId="7" xfId="4" applyNumberFormat="1" applyFont="1" applyFill="1" applyBorder="1" applyAlignment="1">
      <alignment horizontal="center"/>
    </xf>
    <xf numFmtId="0" fontId="5" fillId="4" borderId="7" xfId="2" applyFont="1" applyFill="1" applyBorder="1" applyAlignment="1" applyProtection="1">
      <alignment horizontal="center"/>
      <protection locked="0"/>
    </xf>
    <xf numFmtId="10" fontId="10" fillId="3" borderId="7" xfId="4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14" borderId="11" xfId="0" applyFont="1" applyFill="1" applyBorder="1" applyAlignment="1">
      <alignment horizontal="left"/>
    </xf>
    <xf numFmtId="10" fontId="14" fillId="0" borderId="7" xfId="4" applyNumberFormat="1" applyFont="1" applyBorder="1" applyAlignment="1">
      <alignment horizontal="center"/>
    </xf>
    <xf numFmtId="10" fontId="0" fillId="3" borderId="7" xfId="4" applyNumberFormat="1" applyFont="1" applyFill="1" applyBorder="1" applyAlignment="1">
      <alignment horizontal="center"/>
    </xf>
    <xf numFmtId="0" fontId="4" fillId="4" borderId="11" xfId="0" applyFont="1" applyFill="1" applyBorder="1"/>
    <xf numFmtId="0" fontId="5" fillId="14" borderId="7" xfId="0" applyFont="1" applyFill="1" applyBorder="1" applyAlignment="1">
      <alignment horizontal="left"/>
    </xf>
    <xf numFmtId="0" fontId="4" fillId="14" borderId="7" xfId="0" applyFont="1" applyFill="1" applyBorder="1"/>
    <xf numFmtId="2" fontId="5" fillId="14" borderId="7" xfId="0" applyNumberFormat="1" applyFont="1" applyFill="1" applyBorder="1" applyAlignment="1">
      <alignment horizontal="center"/>
    </xf>
    <xf numFmtId="0" fontId="4" fillId="14" borderId="11" xfId="0" applyFont="1" applyFill="1" applyBorder="1"/>
    <xf numFmtId="10" fontId="5" fillId="4" borderId="7" xfId="4" applyNumberFormat="1" applyFont="1" applyFill="1" applyBorder="1" applyAlignment="1">
      <alignment horizontal="center"/>
    </xf>
    <xf numFmtId="10" fontId="5" fillId="14" borderId="7" xfId="4" applyNumberFormat="1" applyFont="1" applyFill="1" applyBorder="1" applyAlignment="1">
      <alignment horizontal="center"/>
    </xf>
    <xf numFmtId="0" fontId="0" fillId="0" borderId="18" xfId="0" applyFill="1" applyBorder="1"/>
    <xf numFmtId="0" fontId="14" fillId="0" borderId="9" xfId="0" applyFont="1" applyFill="1" applyBorder="1"/>
    <xf numFmtId="0" fontId="14" fillId="0" borderId="23" xfId="0" applyFont="1" applyFill="1" applyBorder="1" applyAlignment="1">
      <alignment horizontal="center"/>
    </xf>
    <xf numFmtId="3" fontId="47" fillId="15" borderId="0" xfId="0" applyNumberFormat="1" applyFont="1" applyFill="1" applyBorder="1" applyAlignment="1">
      <alignment horizontal="right" vertical="center" wrapText="1"/>
    </xf>
    <xf numFmtId="3" fontId="14" fillId="0" borderId="0" xfId="0" applyNumberFormat="1" applyFont="1" applyFill="1"/>
    <xf numFmtId="2" fontId="17" fillId="0" borderId="23" xfId="0" applyNumberFormat="1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2" fontId="17" fillId="4" borderId="8" xfId="0" applyNumberFormat="1" applyFont="1" applyFill="1" applyBorder="1" applyAlignment="1">
      <alignment horizontal="center" vertical="center"/>
    </xf>
    <xf numFmtId="0" fontId="17" fillId="4" borderId="45" xfId="0" applyFont="1" applyFill="1" applyBorder="1" applyAlignment="1">
      <alignment horizontal="center" vertical="center"/>
    </xf>
    <xf numFmtId="0" fontId="46" fillId="15" borderId="0" xfId="0" applyFont="1" applyFill="1" applyBorder="1" applyAlignment="1">
      <alignment horizontal="right" vertical="center" wrapText="1"/>
    </xf>
    <xf numFmtId="0" fontId="47" fillId="15" borderId="0" xfId="0" applyFont="1" applyFill="1" applyBorder="1" applyAlignment="1">
      <alignment horizontal="right" vertical="center" wrapText="1"/>
    </xf>
    <xf numFmtId="2" fontId="17" fillId="0" borderId="44" xfId="0" applyNumberFormat="1" applyFont="1" applyFill="1" applyBorder="1" applyAlignment="1">
      <alignment horizontal="center" vertical="center"/>
    </xf>
    <xf numFmtId="3" fontId="44" fillId="15" borderId="0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Border="1" applyAlignment="1">
      <alignment horizontal="center"/>
    </xf>
    <xf numFmtId="2" fontId="17" fillId="0" borderId="21" xfId="0" applyNumberFormat="1" applyFont="1" applyFill="1" applyBorder="1" applyAlignment="1">
      <alignment horizontal="center" vertical="center"/>
    </xf>
    <xf numFmtId="3" fontId="45" fillId="15" borderId="0" xfId="0" applyNumberFormat="1" applyFont="1" applyFill="1" applyBorder="1" applyAlignment="1">
      <alignment horizontal="right" vertical="center" wrapText="1"/>
    </xf>
    <xf numFmtId="0" fontId="44" fillId="15" borderId="0" xfId="0" applyFont="1" applyFill="1" applyBorder="1" applyAlignment="1">
      <alignment horizontal="right" vertical="center" wrapText="1"/>
    </xf>
    <xf numFmtId="10" fontId="17" fillId="0" borderId="23" xfId="4" applyNumberFormat="1" applyFont="1" applyFill="1" applyBorder="1" applyAlignment="1">
      <alignment horizontal="center" vertical="center"/>
    </xf>
    <xf numFmtId="1" fontId="17" fillId="0" borderId="8" xfId="0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/>
    </xf>
    <xf numFmtId="10" fontId="0" fillId="3" borderId="0" xfId="0" applyNumberFormat="1" applyFont="1" applyFill="1"/>
    <xf numFmtId="4" fontId="14" fillId="0" borderId="0" xfId="0" applyNumberFormat="1" applyFont="1" applyFill="1"/>
    <xf numFmtId="1" fontId="17" fillId="4" borderId="20" xfId="0" applyNumberFormat="1" applyFont="1" applyFill="1" applyBorder="1" applyAlignment="1">
      <alignment horizontal="center" vertical="center"/>
    </xf>
    <xf numFmtId="3" fontId="46" fillId="15" borderId="0" xfId="0" applyNumberFormat="1" applyFont="1" applyFill="1" applyBorder="1" applyAlignment="1">
      <alignment horizontal="right" vertical="center" wrapText="1"/>
    </xf>
    <xf numFmtId="0" fontId="0" fillId="3" borderId="0" xfId="0" applyFill="1"/>
    <xf numFmtId="10" fontId="0" fillId="0" borderId="0" xfId="0" applyNumberFormat="1"/>
    <xf numFmtId="0" fontId="14" fillId="3" borderId="8" xfId="0" applyFont="1" applyFill="1" applyBorder="1" applyAlignment="1">
      <alignment horizontal="left"/>
    </xf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8" fillId="0" borderId="4" xfId="4" applyNumberFormat="1" applyFont="1" applyBorder="1" applyAlignment="1">
      <alignment horizontal="center"/>
    </xf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8" fillId="3" borderId="4" xfId="4" applyNumberFormat="1" applyFont="1" applyFill="1" applyBorder="1" applyAlignment="1">
      <alignment horizontal="center"/>
    </xf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13" xfId="10" applyNumberFormat="1" applyFont="1" applyFill="1" applyBorder="1"/>
    <xf numFmtId="10" fontId="10" fillId="0" borderId="7" xfId="10" applyNumberFormat="1" applyFont="1" applyFill="1" applyBorder="1"/>
    <xf numFmtId="10" fontId="10" fillId="0" borderId="23" xfId="10" applyNumberFormat="1" applyFont="1" applyFill="1" applyBorder="1"/>
    <xf numFmtId="10" fontId="10" fillId="0" borderId="23" xfId="10" applyNumberFormat="1" applyFont="1" applyFill="1" applyBorder="1"/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10" fillId="0" borderId="23" xfId="10" applyNumberFormat="1" applyFont="1" applyFill="1" applyBorder="1"/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8" fillId="3" borderId="7" xfId="4" applyNumberFormat="1" applyFont="1" applyFill="1" applyBorder="1" applyAlignment="1">
      <alignment horizontal="center"/>
    </xf>
    <xf numFmtId="10" fontId="10" fillId="0" borderId="23" xfId="10" applyNumberFormat="1" applyFont="1" applyFill="1" applyBorder="1"/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10" fillId="0" borderId="23" xfId="10" applyNumberFormat="1" applyFont="1" applyFill="1" applyBorder="1"/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8" fillId="3" borderId="7" xfId="4" applyNumberFormat="1" applyFont="1" applyFill="1" applyBorder="1" applyAlignment="1">
      <alignment horizontal="center"/>
    </xf>
    <xf numFmtId="0" fontId="0" fillId="0" borderId="0" xfId="0"/>
    <xf numFmtId="10" fontId="10" fillId="0" borderId="23" xfId="10" applyNumberFormat="1" applyFont="1" applyFill="1" applyBorder="1"/>
    <xf numFmtId="10" fontId="8" fillId="0" borderId="4" xfId="4" applyNumberFormat="1" applyFont="1" applyBorder="1" applyAlignment="1">
      <alignment horizontal="center"/>
    </xf>
    <xf numFmtId="10" fontId="8" fillId="3" borderId="4" xfId="4" applyNumberFormat="1" applyFont="1" applyFill="1" applyBorder="1" applyAlignment="1">
      <alignment horizontal="center"/>
    </xf>
    <xf numFmtId="10" fontId="8" fillId="3" borderId="19" xfId="4" applyNumberFormat="1" applyFont="1" applyFill="1" applyBorder="1" applyAlignment="1">
      <alignment horizontal="center"/>
    </xf>
    <xf numFmtId="10" fontId="8" fillId="3" borderId="7" xfId="4" applyNumberFormat="1" applyFont="1" applyFill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10" fontId="14" fillId="3" borderId="0" xfId="4" applyNumberFormat="1" applyFont="1" applyFill="1" applyBorder="1"/>
    <xf numFmtId="0" fontId="14" fillId="0" borderId="23" xfId="0" applyFont="1" applyFill="1" applyBorder="1" applyAlignment="1">
      <alignment horizontal="left"/>
    </xf>
    <xf numFmtId="2" fontId="14" fillId="0" borderId="23" xfId="0" applyNumberFormat="1" applyFont="1" applyFill="1" applyBorder="1" applyAlignment="1">
      <alignment horizontal="center"/>
    </xf>
    <xf numFmtId="2" fontId="14" fillId="0" borderId="8" xfId="0" applyNumberFormat="1" applyFont="1" applyFill="1" applyBorder="1" applyAlignment="1">
      <alignment horizontal="center"/>
    </xf>
    <xf numFmtId="0" fontId="14" fillId="0" borderId="8" xfId="0" applyFont="1" applyFill="1" applyBorder="1" applyAlignment="1">
      <alignment horizontal="left"/>
    </xf>
    <xf numFmtId="0" fontId="14" fillId="0" borderId="46" xfId="0" applyFont="1" applyFill="1" applyBorder="1" applyAlignment="1">
      <alignment horizontal="left"/>
    </xf>
    <xf numFmtId="0" fontId="4" fillId="3" borderId="11" xfId="0" applyFont="1" applyFill="1" applyBorder="1"/>
    <xf numFmtId="0" fontId="5" fillId="3" borderId="11" xfId="0" applyFont="1" applyFill="1" applyBorder="1"/>
    <xf numFmtId="10" fontId="5" fillId="3" borderId="11" xfId="4" applyNumberFormat="1" applyFont="1" applyFill="1" applyBorder="1" applyAlignment="1">
      <alignment horizontal="center"/>
    </xf>
    <xf numFmtId="10" fontId="4" fillId="3" borderId="11" xfId="4" applyNumberFormat="1" applyFont="1" applyFill="1" applyBorder="1" applyAlignment="1">
      <alignment horizontal="center"/>
    </xf>
    <xf numFmtId="10" fontId="5" fillId="0" borderId="11" xfId="4" applyNumberFormat="1" applyFont="1" applyBorder="1" applyAlignment="1">
      <alignment horizontal="center"/>
    </xf>
    <xf numFmtId="10" fontId="5" fillId="3" borderId="0" xfId="4" applyNumberFormat="1" applyFont="1" applyFill="1" applyBorder="1" applyAlignment="1">
      <alignment horizontal="center"/>
    </xf>
    <xf numFmtId="10" fontId="5" fillId="3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14" fillId="0" borderId="0" xfId="4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left"/>
    </xf>
    <xf numFmtId="2" fontId="5" fillId="14" borderId="13" xfId="0" applyNumberFormat="1" applyFont="1" applyFill="1" applyBorder="1" applyAlignment="1">
      <alignment horizontal="center"/>
    </xf>
    <xf numFmtId="2" fontId="5" fillId="14" borderId="42" xfId="0" applyNumberFormat="1" applyFont="1" applyFill="1" applyBorder="1" applyAlignment="1">
      <alignment horizontal="center"/>
    </xf>
    <xf numFmtId="2" fontId="5" fillId="14" borderId="20" xfId="0" applyNumberFormat="1" applyFont="1" applyFill="1" applyBorder="1" applyAlignment="1">
      <alignment horizontal="center"/>
    </xf>
    <xf numFmtId="10" fontId="0" fillId="3" borderId="0" xfId="0" applyNumberFormat="1" applyFill="1" applyBorder="1"/>
    <xf numFmtId="0" fontId="3" fillId="0" borderId="23" xfId="0" applyFont="1" applyFill="1" applyBorder="1"/>
    <xf numFmtId="0" fontId="14" fillId="0" borderId="9" xfId="1" applyFont="1" applyFill="1" applyBorder="1" applyAlignment="1" applyProtection="1">
      <alignment horizontal="left" vertical="center"/>
      <protection locked="0"/>
    </xf>
    <xf numFmtId="0" fontId="14" fillId="0" borderId="7" xfId="1" applyFont="1" applyFill="1" applyBorder="1" applyAlignment="1" applyProtection="1">
      <alignment horizontal="center" vertical="center"/>
      <protection locked="0"/>
    </xf>
    <xf numFmtId="2" fontId="14" fillId="0" borderId="7" xfId="1" applyNumberFormat="1" applyFont="1" applyFill="1" applyBorder="1" applyAlignment="1" applyProtection="1">
      <alignment horizontal="center" vertical="center"/>
      <protection locked="0"/>
    </xf>
    <xf numFmtId="0" fontId="5" fillId="0" borderId="9" xfId="0" applyFont="1" applyFill="1" applyBorder="1"/>
    <xf numFmtId="10" fontId="5" fillId="0" borderId="9" xfId="4" applyNumberFormat="1" applyFont="1" applyFill="1" applyBorder="1" applyAlignment="1">
      <alignment horizontal="center"/>
    </xf>
    <xf numFmtId="0" fontId="5" fillId="4" borderId="9" xfId="0" applyFont="1" applyFill="1" applyBorder="1"/>
    <xf numFmtId="0" fontId="14" fillId="0" borderId="7" xfId="1" applyFont="1" applyFill="1" applyBorder="1" applyAlignment="1" applyProtection="1">
      <alignment horizontal="left" vertical="center"/>
      <protection locked="0"/>
    </xf>
    <xf numFmtId="0" fontId="16" fillId="4" borderId="7" xfId="0" applyFont="1" applyFill="1" applyBorder="1"/>
    <xf numFmtId="10" fontId="16" fillId="14" borderId="15" xfId="4" applyNumberFormat="1" applyFont="1" applyFill="1" applyBorder="1" applyAlignment="1">
      <alignment horizontal="center"/>
    </xf>
    <xf numFmtId="10" fontId="16" fillId="14" borderId="13" xfId="4" applyNumberFormat="1" applyFont="1" applyFill="1" applyBorder="1" applyAlignment="1">
      <alignment horizontal="center"/>
    </xf>
    <xf numFmtId="10" fontId="16" fillId="14" borderId="9" xfId="4" applyNumberFormat="1" applyFont="1" applyFill="1" applyBorder="1" applyAlignment="1">
      <alignment horizontal="center"/>
    </xf>
    <xf numFmtId="10" fontId="16" fillId="14" borderId="7" xfId="4" applyNumberFormat="1" applyFont="1" applyFill="1" applyBorder="1" applyAlignment="1">
      <alignment horizontal="center"/>
    </xf>
    <xf numFmtId="10" fontId="16" fillId="14" borderId="16" xfId="4" applyNumberFormat="1" applyFont="1" applyFill="1" applyBorder="1" applyAlignment="1">
      <alignment horizontal="center"/>
    </xf>
    <xf numFmtId="10" fontId="16" fillId="14" borderId="11" xfId="4" applyNumberFormat="1" applyFont="1" applyFill="1" applyBorder="1" applyAlignment="1">
      <alignment horizontal="center"/>
    </xf>
    <xf numFmtId="0" fontId="0" fillId="0" borderId="0" xfId="0" applyFill="1" applyBorder="1"/>
    <xf numFmtId="0" fontId="3" fillId="3" borderId="23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10" fontId="17" fillId="4" borderId="23" xfId="0" applyNumberFormat="1" applyFont="1" applyFill="1" applyBorder="1" applyAlignment="1">
      <alignment horizontal="center" vertical="center"/>
    </xf>
    <xf numFmtId="2" fontId="17" fillId="4" borderId="23" xfId="0" applyNumberFormat="1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/>
    </xf>
    <xf numFmtId="0" fontId="5" fillId="14" borderId="23" xfId="0" applyFont="1" applyFill="1" applyBorder="1" applyAlignment="1">
      <alignment horizontal="center"/>
    </xf>
    <xf numFmtId="0" fontId="14" fillId="14" borderId="47" xfId="0" applyFont="1" applyFill="1" applyBorder="1" applyAlignment="1">
      <alignment horizontal="center"/>
    </xf>
    <xf numFmtId="10" fontId="17" fillId="14" borderId="23" xfId="0" applyNumberFormat="1" applyFont="1" applyFill="1" applyBorder="1" applyAlignment="1">
      <alignment horizontal="center" vertical="center"/>
    </xf>
    <xf numFmtId="2" fontId="17" fillId="14" borderId="23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10" fontId="17" fillId="0" borderId="23" xfId="0" applyNumberFormat="1" applyFont="1" applyFill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10" fontId="48" fillId="0" borderId="0" xfId="0" applyNumberFormat="1" applyFont="1" applyFill="1"/>
    <xf numFmtId="10" fontId="48" fillId="4" borderId="7" xfId="0" applyNumberFormat="1" applyFont="1" applyFill="1" applyBorder="1" applyAlignment="1">
      <alignment horizontal="center" vertical="center"/>
    </xf>
    <xf numFmtId="2" fontId="48" fillId="4" borderId="7" xfId="0" applyNumberFormat="1" applyFont="1" applyFill="1" applyBorder="1" applyAlignment="1">
      <alignment horizontal="center"/>
    </xf>
    <xf numFmtId="10" fontId="14" fillId="14" borderId="0" xfId="4" applyNumberFormat="1" applyFont="1" applyFill="1"/>
    <xf numFmtId="0" fontId="14" fillId="14" borderId="0" xfId="0" applyFont="1" applyFill="1"/>
    <xf numFmtId="2" fontId="48" fillId="14" borderId="7" xfId="0" applyNumberFormat="1" applyFont="1" applyFill="1" applyBorder="1" applyAlignment="1">
      <alignment horizontal="center"/>
    </xf>
    <xf numFmtId="10" fontId="48" fillId="14" borderId="7" xfId="0" applyNumberFormat="1" applyFont="1" applyFill="1" applyBorder="1" applyAlignment="1">
      <alignment horizontal="center" vertical="center"/>
    </xf>
    <xf numFmtId="0" fontId="5" fillId="5" borderId="5" xfId="1" applyFont="1" applyFill="1" applyBorder="1" applyAlignment="1" applyProtection="1">
      <alignment horizontal="center" vertical="center"/>
      <protection locked="0"/>
    </xf>
    <xf numFmtId="0" fontId="5" fillId="5" borderId="6" xfId="2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 vertical="center"/>
    </xf>
    <xf numFmtId="2" fontId="17" fillId="5" borderId="7" xfId="0" applyNumberFormat="1" applyFont="1" applyFill="1" applyBorder="1" applyAlignment="1">
      <alignment horizontal="center" vertical="center"/>
    </xf>
    <xf numFmtId="10" fontId="17" fillId="5" borderId="7" xfId="0" applyNumberFormat="1" applyFont="1" applyFill="1" applyBorder="1" applyAlignment="1">
      <alignment horizontal="center" vertical="center"/>
    </xf>
    <xf numFmtId="166" fontId="10" fillId="5" borderId="7" xfId="0" applyNumberFormat="1" applyFont="1" applyFill="1" applyBorder="1" applyAlignment="1">
      <alignment horizontal="center"/>
    </xf>
    <xf numFmtId="2" fontId="14" fillId="5" borderId="7" xfId="0" applyNumberFormat="1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7" fillId="5" borderId="16" xfId="0" applyFont="1" applyFill="1" applyBorder="1" applyAlignment="1">
      <alignment horizontal="center" vertical="center"/>
    </xf>
    <xf numFmtId="2" fontId="17" fillId="5" borderId="11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9" fontId="14" fillId="3" borderId="0" xfId="0" applyNumberFormat="1" applyFont="1" applyFill="1"/>
    <xf numFmtId="0" fontId="14" fillId="5" borderId="23" xfId="0" applyFont="1" applyFill="1" applyBorder="1" applyAlignment="1">
      <alignment horizontal="center"/>
    </xf>
    <xf numFmtId="0" fontId="14" fillId="5" borderId="47" xfId="0" applyFont="1" applyFill="1" applyBorder="1" applyAlignment="1">
      <alignment horizontal="center"/>
    </xf>
    <xf numFmtId="10" fontId="17" fillId="5" borderId="23" xfId="0" applyNumberFormat="1" applyFont="1" applyFill="1" applyBorder="1" applyAlignment="1">
      <alignment horizontal="center" vertical="center"/>
    </xf>
    <xf numFmtId="2" fontId="17" fillId="5" borderId="23" xfId="0" applyNumberFormat="1" applyFont="1" applyFill="1" applyBorder="1" applyAlignment="1">
      <alignment horizontal="center" vertical="center"/>
    </xf>
  </cellXfs>
  <cellStyles count="83">
    <cellStyle name="Comma 2" xfId="53" xr:uid="{66EE7053-259F-4442-B155-267521327792}"/>
    <cellStyle name="Comma 2 2" xfId="75" xr:uid="{4C036FD4-488A-4D70-8208-6E5AAD98A8D7}"/>
    <cellStyle name="Comma 2 2 2" xfId="79" xr:uid="{87F6D195-3BCD-41FE-AB24-B7E1F719320A}"/>
    <cellStyle name="Comma 2 3" xfId="74" xr:uid="{899D8AF8-91BB-4378-85C9-2C3178C82004}"/>
    <cellStyle name="Comma 6" xfId="3" xr:uid="{02CA124B-6531-4C46-986F-9EFBE4DBF77A}"/>
    <cellStyle name="Heading 1 2" xfId="1" xr:uid="{61D1FBD4-9DBC-4C82-8A84-87AB8876449B}"/>
    <cellStyle name="Hyperlink" xfId="14" builtinId="8"/>
    <cellStyle name="Hyperlink 2" xfId="12" xr:uid="{8FCA0BB2-7D19-49DB-81A7-B82D7E4D54DC}"/>
    <cellStyle name="Hyperlink 3" xfId="68" xr:uid="{64AAF3B3-A9D5-4025-A93A-E4D46BB61E91}"/>
    <cellStyle name="Normal" xfId="0" builtinId="0"/>
    <cellStyle name="Normal 2" xfId="2" xr:uid="{72748899-457E-4E41-8895-0861808765D1}"/>
    <cellStyle name="Normal 2 2" xfId="71" xr:uid="{BD4E4869-10F7-4707-9BE7-9A7905624C26}"/>
    <cellStyle name="Normal 2 2 2" xfId="13" xr:uid="{32A5B143-38E8-4AAA-AC9A-A92CBB93226C}"/>
    <cellStyle name="Normal 3" xfId="11" xr:uid="{9F0CFD32-A9FA-4142-9BC0-DD2B43550F7E}"/>
    <cellStyle name="Normal 3 2" xfId="56" xr:uid="{1B121722-5077-4F16-BFF5-F51171CBB8F1}"/>
    <cellStyle name="Normal 3 2 2" xfId="63" xr:uid="{07358294-D866-4BC2-B0C9-C0D60E763E52}"/>
    <cellStyle name="Normal 3 2 3" xfId="80" xr:uid="{B665E39A-43FE-4DEA-878B-C6C592EFEA60}"/>
    <cellStyle name="Normal 3 2 4" xfId="72" xr:uid="{1377681C-5C09-4F19-AD83-0394DA823ABF}"/>
    <cellStyle name="Normal 3 3" xfId="60" xr:uid="{6993CFBF-23FC-4903-B96C-0BD323BE8851}"/>
    <cellStyle name="Normal 3 4" xfId="66" xr:uid="{9B65138E-9D73-4039-9AC5-80502C7840DF}"/>
    <cellStyle name="Normal 4" xfId="7" xr:uid="{7516C040-AADD-4652-B690-4BFE26206DD2}"/>
    <cellStyle name="Normal 4 2" xfId="54" xr:uid="{6B1700DB-8C0D-47E2-A3E3-762E7F0E291B}"/>
    <cellStyle name="Normal 4 3" xfId="57" xr:uid="{D1B387E3-57C1-4373-B4CA-2EDF60E95E85}"/>
    <cellStyle name="Normal 4 3 2" xfId="64" xr:uid="{E6207A06-3B46-4ED6-A288-260314AC87E4}"/>
    <cellStyle name="Normal 4 4" xfId="61" xr:uid="{9850D26D-D6F2-416D-9FFA-83CD832E3458}"/>
    <cellStyle name="Normal 5" xfId="5" xr:uid="{E5E0F8B5-F405-4334-8397-96451E09C89B}"/>
    <cellStyle name="Normal 6" xfId="59" xr:uid="{5F93FB22-BD09-4EFA-8FCA-B39FE9D0283F}"/>
    <cellStyle name="Normal 7" xfId="9" xr:uid="{B56B1134-0898-4EE7-A3F3-F904E40E2561}"/>
    <cellStyle name="Normal 7 2" xfId="15" xr:uid="{AA6E93A3-051E-4D80-BF58-18D6D1A98C42}"/>
    <cellStyle name="Normal 7 3" xfId="67" xr:uid="{F4050FBB-8179-47CB-9DF4-422E76583FFC}"/>
    <cellStyle name="Normal 8" xfId="16" xr:uid="{79C2612C-0EC3-4DBF-B542-90A1DE39E702}"/>
    <cellStyle name="Normal 8 2" xfId="55" xr:uid="{DB531FCF-8854-400E-9682-33B277F3EEE1}"/>
    <cellStyle name="Normal 8 3" xfId="70" xr:uid="{2D05E3F7-4794-4CEF-9FC9-C2D22B79C365}"/>
    <cellStyle name="Normal 9" xfId="69" xr:uid="{CA08736A-2C61-43D2-9FAB-3F3CB469CEE0}"/>
    <cellStyle name="Normal 9 2" xfId="82" xr:uid="{1EB88E26-6065-4047-AD88-9A821EAC060A}"/>
    <cellStyle name="Percent" xfId="4" builtinId="5"/>
    <cellStyle name="Percent 2" xfId="6" xr:uid="{DF55F27F-5369-4E77-B1B7-6BD380D52C28}"/>
    <cellStyle name="Percent 2 2" xfId="58" xr:uid="{97DBE2F6-DC7D-4EFA-B11B-8D9BF5137ABB}"/>
    <cellStyle name="Percent 2 2 2" xfId="65" xr:uid="{6F75589C-C079-4D8B-8465-2E1F47F65DDD}"/>
    <cellStyle name="Percent 2 3" xfId="62" xr:uid="{D751CF1E-21C5-48FB-99A9-40D3AE3EBF41}"/>
    <cellStyle name="Percent 2 3 2" xfId="81" xr:uid="{187C1415-C113-4199-A677-9AE43A1710F3}"/>
    <cellStyle name="Percent 2 3 3" xfId="76" xr:uid="{AC82A570-B11D-49A1-8D02-5F9DD61AB6D7}"/>
    <cellStyle name="Percent 2 4" xfId="73" xr:uid="{EDE75B03-701C-4384-9250-2B341F542F2B}"/>
    <cellStyle name="Percent 3" xfId="10" xr:uid="{947D1FC9-BE73-4292-88D0-3AB6DD40A352}"/>
    <cellStyle name="Percent 4" xfId="77" xr:uid="{91F6BACE-3333-4BA0-A17B-84354A4184D0}"/>
    <cellStyle name="Percent 4 2" xfId="78" xr:uid="{4448A953-DF98-4C28-8967-90CE50208EA8}"/>
    <cellStyle name="Style 21" xfId="17" xr:uid="{0CB60B42-5B30-43F7-91E9-BD8C03F0DFBC}"/>
    <cellStyle name="Style 21 2" xfId="18" xr:uid="{7AC29C24-EAFA-4CA6-BB16-5FDD0ADB3BFF}"/>
    <cellStyle name="Style 22" xfId="19" xr:uid="{7B84BB5A-84A4-4157-B83F-0174F0076A4A}"/>
    <cellStyle name="Style 22 2" xfId="20" xr:uid="{F83D8979-C765-4B2D-B061-0F169CFB0C46}"/>
    <cellStyle name="Style 23" xfId="21" xr:uid="{F2FE4522-3D73-4F9F-93CA-08E0C1EE49B3}"/>
    <cellStyle name="Style 23 2" xfId="22" xr:uid="{95CA46EB-36D8-4F9F-B365-6039A5C4E7EB}"/>
    <cellStyle name="Style 24" xfId="23" xr:uid="{9E3CC49C-3792-4D16-9F20-DA91137C3A02}"/>
    <cellStyle name="Style 24 2" xfId="24" xr:uid="{F75E8EBC-BB48-4E72-84A6-C693CA999E11}"/>
    <cellStyle name="Style 25" xfId="25" xr:uid="{CE87FACC-E1CB-4A3B-8BAF-0BDD3CDB4873}"/>
    <cellStyle name="Style 25 2" xfId="26" xr:uid="{F59A2660-2F5C-4305-8093-282F5D4FA595}"/>
    <cellStyle name="Style 26" xfId="27" xr:uid="{0EE40E2A-69BB-4740-AE2B-FA508E739B5D}"/>
    <cellStyle name="Style 26 2" xfId="28" xr:uid="{B1456724-EB94-4686-9B4C-25217B27B215}"/>
    <cellStyle name="Style 27" xfId="29" xr:uid="{3367907F-8799-4107-BB11-314B3614D475}"/>
    <cellStyle name="Style 27 2" xfId="30" xr:uid="{697458FD-914C-46C1-8350-AD6AC0FF4913}"/>
    <cellStyle name="Style 28" xfId="31" xr:uid="{F0AF1E80-DE2E-46E2-A7A9-891966208624}"/>
    <cellStyle name="Style 28 2" xfId="32" xr:uid="{9EBE49C9-68D3-469C-B885-6056B40339C2}"/>
    <cellStyle name="Style 29" xfId="33" xr:uid="{6DDF4129-CE4C-4318-99BE-FE98EF075690}"/>
    <cellStyle name="Style 29 2" xfId="34" xr:uid="{9B80BEC4-FEC6-4190-A904-5901034220E0}"/>
    <cellStyle name="Style 30" xfId="35" xr:uid="{7E460C66-D5BC-400C-950B-4AA36D71B1BC}"/>
    <cellStyle name="Style 30 2" xfId="36" xr:uid="{2732A25C-8A7E-4AAC-858F-19AF1B59435C}"/>
    <cellStyle name="Style 31" xfId="37" xr:uid="{654B044F-F9E7-424E-A9D5-6FCA01573648}"/>
    <cellStyle name="Style 31 2" xfId="38" xr:uid="{20F9BC32-902F-4143-953B-2632EC59CEC5}"/>
    <cellStyle name="Style 32" xfId="39" xr:uid="{45574510-1D73-42C1-A63E-96A9B3E55F21}"/>
    <cellStyle name="Style 32 2" xfId="40" xr:uid="{D62A603B-A932-4044-B112-E668D7C01EC1}"/>
    <cellStyle name="Style 33" xfId="41" xr:uid="{F66806C1-3269-4AE1-B1F8-239D3C6F71B8}"/>
    <cellStyle name="Style 33 2" xfId="42" xr:uid="{6638B9E6-903B-4151-9FD8-401BC83527D4}"/>
    <cellStyle name="Style 34" xfId="8" xr:uid="{8C627648-1928-484A-92FA-64DE00E2E56B}"/>
    <cellStyle name="Style 34 2" xfId="43" xr:uid="{42096B30-56BF-46CB-B216-C4A0F3CA1997}"/>
    <cellStyle name="Style 35" xfId="44" xr:uid="{5D3ADDB8-9A7E-4940-9EE3-DD10194563B7}"/>
    <cellStyle name="Style 36" xfId="45" xr:uid="{9EECD471-E78C-4E5F-B298-CA9A8DD37061}"/>
    <cellStyle name="Style 37" xfId="46" xr:uid="{E6527A87-66CA-4DE9-9F7A-366E0006C9B1}"/>
    <cellStyle name="Style 38" xfId="47" xr:uid="{929133A3-B241-451B-A2CD-997D3E639CF5}"/>
    <cellStyle name="Style 39" xfId="48" xr:uid="{C4E4D206-8E75-4DBE-8E68-553FDA2A1FC2}"/>
    <cellStyle name="Style 40" xfId="49" xr:uid="{F788312D-FBF7-416E-B7F3-971D9A6AA661}"/>
    <cellStyle name="Style 41" xfId="50" xr:uid="{7D75D6A8-94B1-4AF2-B2B5-1F491A403DB1}"/>
    <cellStyle name="Style 42" xfId="51" xr:uid="{A09E7A34-7E6F-4F04-99A5-D6DDC7ADE58E}"/>
    <cellStyle name="Style 43" xfId="52" xr:uid="{715F58C7-914F-4FD2-8023-353FED09BC84}"/>
  </cellStyles>
  <dxfs count="0"/>
  <tableStyles count="0" defaultTableStyle="TableStyleMedium2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666750</xdr:colOff>
      <xdr:row>24</xdr:row>
      <xdr:rowOff>90227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027F8-801A-424F-A69F-491C36A3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10550" cy="4662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593911</xdr:colOff>
      <xdr:row>99</xdr:row>
      <xdr:rowOff>89647</xdr:rowOff>
    </xdr:from>
    <xdr:to>
      <xdr:col>20</xdr:col>
      <xdr:colOff>43090</xdr:colOff>
      <xdr:row>116</xdr:row>
      <xdr:rowOff>108290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3C260D-570C-4690-AB79-B79C2B186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1235" y="20013706"/>
          <a:ext cx="4895238" cy="3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33</xdr:row>
      <xdr:rowOff>38100</xdr:rowOff>
    </xdr:from>
    <xdr:to>
      <xdr:col>1</xdr:col>
      <xdr:colOff>6866688</xdr:colOff>
      <xdr:row>43</xdr:row>
      <xdr:rowOff>47386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BC876D-A99E-49F1-A442-D02DBA0A7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5372100"/>
          <a:ext cx="6695238" cy="1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48</xdr:row>
      <xdr:rowOff>95250</xdr:rowOff>
    </xdr:from>
    <xdr:to>
      <xdr:col>1</xdr:col>
      <xdr:colOff>5066677</xdr:colOff>
      <xdr:row>70</xdr:row>
      <xdr:rowOff>180440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210BC0-B287-4E0D-9AD9-71A84EBF4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8286750"/>
          <a:ext cx="4980952" cy="4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5</xdr:col>
      <xdr:colOff>255658</xdr:colOff>
      <xdr:row>82</xdr:row>
      <xdr:rowOff>123619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829096-F367-4661-8CC2-89F06A66A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3144500"/>
          <a:ext cx="12133333" cy="1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87</xdr:row>
      <xdr:rowOff>47625</xdr:rowOff>
    </xdr:from>
    <xdr:to>
      <xdr:col>1</xdr:col>
      <xdr:colOff>8133352</xdr:colOff>
      <xdr:row>103</xdr:row>
      <xdr:rowOff>113911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C3EA6C-0523-4B17-A709-588B948AA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6050" y="15668625"/>
          <a:ext cx="7980952" cy="3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123825</xdr:rowOff>
    </xdr:from>
    <xdr:to>
      <xdr:col>1</xdr:col>
      <xdr:colOff>8276207</xdr:colOff>
      <xdr:row>126</xdr:row>
      <xdr:rowOff>189944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96DA87-9A84-4674-842F-9129484B8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0" y="18792825"/>
          <a:ext cx="8142857" cy="4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128</xdr:row>
      <xdr:rowOff>85725</xdr:rowOff>
    </xdr:from>
    <xdr:to>
      <xdr:col>3</xdr:col>
      <xdr:colOff>227262</xdr:colOff>
      <xdr:row>143</xdr:row>
      <xdr:rowOff>85368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0531C3-FA23-4015-B48E-B5741921A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3175" y="24469725"/>
          <a:ext cx="10704762" cy="2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149</xdr:row>
      <xdr:rowOff>38100</xdr:rowOff>
    </xdr:from>
    <xdr:to>
      <xdr:col>1</xdr:col>
      <xdr:colOff>7923836</xdr:colOff>
      <xdr:row>157</xdr:row>
      <xdr:rowOff>95052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A934C5-BB68-4165-B555-9D6B920AA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1650" y="27470100"/>
          <a:ext cx="7714286" cy="1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163</xdr:row>
      <xdr:rowOff>38100</xdr:rowOff>
    </xdr:from>
    <xdr:to>
      <xdr:col>1</xdr:col>
      <xdr:colOff>6019075</xdr:colOff>
      <xdr:row>180</xdr:row>
      <xdr:rowOff>123409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AFF795-0043-431F-AA05-C4C5350F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81175" y="30137100"/>
          <a:ext cx="5800000" cy="3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6876190</xdr:colOff>
      <xdr:row>202</xdr:row>
      <xdr:rowOff>132952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F38C98-1AB4-4B47-A098-3DF1DB07A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4480500"/>
          <a:ext cx="6876190" cy="3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208</xdr:row>
      <xdr:rowOff>161925</xdr:rowOff>
    </xdr:from>
    <xdr:to>
      <xdr:col>1</xdr:col>
      <xdr:colOff>7466668</xdr:colOff>
      <xdr:row>235</xdr:row>
      <xdr:rowOff>189854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4C3BD3-2223-48B8-A690-D34898C6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3175" y="38833425"/>
          <a:ext cx="7457143" cy="5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733425</xdr:colOff>
      <xdr:row>241</xdr:row>
      <xdr:rowOff>9525</xdr:rowOff>
    </xdr:from>
    <xdr:to>
      <xdr:col>1</xdr:col>
      <xdr:colOff>7647711</xdr:colOff>
      <xdr:row>261</xdr:row>
      <xdr:rowOff>104287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467774D-6FE4-43A7-B064-4CD32537B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67075" y="44967525"/>
          <a:ext cx="6914286" cy="3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264</xdr:row>
      <xdr:rowOff>47625</xdr:rowOff>
    </xdr:from>
    <xdr:to>
      <xdr:col>1</xdr:col>
      <xdr:colOff>7400051</xdr:colOff>
      <xdr:row>271</xdr:row>
      <xdr:rowOff>161744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0DDA223-15B6-4D42-947D-798C8F6D8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43225" y="49387125"/>
          <a:ext cx="6990476" cy="1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275</xdr:row>
      <xdr:rowOff>180975</xdr:rowOff>
    </xdr:from>
    <xdr:to>
      <xdr:col>2</xdr:col>
      <xdr:colOff>113033</xdr:colOff>
      <xdr:row>294</xdr:row>
      <xdr:rowOff>142427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844EF5-D9AA-4DA6-81C2-9E797D257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62225" y="51615975"/>
          <a:ext cx="10133333" cy="3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299</xdr:row>
      <xdr:rowOff>133350</xdr:rowOff>
    </xdr:from>
    <xdr:to>
      <xdr:col>1</xdr:col>
      <xdr:colOff>7695251</xdr:colOff>
      <xdr:row>320</xdr:row>
      <xdr:rowOff>28088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BC2DDC8-69AF-4813-AC58-DF2302BE6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38425" y="56140350"/>
          <a:ext cx="7590476" cy="3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4</xdr:col>
      <xdr:colOff>379544</xdr:colOff>
      <xdr:row>344</xdr:row>
      <xdr:rowOff>113809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E589198-15BD-4475-B3BC-977562DB1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60769500"/>
          <a:ext cx="11647619" cy="3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354</xdr:row>
      <xdr:rowOff>95250</xdr:rowOff>
    </xdr:from>
    <xdr:to>
      <xdr:col>1</xdr:col>
      <xdr:colOff>7238117</xdr:colOff>
      <xdr:row>372</xdr:row>
      <xdr:rowOff>190059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AD3EDFA-DAB1-497D-A9EA-2C462816F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05100" y="66579750"/>
          <a:ext cx="7066667" cy="3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376</xdr:row>
      <xdr:rowOff>0</xdr:rowOff>
    </xdr:from>
    <xdr:to>
      <xdr:col>6</xdr:col>
      <xdr:colOff>427017</xdr:colOff>
      <xdr:row>398</xdr:row>
      <xdr:rowOff>37571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D1273-DAAB-40C9-9B07-508988351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409825" y="71628000"/>
          <a:ext cx="12866667" cy="42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94E93-A531-490C-A98C-286EC135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sahi-kasei.com/ir/library/presentation/pdf/140225eng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D0D9-B234-4610-AF11-0574EF5D2794}">
  <dimension ref="A1"/>
  <sheetViews>
    <sheetView zoomScaleNormal="100" workbookViewId="0">
      <selection activeCell="R14" sqref="R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884A-234B-42B8-8645-DEA3A7E370AF}">
  <dimension ref="A1:BA161"/>
  <sheetViews>
    <sheetView showGridLines="0" zoomScale="80" zoomScaleNormal="80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4.5703125" bestFit="1" customWidth="1"/>
    <col min="2" max="2" width="14.28515625" bestFit="1" customWidth="1"/>
    <col min="3" max="3" width="32" bestFit="1" customWidth="1"/>
    <col min="20" max="20" width="9.140625" style="176"/>
  </cols>
  <sheetData>
    <row r="1" spans="1:53" ht="15.75" thickBot="1" x14ac:dyDescent="0.3">
      <c r="A1" s="313" t="s">
        <v>29</v>
      </c>
      <c r="B1" s="313" t="s">
        <v>15</v>
      </c>
      <c r="C1" s="314" t="s">
        <v>356</v>
      </c>
      <c r="D1" s="349">
        <v>2015</v>
      </c>
      <c r="E1" s="349">
        <v>2016</v>
      </c>
      <c r="F1" s="349">
        <v>2017</v>
      </c>
      <c r="G1" s="349">
        <v>2018</v>
      </c>
      <c r="H1" s="349">
        <v>2019</v>
      </c>
      <c r="I1" s="349">
        <v>2020</v>
      </c>
      <c r="J1" s="349" t="s">
        <v>28</v>
      </c>
      <c r="K1" s="349" t="s">
        <v>3</v>
      </c>
      <c r="L1" s="349" t="s">
        <v>4</v>
      </c>
      <c r="M1" s="349" t="s">
        <v>5</v>
      </c>
      <c r="N1" s="349" t="s">
        <v>6</v>
      </c>
      <c r="O1" s="349" t="s">
        <v>7</v>
      </c>
      <c r="P1" s="349" t="s">
        <v>8</v>
      </c>
      <c r="Q1" s="349" t="s">
        <v>9</v>
      </c>
      <c r="R1" s="349" t="s">
        <v>10</v>
      </c>
      <c r="S1" s="318" t="s">
        <v>16</v>
      </c>
      <c r="T1" s="474"/>
      <c r="U1" s="325" t="s">
        <v>380</v>
      </c>
      <c r="V1" s="349">
        <v>2015</v>
      </c>
      <c r="W1" s="349">
        <v>2016</v>
      </c>
      <c r="X1" s="349">
        <v>2017</v>
      </c>
      <c r="Y1" s="349">
        <v>2018</v>
      </c>
      <c r="Z1" s="349">
        <v>2019</v>
      </c>
      <c r="AA1" s="349">
        <v>2020</v>
      </c>
      <c r="AB1" s="349" t="s">
        <v>28</v>
      </c>
      <c r="AC1" s="349" t="s">
        <v>3</v>
      </c>
      <c r="AD1" s="349" t="s">
        <v>4</v>
      </c>
      <c r="AE1" s="349" t="s">
        <v>5</v>
      </c>
      <c r="AF1" s="349" t="s">
        <v>6</v>
      </c>
      <c r="AG1" s="349" t="s">
        <v>7</v>
      </c>
      <c r="AH1" s="349" t="s">
        <v>8</v>
      </c>
      <c r="AI1" s="349" t="s">
        <v>9</v>
      </c>
      <c r="AJ1" s="349" t="s">
        <v>10</v>
      </c>
      <c r="AK1" s="318" t="s">
        <v>16</v>
      </c>
    </row>
    <row r="2" spans="1:53" x14ac:dyDescent="0.25">
      <c r="A2" s="319" t="s">
        <v>30</v>
      </c>
      <c r="B2" s="319" t="s">
        <v>31</v>
      </c>
      <c r="C2" s="333" t="s">
        <v>360</v>
      </c>
      <c r="D2" s="320">
        <f>V2*' Demand-Supply Gap'!D$8</f>
        <v>4.9335664532639987</v>
      </c>
      <c r="E2" s="320">
        <f>W2*' Demand-Supply Gap'!E$8</f>
        <v>5.306776748462001</v>
      </c>
      <c r="F2" s="320">
        <f>X2*' Demand-Supply Gap'!F$8</f>
        <v>5.7427040523760002</v>
      </c>
      <c r="G2" s="320">
        <f>Y2*' Demand-Supply Gap'!G$8</f>
        <v>6.0735483166160007</v>
      </c>
      <c r="H2" s="320">
        <f>Z2*' Demand-Supply Gap'!H$8</f>
        <v>6.5364977500160002</v>
      </c>
      <c r="I2" s="320">
        <f>AA2*' Demand-Supply Gap'!I$8</f>
        <v>5.8241728110719997</v>
      </c>
      <c r="J2" s="320">
        <f>AB2*' Demand-Supply Gap'!J$8</f>
        <v>6.3876922769130235</v>
      </c>
      <c r="K2" s="320">
        <f>AC2*' Demand-Supply Gap'!K$8</f>
        <v>6.9706508710753941</v>
      </c>
      <c r="L2" s="320">
        <f>AD2*' Demand-Supply Gap'!L$8</f>
        <v>7.5816616496278249</v>
      </c>
      <c r="M2" s="320">
        <f>AE2*' Demand-Supply Gap'!M$8</f>
        <v>8.2097640052731151</v>
      </c>
      <c r="N2" s="320">
        <f>AF2*' Demand-Supply Gap'!N$8</f>
        <v>8.8685031401571575</v>
      </c>
      <c r="O2" s="320">
        <f>AG2*' Demand-Supply Gap'!O$8</f>
        <v>9.5223437670534832</v>
      </c>
      <c r="P2" s="320">
        <f>AH2*' Demand-Supply Gap'!P$8</f>
        <v>10.246300657169787</v>
      </c>
      <c r="Q2" s="320">
        <f>AI2*' Demand-Supply Gap'!Q$8</f>
        <v>10.992434987193743</v>
      </c>
      <c r="R2" s="320">
        <f>AJ2*' Demand-Supply Gap'!R$8</f>
        <v>11.763151451091474</v>
      </c>
      <c r="S2" s="320">
        <f>AK2*' Demand-Supply Gap'!S$8</f>
        <v>12.606669611004836</v>
      </c>
      <c r="T2" s="475"/>
      <c r="U2" s="461">
        <f>(S2/J2)^(1/9)-1</f>
        <v>7.8465520828867819E-2</v>
      </c>
      <c r="V2" s="390">
        <v>0.60680000000000001</v>
      </c>
      <c r="W2" s="390">
        <v>0.60770000000000002</v>
      </c>
      <c r="X2" s="390">
        <v>0.60860000000000003</v>
      </c>
      <c r="Y2" s="390">
        <v>0.60940000000000005</v>
      </c>
      <c r="Z2" s="390">
        <v>0.61029999999999995</v>
      </c>
      <c r="AA2" s="390">
        <v>0.6109</v>
      </c>
      <c r="AB2" s="427">
        <v>0.61160000000000003</v>
      </c>
      <c r="AC2" s="427">
        <v>0.61253333333333337</v>
      </c>
      <c r="AD2" s="427">
        <v>0.61346666666666672</v>
      </c>
      <c r="AE2" s="427">
        <v>0.61440000000000006</v>
      </c>
      <c r="AF2" s="427">
        <v>0.61533333333333329</v>
      </c>
      <c r="AG2" s="427">
        <v>0.61626666666666663</v>
      </c>
      <c r="AH2" s="427">
        <v>0.61719999999999997</v>
      </c>
      <c r="AI2" s="427">
        <v>0.61813333333333331</v>
      </c>
      <c r="AJ2" s="427">
        <v>0.61906666666666665</v>
      </c>
      <c r="AK2" s="427">
        <v>0.62109999999999999</v>
      </c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</row>
    <row r="3" spans="1:53" x14ac:dyDescent="0.25">
      <c r="A3" s="319" t="s">
        <v>30</v>
      </c>
      <c r="B3" s="319" t="s">
        <v>31</v>
      </c>
      <c r="C3" s="131" t="s">
        <v>383</v>
      </c>
      <c r="D3" s="320">
        <f>V3*' Demand-Supply Gap'!D$8</f>
        <v>1.6586149579199996</v>
      </c>
      <c r="E3" s="320">
        <f>W3*' Demand-Supply Gap'!E$8</f>
        <v>1.78144225224</v>
      </c>
      <c r="F3" s="320">
        <f>X3*' Demand-Supply Gap'!F$8</f>
        <v>1.92492873264</v>
      </c>
      <c r="G3" s="320">
        <f>Y3*' Demand-Supply Gap'!G$8</f>
        <v>2.03315368656</v>
      </c>
      <c r="H3" s="320">
        <f>Z3*' Demand-Supply Gap'!H$8</f>
        <v>2.1849017548800003</v>
      </c>
      <c r="I3" s="320">
        <f>AA3*' Demand-Supply Gap'!I$8</f>
        <v>1.939166393472</v>
      </c>
      <c r="J3" s="320">
        <f>AB3*' Demand-Supply Gap'!J$8</f>
        <v>2.1410675552111997</v>
      </c>
      <c r="K3" s="320">
        <f>AC3*' Demand-Supply Gap'!K$8</f>
        <v>2.3351832151904723</v>
      </c>
      <c r="L3" s="320">
        <f>AD3*' Demand-Supply Gap'!L$8</f>
        <v>2.5434242026082479</v>
      </c>
      <c r="M3" s="320">
        <f>AE3*' Demand-Supply Gap'!M$8</f>
        <v>2.7579675955214369</v>
      </c>
      <c r="N3" s="320">
        <f>AF3*' Demand-Supply Gap'!N$8</f>
        <v>2.9781067695468164</v>
      </c>
      <c r="O3" s="320">
        <f>AG3*' Demand-Supply Gap'!O$8</f>
        <v>3.1964336552538901</v>
      </c>
      <c r="P3" s="320">
        <f>AH3*' Demand-Supply Gap'!P$8</f>
        <v>3.4381219476666605</v>
      </c>
      <c r="Q3" s="320">
        <f>AI3*' Demand-Supply Gap'!Q$8</f>
        <v>3.6870656611488939</v>
      </c>
      <c r="R3" s="320">
        <f>AJ3*' Demand-Supply Gap'!R$8</f>
        <v>3.9440633257563329</v>
      </c>
      <c r="S3" s="320">
        <f>AK3*' Demand-Supply Gap'!S$8</f>
        <v>4.2177844874686929</v>
      </c>
      <c r="T3" s="475"/>
      <c r="U3" s="461">
        <f t="shared" ref="U3:U5" si="0">(S3/J3)^(1/9)-1</f>
        <v>7.8244155431531848E-2</v>
      </c>
      <c r="V3" s="391">
        <v>0.20399999999999999</v>
      </c>
      <c r="W3" s="391">
        <v>0.20399999999999999</v>
      </c>
      <c r="X3" s="391">
        <v>0.20399999999999999</v>
      </c>
      <c r="Y3" s="391">
        <v>0.20399999999999999</v>
      </c>
      <c r="Z3" s="391">
        <v>0.20399999999999999</v>
      </c>
      <c r="AA3" s="391">
        <v>0.2034</v>
      </c>
      <c r="AB3" s="391">
        <v>0.20499999999999999</v>
      </c>
      <c r="AC3" s="391">
        <v>0.20519999999999999</v>
      </c>
      <c r="AD3" s="391">
        <v>0.20580000000000001</v>
      </c>
      <c r="AE3" s="428">
        <v>0.2064</v>
      </c>
      <c r="AF3" s="428">
        <v>0.20663333333333334</v>
      </c>
      <c r="AG3" s="428">
        <v>0.20686666666666667</v>
      </c>
      <c r="AH3" s="428">
        <v>0.20710000000000001</v>
      </c>
      <c r="AI3" s="428">
        <v>0.20733333333333334</v>
      </c>
      <c r="AJ3" s="428">
        <v>0.20756666666666668</v>
      </c>
      <c r="AK3" s="428">
        <v>0.20780000000000001</v>
      </c>
      <c r="AL3" s="388"/>
      <c r="AM3" s="388"/>
      <c r="AN3" s="388"/>
      <c r="AO3" s="388"/>
      <c r="AP3" s="388"/>
      <c r="AQ3" s="388"/>
      <c r="AR3" s="388"/>
      <c r="AS3" s="388"/>
      <c r="AT3" s="388"/>
      <c r="AU3" s="388"/>
      <c r="AV3" s="388"/>
      <c r="AW3" s="388"/>
      <c r="AX3" s="388"/>
      <c r="AY3" s="388"/>
      <c r="AZ3" s="388"/>
      <c r="BA3" s="388"/>
    </row>
    <row r="4" spans="1:53" x14ac:dyDescent="0.25">
      <c r="A4" s="319" t="s">
        <v>30</v>
      </c>
      <c r="B4" s="319" t="s">
        <v>31</v>
      </c>
      <c r="C4" s="333" t="s">
        <v>386</v>
      </c>
      <c r="D4" s="320">
        <f>V4*' Demand-Supply Gap'!D$8</f>
        <v>0.59758921277999966</v>
      </c>
      <c r="E4" s="320">
        <f>W4*' Demand-Supply Gap'!E$8</f>
        <v>0.63968913292853335</v>
      </c>
      <c r="F4" s="320">
        <f>X4*' Demand-Supply Gap'!F$8</f>
        <v>0.68888544284773323</v>
      </c>
      <c r="G4" s="320">
        <f>Y4*' Demand-Supply Gap'!G$8</f>
        <v>0.72515814820640001</v>
      </c>
      <c r="H4" s="320">
        <f>Z4*' Demand-Supply Gap'!H$8</f>
        <v>0.77663975123626661</v>
      </c>
      <c r="I4" s="320">
        <f>AA4*' Demand-Supply Gap'!I$8</f>
        <v>0.68897291724799992</v>
      </c>
      <c r="J4" s="320">
        <f>AB4*' Demand-Supply Gap'!J$8</f>
        <v>0.75219358695761263</v>
      </c>
      <c r="K4" s="320">
        <f>AC4*' Demand-Supply Gap'!K$8</f>
        <v>0.81678305700911713</v>
      </c>
      <c r="L4" s="320">
        <f>AD4*' Demand-Supply Gap'!L$8</f>
        <v>0.88397791609277243</v>
      </c>
      <c r="M4" s="320">
        <f>AE4*' Demand-Supply Gap'!M$8</f>
        <v>0.9524609021742636</v>
      </c>
      <c r="N4" s="320">
        <f>AF4*' Demand-Supply Gap'!N$8</f>
        <v>1.0237692411524866</v>
      </c>
      <c r="O4" s="320">
        <f>AG4*' Demand-Supply Gap'!O$8</f>
        <v>1.0937715936669612</v>
      </c>
      <c r="P4" s="320">
        <f>AH4*' Demand-Supply Gap'!P$8</f>
        <v>1.1710532215760801</v>
      </c>
      <c r="Q4" s="320">
        <f>AI4*' Demand-Supply Gap'!Q$8</f>
        <v>1.2500456698120235</v>
      </c>
      <c r="R4" s="320">
        <f>AJ4*' Demand-Supply Gap'!R$8</f>
        <v>1.3309867789857648</v>
      </c>
      <c r="S4" s="320">
        <f>AK4*' Demand-Supply Gap'!S$8</f>
        <v>1.4167534033941998</v>
      </c>
      <c r="T4" s="475"/>
      <c r="U4" s="461">
        <f t="shared" si="0"/>
        <v>7.2881178288846771E-2</v>
      </c>
      <c r="V4" s="455">
        <v>7.3499999999999982E-2</v>
      </c>
      <c r="W4" s="455">
        <v>7.3253333333333323E-2</v>
      </c>
      <c r="X4" s="455">
        <v>7.300666666666665E-2</v>
      </c>
      <c r="Y4" s="455">
        <v>7.2759999999999991E-2</v>
      </c>
      <c r="Z4" s="455">
        <v>7.2513333333333319E-2</v>
      </c>
      <c r="AA4" s="455">
        <v>7.226666666666666E-2</v>
      </c>
      <c r="AB4" s="455">
        <v>7.2019999999999987E-2</v>
      </c>
      <c r="AC4" s="455">
        <v>7.1773333333333328E-2</v>
      </c>
      <c r="AD4" s="455">
        <v>7.1526666666666655E-2</v>
      </c>
      <c r="AE4" s="455">
        <v>7.1279999999999996E-2</v>
      </c>
      <c r="AF4" s="455">
        <v>7.1033333333333323E-2</v>
      </c>
      <c r="AG4" s="455">
        <v>7.0786666666666664E-2</v>
      </c>
      <c r="AH4" s="455">
        <v>7.0539999999999992E-2</v>
      </c>
      <c r="AI4" s="455">
        <v>7.0293333333333319E-2</v>
      </c>
      <c r="AJ4" s="455">
        <v>7.004666666666666E-2</v>
      </c>
      <c r="AK4" s="455">
        <v>6.9799999999999987E-2</v>
      </c>
      <c r="AL4" s="388"/>
      <c r="AM4" s="388"/>
      <c r="AN4" s="388"/>
      <c r="AO4" s="388"/>
      <c r="AP4" s="388"/>
      <c r="AQ4" s="388"/>
      <c r="AR4" s="388"/>
      <c r="AS4" s="388"/>
      <c r="AT4" s="388"/>
      <c r="AU4" s="388"/>
      <c r="AV4" s="388"/>
      <c r="AW4" s="388"/>
      <c r="AX4" s="388"/>
      <c r="AY4" s="388"/>
      <c r="AZ4" s="388"/>
      <c r="BA4" s="388"/>
    </row>
    <row r="5" spans="1:53" x14ac:dyDescent="0.25">
      <c r="A5" s="319" t="s">
        <v>30</v>
      </c>
      <c r="B5" s="319" t="s">
        <v>31</v>
      </c>
      <c r="C5" s="333" t="s">
        <v>12</v>
      </c>
      <c r="D5" s="320">
        <f>V5*' Demand-Supply Gap'!D$8</f>
        <v>0.940694856036</v>
      </c>
      <c r="E5" s="320">
        <f>W5*' Demand-Supply Gap'!E$8</f>
        <v>1.0046519263694673</v>
      </c>
      <c r="F5" s="320">
        <f>X5*' Demand-Supply Gap'!F$8</f>
        <v>1.0794069321362667</v>
      </c>
      <c r="G5" s="320">
        <f>Y5*' Demand-Supply Gap'!G$8</f>
        <v>1.1345794886175995</v>
      </c>
      <c r="H5" s="320">
        <f>Z5*' Demand-Supply Gap'!H$8</f>
        <v>1.2122634638677345</v>
      </c>
      <c r="I5" s="320">
        <f>AA5*' Demand-Supply Gap'!I$8</f>
        <v>1.0814459582079994</v>
      </c>
      <c r="J5" s="320">
        <f>AB5*' Demand-Supply Gap'!J$8</f>
        <v>1.1632785575581635</v>
      </c>
      <c r="K5" s="320">
        <f>AC5*' Demand-Supply Gap'!K$8</f>
        <v>1.2574180184719574</v>
      </c>
      <c r="L5" s="320">
        <f>AD5*' Demand-Supply Gap'!L$8</f>
        <v>1.3496544173283351</v>
      </c>
      <c r="M5" s="320">
        <f>AE5*' Demand-Supply Gap'!M$8</f>
        <v>1.4420535993637267</v>
      </c>
      <c r="N5" s="320">
        <f>AF5*' Demand-Supply Gap'!N$8</f>
        <v>1.5421394951194207</v>
      </c>
      <c r="O5" s="320">
        <f>AG5*' Demand-Supply Gap'!O$8</f>
        <v>1.6391122243764076</v>
      </c>
      <c r="P5" s="320">
        <f>AH5*' Demand-Supply Gap'!P$8</f>
        <v>1.7457890102203077</v>
      </c>
      <c r="Q5" s="320">
        <f>AI5*' Demand-Supply Gap'!Q$8</f>
        <v>1.8537285748464343</v>
      </c>
      <c r="R5" s="320">
        <f>AJ5*' Demand-Supply Gap'!R$8</f>
        <v>1.9632276673380962</v>
      </c>
      <c r="S5" s="320">
        <f>AK5*' Demand-Supply Gap'!S$8</f>
        <v>2.0561191943242485</v>
      </c>
      <c r="T5" s="475"/>
      <c r="U5" s="461">
        <f t="shared" si="0"/>
        <v>6.5331949044623361E-2</v>
      </c>
      <c r="V5" s="392">
        <f t="shared" ref="V5:AK5" si="1">100%-SUM(V2:V4)</f>
        <v>0.11570000000000003</v>
      </c>
      <c r="W5" s="456">
        <f t="shared" si="1"/>
        <v>0.11504666666666674</v>
      </c>
      <c r="X5" s="456">
        <f t="shared" si="1"/>
        <v>0.11439333333333335</v>
      </c>
      <c r="Y5" s="456">
        <f t="shared" si="1"/>
        <v>0.11383999999999994</v>
      </c>
      <c r="Z5" s="456">
        <f t="shared" si="1"/>
        <v>0.11318666666666677</v>
      </c>
      <c r="AA5" s="456">
        <f t="shared" si="1"/>
        <v>0.11343333333333327</v>
      </c>
      <c r="AB5" s="456">
        <f t="shared" si="1"/>
        <v>0.11138000000000003</v>
      </c>
      <c r="AC5" s="456">
        <f t="shared" si="1"/>
        <v>0.11049333333333322</v>
      </c>
      <c r="AD5" s="456">
        <f t="shared" si="1"/>
        <v>0.10920666666666667</v>
      </c>
      <c r="AE5" s="456">
        <f t="shared" si="1"/>
        <v>0.1079199999999999</v>
      </c>
      <c r="AF5" s="456">
        <f t="shared" si="1"/>
        <v>0.1070000000000001</v>
      </c>
      <c r="AG5" s="456">
        <f t="shared" si="1"/>
        <v>0.10608000000000006</v>
      </c>
      <c r="AH5" s="456">
        <f t="shared" si="1"/>
        <v>0.10515999999999992</v>
      </c>
      <c r="AI5" s="456">
        <f t="shared" si="1"/>
        <v>0.10424</v>
      </c>
      <c r="AJ5" s="456">
        <f t="shared" si="1"/>
        <v>0.10331999999999997</v>
      </c>
      <c r="AK5" s="456">
        <f t="shared" si="1"/>
        <v>0.10130000000000006</v>
      </c>
      <c r="AL5" s="388"/>
      <c r="AM5" s="388"/>
      <c r="AN5" s="388"/>
      <c r="AO5" s="388"/>
      <c r="AP5" s="388"/>
      <c r="AQ5" s="388"/>
      <c r="AR5" s="388"/>
      <c r="AS5" s="388"/>
      <c r="AT5" s="388"/>
      <c r="AU5" s="388"/>
      <c r="AV5" s="388"/>
      <c r="AW5" s="388"/>
      <c r="AX5" s="388"/>
      <c r="AY5" s="388"/>
      <c r="AZ5" s="388"/>
      <c r="BA5" s="388"/>
    </row>
    <row r="6" spans="1:53" ht="15.75" thickBot="1" x14ac:dyDescent="0.3">
      <c r="A6" s="225" t="s">
        <v>30</v>
      </c>
      <c r="B6" s="225" t="s">
        <v>31</v>
      </c>
      <c r="C6" s="467" t="s">
        <v>58</v>
      </c>
      <c r="D6" s="227">
        <f t="shared" ref="D6:S6" si="2">SUM(D2:D5)</f>
        <v>8.130465479999998</v>
      </c>
      <c r="E6" s="227">
        <f t="shared" si="2"/>
        <v>8.7325600600000008</v>
      </c>
      <c r="F6" s="227">
        <f t="shared" si="2"/>
        <v>9.43592516</v>
      </c>
      <c r="G6" s="227">
        <f t="shared" si="2"/>
        <v>9.9664396400000008</v>
      </c>
      <c r="H6" s="227">
        <f t="shared" si="2"/>
        <v>10.710302720000001</v>
      </c>
      <c r="I6" s="227">
        <f t="shared" si="2"/>
        <v>9.5337580799999984</v>
      </c>
      <c r="J6" s="227">
        <f t="shared" si="2"/>
        <v>10.444231976639999</v>
      </c>
      <c r="K6" s="227">
        <f t="shared" si="2"/>
        <v>11.380035161746941</v>
      </c>
      <c r="L6" s="227">
        <f t="shared" si="2"/>
        <v>12.35871818565718</v>
      </c>
      <c r="M6" s="227">
        <f t="shared" si="2"/>
        <v>13.362246102332543</v>
      </c>
      <c r="N6" s="227">
        <f t="shared" si="2"/>
        <v>14.412518645975879</v>
      </c>
      <c r="O6" s="227">
        <f t="shared" si="2"/>
        <v>15.451661240350742</v>
      </c>
      <c r="P6" s="227">
        <f t="shared" si="2"/>
        <v>16.601264836632836</v>
      </c>
      <c r="Q6" s="227">
        <f t="shared" si="2"/>
        <v>17.783274893001096</v>
      </c>
      <c r="R6" s="227">
        <f t="shared" si="2"/>
        <v>19.001429223171666</v>
      </c>
      <c r="S6" s="227">
        <f t="shared" si="2"/>
        <v>20.29732669619198</v>
      </c>
      <c r="T6" s="202"/>
      <c r="U6" s="468"/>
      <c r="V6" s="469">
        <v>1</v>
      </c>
      <c r="W6" s="469">
        <v>1</v>
      </c>
      <c r="X6" s="470">
        <v>1</v>
      </c>
      <c r="Y6" s="471">
        <v>1</v>
      </c>
      <c r="Z6" s="471">
        <v>1</v>
      </c>
      <c r="AA6" s="471">
        <v>1</v>
      </c>
      <c r="AB6" s="471">
        <v>1</v>
      </c>
      <c r="AC6" s="471">
        <v>1</v>
      </c>
      <c r="AD6" s="471">
        <v>1</v>
      </c>
      <c r="AE6" s="471">
        <v>1</v>
      </c>
      <c r="AF6" s="471">
        <v>1</v>
      </c>
      <c r="AG6" s="471">
        <v>1</v>
      </c>
      <c r="AH6" s="471">
        <v>1</v>
      </c>
      <c r="AI6" s="471">
        <v>1</v>
      </c>
      <c r="AJ6" s="471">
        <v>1</v>
      </c>
      <c r="AK6" s="471">
        <v>1</v>
      </c>
      <c r="AL6" s="388"/>
      <c r="AM6" s="388"/>
      <c r="AN6" s="388"/>
      <c r="AO6" s="388"/>
      <c r="AP6" s="388"/>
      <c r="AQ6" s="388"/>
      <c r="AR6" s="388"/>
      <c r="AS6" s="388"/>
      <c r="AT6" s="388"/>
      <c r="AU6" s="388"/>
      <c r="AV6" s="388"/>
      <c r="AW6" s="388"/>
      <c r="AX6" s="388"/>
      <c r="AY6" s="388"/>
      <c r="AZ6" s="388"/>
      <c r="BA6" s="388"/>
    </row>
    <row r="7" spans="1:53" x14ac:dyDescent="0.25">
      <c r="A7" s="319" t="s">
        <v>30</v>
      </c>
      <c r="B7" s="319" t="s">
        <v>33</v>
      </c>
      <c r="C7" s="333" t="s">
        <v>360</v>
      </c>
      <c r="D7" s="320">
        <f>V7*' Demand-Supply Gap'!D$21</f>
        <v>77.138898167999983</v>
      </c>
      <c r="E7" s="320">
        <f>W7*' Demand-Supply Gap'!E$21</f>
        <v>78.673900424999999</v>
      </c>
      <c r="F7" s="320">
        <f>X7*' Demand-Supply Gap'!F$21</f>
        <v>81.144535671000014</v>
      </c>
      <c r="G7" s="320">
        <f>Y7*' Demand-Supply Gap'!G$21</f>
        <v>81.355739607999993</v>
      </c>
      <c r="H7" s="320">
        <f>Z7*' Demand-Supply Gap'!H$21</f>
        <v>82.098181165591384</v>
      </c>
      <c r="I7" s="320">
        <f>AA7*' Demand-Supply Gap'!I$21</f>
        <v>73.721683524559111</v>
      </c>
      <c r="J7" s="320">
        <f>AB7*' Demand-Supply Gap'!J$21</f>
        <v>76.876971579410238</v>
      </c>
      <c r="K7" s="320">
        <f>AC7*' Demand-Supply Gap'!K$21</f>
        <v>81.329712385904799</v>
      </c>
      <c r="L7" s="320">
        <f>AD7*' Demand-Supply Gap'!L$21</f>
        <v>86.988369303733265</v>
      </c>
      <c r="M7" s="320">
        <f>AE7*' Demand-Supply Gap'!M$21</f>
        <v>93.519761529683947</v>
      </c>
      <c r="N7" s="320">
        <f>AF7*' Demand-Supply Gap'!N$21</f>
        <v>101.15025194308383</v>
      </c>
      <c r="O7" s="320">
        <f>AG7*' Demand-Supply Gap'!O$21</f>
        <v>109.82857413815665</v>
      </c>
      <c r="P7" s="320">
        <f>AH7*' Demand-Supply Gap'!P$21</f>
        <v>119.76821519519822</v>
      </c>
      <c r="Q7" s="320">
        <f>AI7*' Demand-Supply Gap'!Q$21</f>
        <v>130.27084757066493</v>
      </c>
      <c r="R7" s="320">
        <f>AJ7*' Demand-Supply Gap'!R$21</f>
        <v>141.55030785990411</v>
      </c>
      <c r="S7" s="320">
        <f>AK7*' Demand-Supply Gap'!S$21</f>
        <v>153.72067395604736</v>
      </c>
      <c r="T7" s="376"/>
      <c r="U7" s="461">
        <f>(S7/J7)^(1/9)-1</f>
        <v>8.0033769417388045E-2</v>
      </c>
      <c r="V7" s="393">
        <v>0.5827</v>
      </c>
      <c r="W7" s="393">
        <v>0.58250000000000002</v>
      </c>
      <c r="X7" s="393">
        <v>0.58230000000000004</v>
      </c>
      <c r="Y7" s="393">
        <v>0.58209999999999995</v>
      </c>
      <c r="Z7" s="393">
        <v>0.58189999999999997</v>
      </c>
      <c r="AA7" s="393">
        <v>0.58160000000000001</v>
      </c>
      <c r="AB7" s="427">
        <v>0.58160000000000001</v>
      </c>
      <c r="AC7" s="427">
        <v>0.582988888888889</v>
      </c>
      <c r="AD7" s="427">
        <v>0.58417777777777791</v>
      </c>
      <c r="AE7" s="427">
        <v>0.58536666666666681</v>
      </c>
      <c r="AF7" s="427">
        <v>0.58655555555555561</v>
      </c>
      <c r="AG7" s="427">
        <v>0.58774444444444451</v>
      </c>
      <c r="AH7" s="427">
        <v>0.58893333333333342</v>
      </c>
      <c r="AI7" s="427">
        <v>0.59012222222222233</v>
      </c>
      <c r="AJ7" s="427">
        <v>0.59131111111111123</v>
      </c>
      <c r="AK7" s="427">
        <v>0.59250000000000014</v>
      </c>
      <c r="AL7" s="388"/>
      <c r="AM7" s="388"/>
      <c r="AN7" s="388"/>
      <c r="AO7" s="388"/>
      <c r="AP7" s="388"/>
      <c r="AQ7" s="388"/>
      <c r="AR7" s="388"/>
      <c r="AS7" s="388"/>
      <c r="AT7" s="388"/>
      <c r="AU7" s="388"/>
      <c r="AV7" s="388"/>
      <c r="AW7" s="388"/>
      <c r="AX7" s="388"/>
      <c r="AY7" s="388"/>
      <c r="AZ7" s="388"/>
      <c r="BA7" s="388"/>
    </row>
    <row r="8" spans="1:53" x14ac:dyDescent="0.25">
      <c r="A8" s="319" t="s">
        <v>30</v>
      </c>
      <c r="B8" s="319" t="s">
        <v>33</v>
      </c>
      <c r="C8" s="333" t="s">
        <v>383</v>
      </c>
      <c r="D8" s="320">
        <f>V8*' Demand-Supply Gap'!D$21</f>
        <v>31.612783391999997</v>
      </c>
      <c r="E8" s="320">
        <f>W8*' Demand-Supply Gap'!E$21</f>
        <v>32.279935109999997</v>
      </c>
      <c r="F8" s="320">
        <f>X8*' Demand-Supply Gap'!F$21</f>
        <v>33.319008207000003</v>
      </c>
      <c r="G8" s="320">
        <f>Y8*' Demand-Supply Gap'!G$21</f>
        <v>33.445161464000002</v>
      </c>
      <c r="H8" s="320">
        <f>Z8*' Demand-Supply Gap'!H$21</f>
        <v>33.790194860215053</v>
      </c>
      <c r="I8" s="320">
        <f>AA8*' Demand-Supply Gap'!I$21</f>
        <v>30.332872880720423</v>
      </c>
      <c r="J8" s="320">
        <f>AB8*' Demand-Supply Gap'!J$21</f>
        <v>31.710428957875713</v>
      </c>
      <c r="K8" s="320">
        <f>AC8*' Demand-Supply Gap'!K$21</f>
        <v>33.37883372120821</v>
      </c>
      <c r="L8" s="320">
        <f>AD8*' Demand-Supply Gap'!L$21</f>
        <v>35.534259120820884</v>
      </c>
      <c r="M8" s="320">
        <f>AE8*' Demand-Supply Gap'!M$21</f>
        <v>38.023523564827926</v>
      </c>
      <c r="N8" s="320">
        <f>AF8*' Demand-Supply Gap'!N$21</f>
        <v>40.933374356129939</v>
      </c>
      <c r="O8" s="320">
        <f>AG8*' Demand-Supply Gap'!O$21</f>
        <v>44.237056933050368</v>
      </c>
      <c r="P8" s="320">
        <f>AH8*' Demand-Supply Gap'!P$21</f>
        <v>48.014391455036723</v>
      </c>
      <c r="Q8" s="320">
        <f>AI8*' Demand-Supply Gap'!Q$21</f>
        <v>51.9798121239956</v>
      </c>
      <c r="R8" s="320">
        <f>AJ8*' Demand-Supply Gap'!R$21</f>
        <v>56.215298519656358</v>
      </c>
      <c r="S8" s="320">
        <f>AK8*' Demand-Supply Gap'!S$21</f>
        <v>60.761825891149847</v>
      </c>
      <c r="T8" s="376"/>
      <c r="U8" s="461">
        <f t="shared" ref="U8:U10" si="3">(S8/J8)^(1/9)-1</f>
        <v>7.49319376874793E-2</v>
      </c>
      <c r="V8" s="394">
        <v>0.23880000000000001</v>
      </c>
      <c r="W8" s="394">
        <v>0.23899999999999999</v>
      </c>
      <c r="X8" s="394">
        <v>0.23910000000000001</v>
      </c>
      <c r="Y8" s="394">
        <v>0.23930000000000001</v>
      </c>
      <c r="Z8" s="394">
        <v>0.23949999999999999</v>
      </c>
      <c r="AA8" s="394">
        <v>0.23930000000000001</v>
      </c>
      <c r="AB8" s="428">
        <v>0.23989999999999997</v>
      </c>
      <c r="AC8" s="428">
        <v>0.23926666666666666</v>
      </c>
      <c r="AD8" s="428">
        <v>0.23863333333333331</v>
      </c>
      <c r="AE8" s="428">
        <v>0.23799999999999999</v>
      </c>
      <c r="AF8" s="428">
        <v>0.23736666666666664</v>
      </c>
      <c r="AG8" s="428">
        <v>0.23673333333333332</v>
      </c>
      <c r="AH8" s="428">
        <v>0.23609999999999998</v>
      </c>
      <c r="AI8" s="428">
        <v>0.23546666666666666</v>
      </c>
      <c r="AJ8" s="428">
        <v>0.23483333333333331</v>
      </c>
      <c r="AK8" s="428">
        <v>0.23419999999999999</v>
      </c>
      <c r="AL8" s="388"/>
      <c r="AM8" s="388"/>
      <c r="AN8" s="388"/>
      <c r="AO8" s="388"/>
      <c r="AP8" s="388"/>
      <c r="AQ8" s="388"/>
      <c r="AR8" s="388"/>
      <c r="AS8" s="388"/>
      <c r="AT8" s="388"/>
      <c r="AU8" s="388"/>
      <c r="AV8" s="388"/>
      <c r="AW8" s="388"/>
      <c r="AX8" s="388"/>
      <c r="AY8" s="388"/>
      <c r="AZ8" s="388"/>
      <c r="BA8" s="388"/>
    </row>
    <row r="9" spans="1:53" x14ac:dyDescent="0.25">
      <c r="A9" s="319" t="s">
        <v>30</v>
      </c>
      <c r="B9" s="319" t="s">
        <v>33</v>
      </c>
      <c r="C9" s="333" t="s">
        <v>386</v>
      </c>
      <c r="D9" s="320">
        <f>V9*' Demand-Supply Gap'!D$21</f>
        <v>9.9286379999999976</v>
      </c>
      <c r="E9" s="320">
        <f>W9*' Demand-Supply Gap'!E$21</f>
        <v>10.156699248000001</v>
      </c>
      <c r="F9" s="320">
        <f>X9*' Demand-Supply Gap'!F$21</f>
        <v>10.493188281000002</v>
      </c>
      <c r="G9" s="320">
        <f>Y9*' Demand-Supply Gap'!G$21</f>
        <v>10.552067240000001</v>
      </c>
      <c r="H9" s="320">
        <f>Z9*' Demand-Supply Gap'!H$21</f>
        <v>10.680241131182795</v>
      </c>
      <c r="I9" s="320">
        <f>AA9*' Demand-Supply Gap'!I$21</f>
        <v>9.5574534693118238</v>
      </c>
      <c r="J9" s="320">
        <f>AB9*' Demand-Supply Gap'!J$21</f>
        <v>9.9929488504185251</v>
      </c>
      <c r="K9" s="320">
        <f>AC9*' Demand-Supply Gap'!K$21</f>
        <v>10.558958637915405</v>
      </c>
      <c r="L9" s="320">
        <f>AD9*' Demand-Supply Gap'!L$21</f>
        <v>11.283868659682378</v>
      </c>
      <c r="M9" s="320">
        <f>AE9*' Demand-Supply Gap'!M$21</f>
        <v>12.120663814222461</v>
      </c>
      <c r="N9" s="320">
        <f>AF9*' Demand-Supply Gap'!N$21</f>
        <v>13.098373219983348</v>
      </c>
      <c r="O9" s="320">
        <f>AG9*' Demand-Supply Gap'!O$21</f>
        <v>14.210007399314593</v>
      </c>
      <c r="P9" s="320">
        <f>AH9*' Demand-Supply Gap'!P$21</f>
        <v>15.482827909544525</v>
      </c>
      <c r="Q9" s="320">
        <f>AI9*' Demand-Supply Gap'!Q$21</f>
        <v>16.826232123943459</v>
      </c>
      <c r="R9" s="320">
        <f>AJ9*' Demand-Supply Gap'!R$21</f>
        <v>18.267644676271583</v>
      </c>
      <c r="S9" s="320">
        <f>AK9*' Demand-Supply Gap'!S$21</f>
        <v>19.821535004627876</v>
      </c>
      <c r="T9" s="376"/>
      <c r="U9" s="461">
        <f t="shared" si="3"/>
        <v>7.9069186181472961E-2</v>
      </c>
      <c r="V9" s="395">
        <v>7.4999999999999997E-2</v>
      </c>
      <c r="W9" s="395">
        <v>7.5200000000000003E-2</v>
      </c>
      <c r="X9" s="395">
        <v>7.5300000000000006E-2</v>
      </c>
      <c r="Y9" s="395">
        <v>7.5499999999999998E-2</v>
      </c>
      <c r="Z9" s="395">
        <v>7.5700000000000003E-2</v>
      </c>
      <c r="AA9" s="395">
        <v>7.5399999999999995E-2</v>
      </c>
      <c r="AB9" s="455">
        <v>7.5600000000000001E-2</v>
      </c>
      <c r="AC9" s="455">
        <v>7.5688888888888889E-2</v>
      </c>
      <c r="AD9" s="455">
        <v>7.5777777777777777E-2</v>
      </c>
      <c r="AE9" s="455">
        <v>7.5866666666666666E-2</v>
      </c>
      <c r="AF9" s="455">
        <v>7.5955555555555554E-2</v>
      </c>
      <c r="AG9" s="455">
        <v>7.6044444444444442E-2</v>
      </c>
      <c r="AH9" s="455">
        <v>7.6133333333333331E-2</v>
      </c>
      <c r="AI9" s="455">
        <v>7.6222222222222219E-2</v>
      </c>
      <c r="AJ9" s="455">
        <v>7.6311111111111107E-2</v>
      </c>
      <c r="AK9" s="455">
        <v>7.6399999999999996E-2</v>
      </c>
      <c r="AL9" s="388"/>
      <c r="AM9" s="388"/>
      <c r="AN9" s="388"/>
      <c r="AO9" s="388"/>
      <c r="AP9" s="388"/>
      <c r="AQ9" s="388"/>
      <c r="AR9" s="388"/>
      <c r="AS9" s="388"/>
      <c r="AT9" s="388"/>
      <c r="AU9" s="388"/>
      <c r="AV9" s="388"/>
      <c r="AW9" s="388"/>
      <c r="AX9" s="388"/>
      <c r="AY9" s="388"/>
      <c r="AZ9" s="388"/>
      <c r="BA9" s="388"/>
    </row>
    <row r="10" spans="1:53" x14ac:dyDescent="0.25">
      <c r="A10" s="319" t="s">
        <v>30</v>
      </c>
      <c r="B10" s="319" t="s">
        <v>33</v>
      </c>
      <c r="C10" s="333" t="s">
        <v>12</v>
      </c>
      <c r="D10" s="320">
        <f>V10*' Demand-Supply Gap'!D$21</f>
        <v>13.701520440000003</v>
      </c>
      <c r="E10" s="320">
        <f>W10*' Demand-Supply Gap'!E$21</f>
        <v>13.951955216999993</v>
      </c>
      <c r="F10" s="320">
        <f>X10*' Demand-Supply Gap'!F$21</f>
        <v>14.395037840999994</v>
      </c>
      <c r="G10" s="320">
        <f>Y10*' Demand-Supply Gap'!G$21</f>
        <v>14.409511688000013</v>
      </c>
      <c r="H10" s="320">
        <f>Z10*' Demand-Supply Gap'!H$21</f>
        <v>14.517791445161304</v>
      </c>
      <c r="I10" s="320">
        <f>AA10*' Demand-Supply Gap'!I$21</f>
        <v>13.144667437236556</v>
      </c>
      <c r="J10" s="320">
        <f>AB10*' Demand-Supply Gap'!J$21</f>
        <v>13.601513713069657</v>
      </c>
      <c r="K10" s="320">
        <f>AC10*' Demand-Supply Gap'!K$21</f>
        <v>14.237233571528611</v>
      </c>
      <c r="L10" s="320">
        <f>AD10*' Demand-Supply Gap'!L$21</f>
        <v>15.100860594856462</v>
      </c>
      <c r="M10" s="320">
        <f>AE10*' Demand-Supply Gap'!M$21</f>
        <v>16.098755145164525</v>
      </c>
      <c r="N10" s="320">
        <f>AF10*' Demand-Supply Gap'!N$21</f>
        <v>17.265863236581328</v>
      </c>
      <c r="O10" s="320">
        <f>AG10*' Demand-Supply Gap'!O$21</f>
        <v>18.588865611639889</v>
      </c>
      <c r="P10" s="320">
        <f>AH10*' Demand-Supply Gap'!P$21</f>
        <v>20.099205232836916</v>
      </c>
      <c r="Q10" s="320">
        <f>AI10*' Demand-Supply Gap'!Q$21</f>
        <v>21.675424676281104</v>
      </c>
      <c r="R10" s="320">
        <f>AJ10*' Demand-Supply Gap'!R$21</f>
        <v>23.350560951221322</v>
      </c>
      <c r="S10" s="320">
        <f>AK10*' Demand-Supply Gap'!S$21</f>
        <v>25.140140601419354</v>
      </c>
      <c r="T10" s="376"/>
      <c r="U10" s="461">
        <f t="shared" si="3"/>
        <v>7.0637061971602355E-2</v>
      </c>
      <c r="V10" s="456">
        <f t="shared" ref="V10:AK10" si="4">100%-SUM(V7:V9)</f>
        <v>0.10350000000000004</v>
      </c>
      <c r="W10" s="456">
        <f t="shared" si="4"/>
        <v>0.10329999999999995</v>
      </c>
      <c r="X10" s="456">
        <f t="shared" si="4"/>
        <v>0.10329999999999995</v>
      </c>
      <c r="Y10" s="456">
        <f t="shared" si="4"/>
        <v>0.10310000000000008</v>
      </c>
      <c r="Z10" s="456">
        <f t="shared" si="4"/>
        <v>0.1029000000000001</v>
      </c>
      <c r="AA10" s="456">
        <f t="shared" si="4"/>
        <v>0.10370000000000001</v>
      </c>
      <c r="AB10" s="456">
        <f t="shared" si="4"/>
        <v>0.10289999999999999</v>
      </c>
      <c r="AC10" s="456">
        <f t="shared" si="4"/>
        <v>0.10205555555555545</v>
      </c>
      <c r="AD10" s="456">
        <f t="shared" si="4"/>
        <v>0.10141111111111112</v>
      </c>
      <c r="AE10" s="456">
        <f t="shared" si="4"/>
        <v>0.10076666666666656</v>
      </c>
      <c r="AF10" s="456">
        <f t="shared" si="4"/>
        <v>0.10012222222222222</v>
      </c>
      <c r="AG10" s="456">
        <f t="shared" si="4"/>
        <v>9.9477777777777665E-2</v>
      </c>
      <c r="AH10" s="456">
        <f t="shared" si="4"/>
        <v>9.8833333333333329E-2</v>
      </c>
      <c r="AI10" s="456">
        <f t="shared" si="4"/>
        <v>9.8188888888888881E-2</v>
      </c>
      <c r="AJ10" s="456">
        <f t="shared" si="4"/>
        <v>9.7544444444444323E-2</v>
      </c>
      <c r="AK10" s="456">
        <f t="shared" si="4"/>
        <v>9.6899999999999875E-2</v>
      </c>
      <c r="AL10" s="388"/>
      <c r="AM10" s="388"/>
      <c r="AN10" s="388"/>
      <c r="AO10" s="388"/>
      <c r="AP10" s="388"/>
      <c r="AQ10" s="388"/>
      <c r="AR10" s="388"/>
      <c r="AS10" s="388"/>
      <c r="AT10" s="388"/>
      <c r="AU10" s="388"/>
      <c r="AV10" s="388"/>
      <c r="AW10" s="388"/>
      <c r="AX10" s="388"/>
      <c r="AY10" s="388"/>
      <c r="AZ10" s="388"/>
      <c r="BA10" s="388"/>
    </row>
    <row r="11" spans="1:53" ht="15.75" thickBot="1" x14ac:dyDescent="0.3">
      <c r="A11" s="225" t="s">
        <v>30</v>
      </c>
      <c r="B11" s="225" t="s">
        <v>33</v>
      </c>
      <c r="C11" s="467" t="s">
        <v>58</v>
      </c>
      <c r="D11" s="227">
        <f t="shared" ref="D11:S11" si="5">SUM(D7:D10)</f>
        <v>132.38183999999998</v>
      </c>
      <c r="E11" s="227">
        <f t="shared" si="5"/>
        <v>135.06249</v>
      </c>
      <c r="F11" s="227">
        <f t="shared" si="5"/>
        <v>139.35177000000002</v>
      </c>
      <c r="G11" s="227">
        <f t="shared" si="5"/>
        <v>139.76248000000001</v>
      </c>
      <c r="H11" s="227">
        <f t="shared" si="5"/>
        <v>141.08640860215053</v>
      </c>
      <c r="I11" s="227">
        <f t="shared" si="5"/>
        <v>126.7566773118279</v>
      </c>
      <c r="J11" s="227">
        <f t="shared" si="5"/>
        <v>132.18186310077414</v>
      </c>
      <c r="K11" s="227">
        <f t="shared" si="5"/>
        <v>139.50473831655702</v>
      </c>
      <c r="L11" s="227">
        <f t="shared" si="5"/>
        <v>148.907357679093</v>
      </c>
      <c r="M11" s="227">
        <f t="shared" si="5"/>
        <v>159.76270405389886</v>
      </c>
      <c r="N11" s="227">
        <f t="shared" si="5"/>
        <v>172.44786275577846</v>
      </c>
      <c r="O11" s="227">
        <f t="shared" si="5"/>
        <v>186.86450408216149</v>
      </c>
      <c r="P11" s="227">
        <f t="shared" si="5"/>
        <v>203.36463979261637</v>
      </c>
      <c r="Q11" s="227">
        <f t="shared" si="5"/>
        <v>220.75231649488509</v>
      </c>
      <c r="R11" s="227">
        <f t="shared" si="5"/>
        <v>239.38381200705336</v>
      </c>
      <c r="S11" s="227">
        <f t="shared" si="5"/>
        <v>259.44417545324444</v>
      </c>
      <c r="T11" s="476"/>
      <c r="U11" s="332"/>
      <c r="V11" s="469">
        <v>1</v>
      </c>
      <c r="W11" s="469">
        <v>1</v>
      </c>
      <c r="X11" s="470">
        <v>1</v>
      </c>
      <c r="Y11" s="471">
        <v>1</v>
      </c>
      <c r="Z11" s="471">
        <v>1</v>
      </c>
      <c r="AA11" s="471">
        <v>1</v>
      </c>
      <c r="AB11" s="471">
        <v>1</v>
      </c>
      <c r="AC11" s="471">
        <v>1</v>
      </c>
      <c r="AD11" s="471">
        <v>1</v>
      </c>
      <c r="AE11" s="471">
        <v>1</v>
      </c>
      <c r="AF11" s="471">
        <v>1</v>
      </c>
      <c r="AG11" s="471">
        <v>1</v>
      </c>
      <c r="AH11" s="471">
        <v>1</v>
      </c>
      <c r="AI11" s="471">
        <v>1</v>
      </c>
      <c r="AJ11" s="471">
        <v>1</v>
      </c>
      <c r="AK11" s="471">
        <v>1</v>
      </c>
      <c r="AL11" s="388"/>
      <c r="AM11" s="388"/>
      <c r="AN11" s="388"/>
      <c r="AO11" s="388"/>
      <c r="AP11" s="388"/>
      <c r="AQ11" s="388"/>
      <c r="AR11" s="388"/>
      <c r="AS11" s="388"/>
      <c r="AT11" s="388"/>
      <c r="AU11" s="388"/>
      <c r="AV11" s="388"/>
      <c r="AW11" s="388"/>
      <c r="AX11" s="388"/>
      <c r="AY11" s="388"/>
      <c r="AZ11" s="388"/>
      <c r="BA11" s="388"/>
    </row>
    <row r="12" spans="1:53" x14ac:dyDescent="0.25">
      <c r="A12" s="319" t="s">
        <v>30</v>
      </c>
      <c r="B12" s="319" t="s">
        <v>41</v>
      </c>
      <c r="C12" s="333" t="s">
        <v>360</v>
      </c>
      <c r="D12" s="320">
        <f>V12*' Demand-Supply Gap'!D$30</f>
        <v>27.51765024018</v>
      </c>
      <c r="E12" s="320">
        <f>W12*' Demand-Supply Gap'!E$30</f>
        <v>28.873466587300001</v>
      </c>
      <c r="F12" s="320">
        <f>X12*' Demand-Supply Gap'!F$30</f>
        <v>29.510452120800007</v>
      </c>
      <c r="G12" s="320">
        <f>Y12*' Demand-Supply Gap'!G$30</f>
        <v>29.787016363967997</v>
      </c>
      <c r="H12" s="320">
        <f>Z12*' Demand-Supply Gap'!H$30</f>
        <v>30.030946987179998</v>
      </c>
      <c r="I12" s="320">
        <f>AA12*' Demand-Supply Gap'!I$30</f>
        <v>28.339419599999996</v>
      </c>
      <c r="J12" s="320">
        <f>AB12*' Demand-Supply Gap'!J$30</f>
        <v>28.686064858559995</v>
      </c>
      <c r="K12" s="320">
        <f>AC12*' Demand-Supply Gap'!K$30</f>
        <v>29.399733005802318</v>
      </c>
      <c r="L12" s="320">
        <f>AD12*' Demand-Supply Gap'!L$30</f>
        <v>30.446101957975774</v>
      </c>
      <c r="M12" s="320">
        <f>AE12*' Demand-Supply Gap'!M$30</f>
        <v>31.895499443261205</v>
      </c>
      <c r="N12" s="320">
        <f>AF12*' Demand-Supply Gap'!N$30</f>
        <v>33.576721142116078</v>
      </c>
      <c r="O12" s="320">
        <f>AG12*' Demand-Supply Gap'!O$30</f>
        <v>35.813838802045112</v>
      </c>
      <c r="P12" s="320">
        <f>AH12*' Demand-Supply Gap'!P$30</f>
        <v>38.311112058339788</v>
      </c>
      <c r="Q12" s="320">
        <f>AI12*' Demand-Supply Gap'!Q$30</f>
        <v>41.055333593191513</v>
      </c>
      <c r="R12" s="320">
        <f>AJ12*' Demand-Supply Gap'!R$30</f>
        <v>43.938490977782273</v>
      </c>
      <c r="S12" s="320">
        <f>AK12*' Demand-Supply Gap'!S$30</f>
        <v>46.96684170641484</v>
      </c>
      <c r="T12" s="376"/>
      <c r="U12" s="461">
        <f>(S12/J12)^(1/9)-1</f>
        <v>5.6309421609799459E-2</v>
      </c>
      <c r="V12" s="396">
        <v>0.60260000000000002</v>
      </c>
      <c r="W12" s="396">
        <v>0.60250000000000004</v>
      </c>
      <c r="X12" s="396">
        <v>0.60250000000000004</v>
      </c>
      <c r="Y12" s="396">
        <v>0.60240000000000005</v>
      </c>
      <c r="Z12" s="396">
        <v>0.60229999999999995</v>
      </c>
      <c r="AA12" s="396">
        <v>0.60229999999999995</v>
      </c>
      <c r="AB12" s="427">
        <v>0.60219999999999985</v>
      </c>
      <c r="AC12" s="427">
        <v>0.60301111111111105</v>
      </c>
      <c r="AD12" s="427">
        <v>0.60382222222222215</v>
      </c>
      <c r="AE12" s="427">
        <v>0.60463333333333324</v>
      </c>
      <c r="AF12" s="427">
        <v>0.60544444444444445</v>
      </c>
      <c r="AG12" s="427">
        <v>0.60625555555555555</v>
      </c>
      <c r="AH12" s="427">
        <v>0.60706666666666664</v>
      </c>
      <c r="AI12" s="427">
        <v>0.60787777777777785</v>
      </c>
      <c r="AJ12" s="427">
        <v>0.60868888888888895</v>
      </c>
      <c r="AK12" s="427">
        <v>0.60950000000000004</v>
      </c>
      <c r="AL12" s="388"/>
      <c r="AM12" s="388"/>
      <c r="AN12" s="388"/>
      <c r="AO12" s="388"/>
      <c r="AP12" s="388"/>
      <c r="AQ12" s="388"/>
      <c r="AR12" s="388"/>
      <c r="AS12" s="388"/>
      <c r="AT12" s="388"/>
      <c r="AU12" s="388"/>
      <c r="AV12" s="388"/>
      <c r="AW12" s="388"/>
      <c r="AX12" s="388"/>
      <c r="AY12" s="388"/>
      <c r="AZ12" s="388"/>
      <c r="BA12" s="388"/>
    </row>
    <row r="13" spans="1:53" x14ac:dyDescent="0.25">
      <c r="A13" s="319" t="s">
        <v>30</v>
      </c>
      <c r="B13" s="319" t="s">
        <v>41</v>
      </c>
      <c r="C13" s="333" t="s">
        <v>383</v>
      </c>
      <c r="D13" s="320">
        <f>V13*' Demand-Supply Gap'!D$30</f>
        <v>9.2380030593899995</v>
      </c>
      <c r="E13" s="320">
        <f>W13*' Demand-Supply Gap'!E$30</f>
        <v>9.6708142030160005</v>
      </c>
      <c r="F13" s="320">
        <f>X13*' Demand-Supply Gap'!F$30</f>
        <v>9.8596747085760033</v>
      </c>
      <c r="G13" s="320">
        <f>Y13*' Demand-Supply Gap'!G$30</f>
        <v>9.9290054546559983</v>
      </c>
      <c r="H13" s="320">
        <f>Z13*' Demand-Supply Gap'!H$30</f>
        <v>9.9870474539800007</v>
      </c>
      <c r="I13" s="320">
        <f>AA13*' Demand-Supply Gap'!I$30</f>
        <v>9.4056947999999991</v>
      </c>
      <c r="J13" s="320">
        <f>AB13*' Demand-Supply Gap'!J$30</f>
        <v>9.4985076931200005</v>
      </c>
      <c r="K13" s="320">
        <f>AC13*' Demand-Supply Gap'!K$30</f>
        <v>9.7011372310793593</v>
      </c>
      <c r="L13" s="320">
        <f>AD13*' Demand-Supply Gap'!L$30</f>
        <v>10.011626711118563</v>
      </c>
      <c r="M13" s="320">
        <f>AE13*' Demand-Supply Gap'!M$30</f>
        <v>10.451890881015748</v>
      </c>
      <c r="N13" s="320">
        <f>AF13*' Demand-Supply Gap'!N$30</f>
        <v>10.964657294968132</v>
      </c>
      <c r="O13" s="320">
        <f>AG13*' Demand-Supply Gap'!O$30</f>
        <v>11.654610666002842</v>
      </c>
      <c r="P13" s="320">
        <f>AH13*' Demand-Supply Gap'!P$30</f>
        <v>12.423974731855635</v>
      </c>
      <c r="Q13" s="320">
        <f>AI13*' Demand-Supply Gap'!Q$30</f>
        <v>13.267621377243707</v>
      </c>
      <c r="R13" s="320">
        <f>AJ13*' Demand-Supply Gap'!R$30</f>
        <v>14.149955420211652</v>
      </c>
      <c r="S13" s="320">
        <f>AK13*' Demand-Supply Gap'!S$30</f>
        <v>15.072541817513935</v>
      </c>
      <c r="T13" s="376"/>
      <c r="U13" s="461">
        <f t="shared" ref="U13:U15" si="6">(S13/J13)^(1/9)-1</f>
        <v>5.2643311759134281E-2</v>
      </c>
      <c r="V13" s="397">
        <v>0.20230000000000001</v>
      </c>
      <c r="W13" s="397">
        <v>0.20180000000000001</v>
      </c>
      <c r="X13" s="397">
        <v>0.20130000000000001</v>
      </c>
      <c r="Y13" s="397">
        <v>0.20080000000000001</v>
      </c>
      <c r="Z13" s="397">
        <v>0.20030000000000001</v>
      </c>
      <c r="AA13" s="397">
        <v>0.19989999999999999</v>
      </c>
      <c r="AB13" s="428">
        <v>0.19940000000000002</v>
      </c>
      <c r="AC13" s="428">
        <v>0.19897777777777778</v>
      </c>
      <c r="AD13" s="428">
        <v>0.19855555555555557</v>
      </c>
      <c r="AE13" s="428">
        <v>0.19813333333333336</v>
      </c>
      <c r="AF13" s="428">
        <v>0.19771111111111112</v>
      </c>
      <c r="AG13" s="428">
        <v>0.1972888888888889</v>
      </c>
      <c r="AH13" s="428">
        <v>0.19686666666666669</v>
      </c>
      <c r="AI13" s="428">
        <v>0.19644444444444445</v>
      </c>
      <c r="AJ13" s="428">
        <v>0.19602222222222224</v>
      </c>
      <c r="AK13" s="428">
        <v>0.19560000000000002</v>
      </c>
      <c r="AL13" s="388"/>
      <c r="AM13" s="388"/>
      <c r="AN13" s="388"/>
      <c r="AO13" s="388"/>
      <c r="AP13" s="388"/>
      <c r="AQ13" s="388"/>
      <c r="AR13" s="388"/>
      <c r="AS13" s="388"/>
      <c r="AT13" s="388"/>
      <c r="AU13" s="388"/>
      <c r="AV13" s="388"/>
      <c r="AW13" s="388"/>
      <c r="AX13" s="388"/>
      <c r="AY13" s="388"/>
      <c r="AZ13" s="388"/>
      <c r="BA13" s="388"/>
    </row>
    <row r="14" spans="1:53" x14ac:dyDescent="0.25">
      <c r="A14" s="319" t="s">
        <v>30</v>
      </c>
      <c r="B14" s="319" t="s">
        <v>41</v>
      </c>
      <c r="C14" s="333" t="s">
        <v>386</v>
      </c>
      <c r="D14" s="320">
        <f>V14*' Demand-Supply Gap'!D$30</f>
        <v>2.5115678115</v>
      </c>
      <c r="E14" s="320">
        <f>W14*' Demand-Supply Gap'!E$30</f>
        <v>2.70763628578</v>
      </c>
      <c r="F14" s="320">
        <f>X14*' Demand-Supply Gap'!F$30</f>
        <v>2.8408402041600009</v>
      </c>
      <c r="G14" s="320">
        <f>Y14*' Demand-Supply Gap'!G$30</f>
        <v>2.9421106800399994</v>
      </c>
      <c r="H14" s="320">
        <f>Z14*' Demand-Supply Gap'!H$30</f>
        <v>3.0414872426000001</v>
      </c>
      <c r="I14" s="320">
        <f>AA14*' Demand-Supply Gap'!I$30</f>
        <v>2.8419408000000002</v>
      </c>
      <c r="J14" s="320">
        <f>AB14*' Demand-Supply Gap'!J$30</f>
        <v>2.89623504384</v>
      </c>
      <c r="K14" s="320">
        <f>AC14*' Demand-Supply Gap'!K$30</f>
        <v>2.9664634508259198</v>
      </c>
      <c r="L14" s="320">
        <f>AD14*' Demand-Supply Gap'!L$30</f>
        <v>3.0701574917140304</v>
      </c>
      <c r="M14" s="320">
        <f>AE14*' Demand-Supply Gap'!M$30</f>
        <v>3.2143432924792705</v>
      </c>
      <c r="N14" s="320">
        <f>AF14*' Demand-Supply Gap'!N$30</f>
        <v>3.3817039021459543</v>
      </c>
      <c r="O14" s="320">
        <f>AG14*' Demand-Supply Gap'!O$30</f>
        <v>3.604816500207682</v>
      </c>
      <c r="P14" s="320">
        <f>AH14*' Demand-Supply Gap'!P$30</f>
        <v>3.8538302927124142</v>
      </c>
      <c r="Q14" s="320">
        <f>AI14*' Demand-Supply Gap'!Q$30</f>
        <v>4.1273709035543202</v>
      </c>
      <c r="R14" s="320">
        <f>AJ14*' Demand-Supply Gap'!R$30</f>
        <v>4.4145422646437442</v>
      </c>
      <c r="S14" s="320">
        <f>AK14*' Demand-Supply Gap'!S$30</f>
        <v>4.7159486668295125</v>
      </c>
      <c r="T14" s="376"/>
      <c r="U14" s="461">
        <f t="shared" si="6"/>
        <v>5.5665042694492461E-2</v>
      </c>
      <c r="V14" s="398">
        <v>5.5E-2</v>
      </c>
      <c r="W14" s="398">
        <v>5.6500000000000002E-2</v>
      </c>
      <c r="X14" s="398">
        <v>5.8000000000000003E-2</v>
      </c>
      <c r="Y14" s="398">
        <v>5.9499999999999997E-2</v>
      </c>
      <c r="Z14" s="398">
        <v>6.0999999999999999E-2</v>
      </c>
      <c r="AA14" s="398">
        <v>6.0400000000000002E-2</v>
      </c>
      <c r="AB14" s="455">
        <v>6.08E-2</v>
      </c>
      <c r="AC14" s="455">
        <v>6.0844444444444444E-2</v>
      </c>
      <c r="AD14" s="455">
        <v>6.0888888888888888E-2</v>
      </c>
      <c r="AE14" s="455">
        <v>6.0933333333333332E-2</v>
      </c>
      <c r="AF14" s="455">
        <v>6.0977777777777777E-2</v>
      </c>
      <c r="AG14" s="455">
        <v>6.1022222222222221E-2</v>
      </c>
      <c r="AH14" s="455">
        <v>6.1066666666666665E-2</v>
      </c>
      <c r="AI14" s="455">
        <v>6.1111111111111109E-2</v>
      </c>
      <c r="AJ14" s="455">
        <v>6.1155555555555553E-2</v>
      </c>
      <c r="AK14" s="455">
        <v>6.1199999999999997E-2</v>
      </c>
      <c r="AL14" s="388"/>
      <c r="AM14" s="388"/>
      <c r="AN14" s="388"/>
      <c r="AO14" s="388"/>
      <c r="AP14" s="388"/>
      <c r="AQ14" s="388"/>
      <c r="AR14" s="388"/>
      <c r="AS14" s="388"/>
      <c r="AT14" s="388"/>
      <c r="AU14" s="388"/>
      <c r="AV14" s="388"/>
      <c r="AW14" s="388"/>
      <c r="AX14" s="388"/>
      <c r="AY14" s="388"/>
      <c r="AZ14" s="388"/>
      <c r="BA14" s="388"/>
    </row>
    <row r="15" spans="1:53" x14ac:dyDescent="0.25">
      <c r="A15" s="319" t="s">
        <v>30</v>
      </c>
      <c r="B15" s="319" t="s">
        <v>41</v>
      </c>
      <c r="C15" s="333" t="s">
        <v>12</v>
      </c>
      <c r="D15" s="320">
        <f>V15*' Demand-Supply Gap'!D$30</f>
        <v>6.3976481889299945</v>
      </c>
      <c r="E15" s="320">
        <f>W15*' Demand-Supply Gap'!E$30</f>
        <v>6.6708490439039991</v>
      </c>
      <c r="F15" s="320">
        <f>X15*' Demand-Supply Gap'!F$30</f>
        <v>6.7690364864639951</v>
      </c>
      <c r="G15" s="320">
        <f>Y15*' Demand-Supply Gap'!G$30</f>
        <v>6.7891058213359976</v>
      </c>
      <c r="H15" s="320">
        <f>Z15*' Demand-Supply Gap'!H$30</f>
        <v>6.8009649162400043</v>
      </c>
      <c r="I15" s="320">
        <f>AA15*' Demand-Supply Gap'!I$30</f>
        <v>6.4649448000000032</v>
      </c>
      <c r="J15" s="320">
        <f>AB15*' Demand-Supply Gap'!J$30</f>
        <v>6.5546372044800085</v>
      </c>
      <c r="K15" s="320">
        <f>AC15*' Demand-Supply Gap'!K$30</f>
        <v>6.6875440650923998</v>
      </c>
      <c r="L15" s="320">
        <f>AD15*' Demand-Supply Gap'!L$30</f>
        <v>6.8944084111373849</v>
      </c>
      <c r="M15" s="320">
        <f>AE15*' Demand-Supply Gap'!M$30</f>
        <v>7.1900709644134277</v>
      </c>
      <c r="N15" s="320">
        <f>AF15*' Demand-Supply Gap'!N$30</f>
        <v>7.5348898169534806</v>
      </c>
      <c r="O15" s="320">
        <f>AG15*' Demand-Supply Gap'!O$30</f>
        <v>8.0005659725111915</v>
      </c>
      <c r="P15" s="320">
        <f>AH15*' Demand-Supply Gap'!P$30</f>
        <v>8.5196575794133551</v>
      </c>
      <c r="Q15" s="320">
        <f>AI15*' Demand-Supply Gap'!Q$30</f>
        <v>9.088470729626609</v>
      </c>
      <c r="R15" s="320">
        <f>AJ15*' Demand-Supply Gap'!R$30</f>
        <v>9.6824771473072815</v>
      </c>
      <c r="S15" s="320">
        <f>AK15*' Demand-Supply Gap'!S$30</f>
        <v>10.302652561357935</v>
      </c>
      <c r="T15" s="376"/>
      <c r="U15" s="461">
        <f t="shared" si="6"/>
        <v>5.1531449381848837E-2</v>
      </c>
      <c r="V15" s="456">
        <f t="shared" ref="V15:AK15" si="7">100%-SUM(V12:V14)</f>
        <v>0.14009999999999989</v>
      </c>
      <c r="W15" s="456">
        <f t="shared" si="7"/>
        <v>0.13919999999999999</v>
      </c>
      <c r="X15" s="456">
        <f t="shared" si="7"/>
        <v>0.13819999999999988</v>
      </c>
      <c r="Y15" s="456">
        <f t="shared" si="7"/>
        <v>0.13729999999999998</v>
      </c>
      <c r="Z15" s="456">
        <f t="shared" si="7"/>
        <v>0.13640000000000008</v>
      </c>
      <c r="AA15" s="456">
        <f t="shared" si="7"/>
        <v>0.13740000000000008</v>
      </c>
      <c r="AB15" s="456">
        <f t="shared" si="7"/>
        <v>0.13760000000000017</v>
      </c>
      <c r="AC15" s="456">
        <f t="shared" si="7"/>
        <v>0.13716666666666666</v>
      </c>
      <c r="AD15" s="456">
        <f t="shared" si="7"/>
        <v>0.13673333333333337</v>
      </c>
      <c r="AE15" s="456">
        <f t="shared" si="7"/>
        <v>0.13630000000000009</v>
      </c>
      <c r="AF15" s="456">
        <f t="shared" si="7"/>
        <v>0.13586666666666658</v>
      </c>
      <c r="AG15" s="456">
        <f t="shared" si="7"/>
        <v>0.13543333333333341</v>
      </c>
      <c r="AH15" s="456">
        <f t="shared" si="7"/>
        <v>0.1349999999999999</v>
      </c>
      <c r="AI15" s="456">
        <f t="shared" si="7"/>
        <v>0.13456666666666661</v>
      </c>
      <c r="AJ15" s="456">
        <f t="shared" si="7"/>
        <v>0.13413333333333333</v>
      </c>
      <c r="AK15" s="456">
        <f t="shared" si="7"/>
        <v>0.13369999999999993</v>
      </c>
      <c r="AL15" s="388"/>
      <c r="AM15" s="388"/>
      <c r="AN15" s="388"/>
      <c r="AO15" s="388"/>
      <c r="AP15" s="388"/>
      <c r="AQ15" s="388"/>
      <c r="AR15" s="388"/>
      <c r="AS15" s="388"/>
      <c r="AT15" s="388"/>
      <c r="AU15" s="388"/>
      <c r="AV15" s="388"/>
      <c r="AW15" s="388"/>
      <c r="AX15" s="388"/>
      <c r="AY15" s="388"/>
      <c r="AZ15" s="388"/>
      <c r="BA15" s="388"/>
    </row>
    <row r="16" spans="1:53" ht="15.75" thickBot="1" x14ac:dyDescent="0.3">
      <c r="A16" s="225" t="s">
        <v>30</v>
      </c>
      <c r="B16" s="225" t="s">
        <v>41</v>
      </c>
      <c r="C16" s="467" t="s">
        <v>58</v>
      </c>
      <c r="D16" s="227">
        <f t="shared" ref="D16:S16" si="8">SUM(D12:D15)</f>
        <v>45.664869299999992</v>
      </c>
      <c r="E16" s="227">
        <f t="shared" si="8"/>
        <v>47.922766119999999</v>
      </c>
      <c r="F16" s="227">
        <f t="shared" si="8"/>
        <v>48.980003520000011</v>
      </c>
      <c r="G16" s="227">
        <f t="shared" si="8"/>
        <v>49.447238319999997</v>
      </c>
      <c r="H16" s="227">
        <f t="shared" si="8"/>
        <v>49.860446600000003</v>
      </c>
      <c r="I16" s="227">
        <f t="shared" si="8"/>
        <v>47.052</v>
      </c>
      <c r="J16" s="227">
        <f t="shared" si="8"/>
        <v>47.635444800000002</v>
      </c>
      <c r="K16" s="227">
        <f t="shared" si="8"/>
        <v>48.754877752799999</v>
      </c>
      <c r="L16" s="227">
        <f t="shared" si="8"/>
        <v>50.422294571945748</v>
      </c>
      <c r="M16" s="227">
        <f t="shared" si="8"/>
        <v>52.751804581169651</v>
      </c>
      <c r="N16" s="227">
        <f t="shared" si="8"/>
        <v>55.457972156183644</v>
      </c>
      <c r="O16" s="227">
        <f t="shared" si="8"/>
        <v>59.073831940766823</v>
      </c>
      <c r="P16" s="227">
        <f t="shared" si="8"/>
        <v>63.108574662321196</v>
      </c>
      <c r="Q16" s="227">
        <f t="shared" si="8"/>
        <v>67.538796603616149</v>
      </c>
      <c r="R16" s="227">
        <f t="shared" si="8"/>
        <v>72.185465809944958</v>
      </c>
      <c r="S16" s="227">
        <f t="shared" si="8"/>
        <v>77.057984752116226</v>
      </c>
      <c r="T16" s="476"/>
      <c r="U16" s="472"/>
      <c r="V16" s="469">
        <v>1</v>
      </c>
      <c r="W16" s="469">
        <v>1</v>
      </c>
      <c r="X16" s="470">
        <v>1</v>
      </c>
      <c r="Y16" s="471">
        <v>1</v>
      </c>
      <c r="Z16" s="471">
        <v>1</v>
      </c>
      <c r="AA16" s="471">
        <v>1</v>
      </c>
      <c r="AB16" s="471">
        <v>1</v>
      </c>
      <c r="AC16" s="471">
        <v>1</v>
      </c>
      <c r="AD16" s="471">
        <v>1</v>
      </c>
      <c r="AE16" s="471">
        <v>1</v>
      </c>
      <c r="AF16" s="471">
        <v>1</v>
      </c>
      <c r="AG16" s="471">
        <v>1</v>
      </c>
      <c r="AH16" s="471">
        <v>1</v>
      </c>
      <c r="AI16" s="471">
        <v>1</v>
      </c>
      <c r="AJ16" s="471">
        <v>1</v>
      </c>
      <c r="AK16" s="471">
        <v>1</v>
      </c>
      <c r="AL16" s="388"/>
      <c r="AM16" s="388"/>
      <c r="AN16" s="388"/>
      <c r="AO16" s="388"/>
      <c r="AP16" s="388"/>
      <c r="AQ16" s="388"/>
      <c r="AR16" s="388"/>
      <c r="AS16" s="388"/>
      <c r="AT16" s="388"/>
      <c r="AU16" s="388"/>
      <c r="AV16" s="388"/>
      <c r="AW16" s="388"/>
      <c r="AX16" s="388"/>
      <c r="AY16" s="388"/>
      <c r="AZ16" s="388"/>
      <c r="BA16" s="388"/>
    </row>
    <row r="17" spans="1:53" x14ac:dyDescent="0.25">
      <c r="A17" s="319" t="s">
        <v>30</v>
      </c>
      <c r="B17" s="319" t="s">
        <v>49</v>
      </c>
      <c r="C17" s="333" t="s">
        <v>360</v>
      </c>
      <c r="D17" s="320">
        <f>V17*' Demand-Supply Gap'!D$39</f>
        <v>7.3708832175440016</v>
      </c>
      <c r="E17" s="320">
        <f>W17*' Demand-Supply Gap'!E$39</f>
        <v>7.6185473544179994</v>
      </c>
      <c r="F17" s="320">
        <f>X17*' Demand-Supply Gap'!F$39</f>
        <v>7.4977075837439999</v>
      </c>
      <c r="G17" s="320">
        <f>Y17*' Demand-Supply Gap'!G$39</f>
        <v>8.0047233972999994</v>
      </c>
      <c r="H17" s="320">
        <f>Z17*' Demand-Supply Gap'!H$39</f>
        <v>7.7781892557599992</v>
      </c>
      <c r="I17" s="320">
        <f>AA17*' Demand-Supply Gap'!I$39</f>
        <v>6.9340345824000007</v>
      </c>
      <c r="J17" s="320">
        <f>AB17*' Demand-Supply Gap'!J$39</f>
        <v>7.0393577497807218</v>
      </c>
      <c r="K17" s="320">
        <f>AC17*' Demand-Supply Gap'!K$39</f>
        <v>7.2182322943280264</v>
      </c>
      <c r="L17" s="320">
        <f>AD17*' Demand-Supply Gap'!L$39</f>
        <v>7.4797707084457903</v>
      </c>
      <c r="M17" s="320">
        <f>AE17*' Demand-Supply Gap'!M$39</f>
        <v>7.8174817390206837</v>
      </c>
      <c r="N17" s="320">
        <f>AF17*' Demand-Supply Gap'!N$39</f>
        <v>8.2683696362789103</v>
      </c>
      <c r="O17" s="320">
        <f>AG17*' Demand-Supply Gap'!O$39</f>
        <v>8.8239646527436015</v>
      </c>
      <c r="P17" s="320">
        <f>AH17*' Demand-Supply Gap'!P$39</f>
        <v>9.3734600476357475</v>
      </c>
      <c r="Q17" s="320">
        <f>AI17*' Demand-Supply Gap'!Q$39</f>
        <v>10.039813523080232</v>
      </c>
      <c r="R17" s="320">
        <f>AJ17*' Demand-Supply Gap'!R$39</f>
        <v>10.776609908878083</v>
      </c>
      <c r="S17" s="320">
        <f>AK17*' Demand-Supply Gap'!S$39</f>
        <v>11.558743020867604</v>
      </c>
      <c r="T17" s="376"/>
      <c r="U17" s="461">
        <f>(S17/J17)^(1/9)-1</f>
        <v>5.6649230852396038E-2</v>
      </c>
      <c r="V17" s="399">
        <v>0.58520000000000005</v>
      </c>
      <c r="W17" s="399">
        <v>0.58589999999999998</v>
      </c>
      <c r="X17" s="399">
        <v>0.58660000000000001</v>
      </c>
      <c r="Y17" s="399">
        <v>0.58730000000000004</v>
      </c>
      <c r="Z17" s="399">
        <v>0.58799999999999997</v>
      </c>
      <c r="AA17" s="399">
        <v>0.58720000000000006</v>
      </c>
      <c r="AB17" s="427">
        <v>0.58940000000000015</v>
      </c>
      <c r="AC17" s="427">
        <v>0.59107777777777792</v>
      </c>
      <c r="AD17" s="427">
        <v>0.5927555555555557</v>
      </c>
      <c r="AE17" s="427">
        <v>0.59443333333333348</v>
      </c>
      <c r="AF17" s="427">
        <v>0.59611111111111126</v>
      </c>
      <c r="AG17" s="427">
        <v>0.59778888888888904</v>
      </c>
      <c r="AH17" s="427">
        <v>0.59946666666666681</v>
      </c>
      <c r="AI17" s="427">
        <v>0.60114444444444459</v>
      </c>
      <c r="AJ17" s="427">
        <v>0.60282222222222237</v>
      </c>
      <c r="AK17" s="427">
        <v>0.60450000000000015</v>
      </c>
      <c r="AL17" s="388"/>
      <c r="AM17" s="388"/>
      <c r="AN17" s="388"/>
      <c r="AO17" s="388"/>
      <c r="AP17" s="388"/>
      <c r="AQ17" s="388"/>
      <c r="AR17" s="388"/>
      <c r="AS17" s="388"/>
      <c r="AT17" s="388"/>
      <c r="AU17" s="388"/>
      <c r="AV17" s="388"/>
      <c r="AW17" s="388"/>
      <c r="AX17" s="388"/>
      <c r="AY17" s="388"/>
      <c r="AZ17" s="388"/>
      <c r="BA17" s="388"/>
    </row>
    <row r="18" spans="1:53" x14ac:dyDescent="0.25">
      <c r="A18" s="319" t="s">
        <v>30</v>
      </c>
      <c r="B18" s="319" t="s">
        <v>49</v>
      </c>
      <c r="C18" s="333" t="s">
        <v>383</v>
      </c>
      <c r="D18" s="320">
        <f>V18*' Demand-Supply Gap'!D$39</f>
        <v>2.1601272587300002</v>
      </c>
      <c r="E18" s="320">
        <f>W18*' Demand-Supply Gap'!E$39</f>
        <v>2.2235391664200002</v>
      </c>
      <c r="F18" s="320">
        <f>X18*' Demand-Supply Gap'!F$39</f>
        <v>2.1792689107200003</v>
      </c>
      <c r="G18" s="320">
        <f>Y18*' Demand-Supply Gap'!G$39</f>
        <v>2.3170491699999998</v>
      </c>
      <c r="H18" s="320">
        <f>Z18*' Demand-Supply Gap'!H$39</f>
        <v>2.2421821068900001</v>
      </c>
      <c r="I18" s="320">
        <f>AA18*' Demand-Supply Gap'!I$39</f>
        <v>1.9968413622000001</v>
      </c>
      <c r="J18" s="320">
        <f>AB18*' Demand-Supply Gap'!J$39</f>
        <v>2.0136337234696802</v>
      </c>
      <c r="K18" s="320">
        <f>AC18*' Demand-Supply Gap'!K$39</f>
        <v>2.0528344903075113</v>
      </c>
      <c r="L18" s="320">
        <f>AD18*' Demand-Supply Gap'!L$39</f>
        <v>2.1148845573629051</v>
      </c>
      <c r="M18" s="320">
        <f>AE18*' Demand-Supply Gap'!M$39</f>
        <v>2.1975571108456613</v>
      </c>
      <c r="N18" s="320">
        <f>AF18*' Demand-Supply Gap'!N$39</f>
        <v>2.3108282260273243</v>
      </c>
      <c r="O18" s="320">
        <f>AG18*' Demand-Supply Gap'!O$39</f>
        <v>2.4518028957429059</v>
      </c>
      <c r="P18" s="320">
        <f>AH18*' Demand-Supply Gap'!P$39</f>
        <v>2.5893766412730415</v>
      </c>
      <c r="Q18" s="320">
        <f>AI18*' Demand-Supply Gap'!Q$39</f>
        <v>2.7573626072389539</v>
      </c>
      <c r="R18" s="320">
        <f>AJ18*' Demand-Supply Gap'!R$39</f>
        <v>2.9443301632930257</v>
      </c>
      <c r="S18" s="320">
        <f>AK18*' Demand-Supply Gap'!S$39</f>
        <v>3.1396949611686686</v>
      </c>
      <c r="T18" s="376"/>
      <c r="U18" s="461">
        <f t="shared" ref="U18:U20" si="9">(S18/J18)^(1/9)-1</f>
        <v>5.0592047068511947E-2</v>
      </c>
      <c r="V18" s="400">
        <v>0.17150000000000001</v>
      </c>
      <c r="W18" s="400">
        <v>0.17100000000000001</v>
      </c>
      <c r="X18" s="400">
        <v>0.17050000000000001</v>
      </c>
      <c r="Y18" s="400">
        <v>0.17</v>
      </c>
      <c r="Z18" s="400">
        <v>0.16950000000000001</v>
      </c>
      <c r="AA18" s="400">
        <v>0.1691</v>
      </c>
      <c r="AB18" s="400">
        <v>0.1686</v>
      </c>
      <c r="AC18" s="400">
        <v>0.1681</v>
      </c>
      <c r="AD18" s="400">
        <v>0.1676</v>
      </c>
      <c r="AE18" s="400">
        <v>0.1671</v>
      </c>
      <c r="AF18" s="400">
        <v>0.1666</v>
      </c>
      <c r="AG18" s="400">
        <v>0.1661</v>
      </c>
      <c r="AH18" s="400">
        <v>0.1656</v>
      </c>
      <c r="AI18" s="400">
        <v>0.1651</v>
      </c>
      <c r="AJ18" s="400">
        <v>0.16470000000000001</v>
      </c>
      <c r="AK18" s="400">
        <v>0.16420000000000001</v>
      </c>
      <c r="AL18" s="388"/>
      <c r="AM18" s="388"/>
      <c r="AN18" s="388"/>
      <c r="AO18" s="388"/>
      <c r="AP18" s="388"/>
      <c r="AQ18" s="388"/>
      <c r="AR18" s="388"/>
      <c r="AS18" s="388"/>
      <c r="AT18" s="388"/>
      <c r="AU18" s="388"/>
      <c r="AV18" s="388"/>
      <c r="AW18" s="388"/>
      <c r="AX18" s="388"/>
      <c r="AY18" s="388"/>
      <c r="AZ18" s="388"/>
      <c r="BA18" s="388"/>
    </row>
    <row r="19" spans="1:53" x14ac:dyDescent="0.25">
      <c r="A19" s="319" t="s">
        <v>30</v>
      </c>
      <c r="B19" s="319" t="s">
        <v>49</v>
      </c>
      <c r="C19" s="333" t="s">
        <v>386</v>
      </c>
      <c r="D19" s="320">
        <f>V19*' Demand-Supply Gap'!D$39</f>
        <v>0.6927521821</v>
      </c>
      <c r="E19" s="320">
        <f>W19*' Demand-Supply Gap'!E$39</f>
        <v>0.73467814563</v>
      </c>
      <c r="F19" s="320">
        <f>X19*' Demand-Supply Gap'!F$39</f>
        <v>0.74133487872000003</v>
      </c>
      <c r="G19" s="320">
        <f>Y19*' Demand-Supply Gap'!G$39</f>
        <v>0.8109672094999999</v>
      </c>
      <c r="H19" s="320">
        <f>Z19*' Demand-Supply Gap'!H$39</f>
        <v>0.80692099421999997</v>
      </c>
      <c r="I19" s="320">
        <f>AA19*' Demand-Supply Gap'!I$39</f>
        <v>0.71206111260000005</v>
      </c>
      <c r="J19" s="320">
        <f>AB19*' Demand-Supply Gap'!J$39</f>
        <v>0.7643686732031999</v>
      </c>
      <c r="K19" s="320">
        <f>AC19*' Demand-Supply Gap'!K$39</f>
        <v>0.78373798770680048</v>
      </c>
      <c r="L19" s="320">
        <f>AD19*' Demand-Supply Gap'!L$39</f>
        <v>0.81207977699853784</v>
      </c>
      <c r="M19" s="320">
        <f>AE19*' Demand-Supply Gap'!M$39</f>
        <v>0.84868752575248341</v>
      </c>
      <c r="N19" s="320">
        <f>AF19*' Demand-Supply Gap'!N$39</f>
        <v>0.89757660320015586</v>
      </c>
      <c r="O19" s="320">
        <f>AG19*' Demand-Supply Gap'!O$39</f>
        <v>0.95782519975507185</v>
      </c>
      <c r="P19" s="320">
        <f>AH19*' Demand-Supply Gap'!P$39</f>
        <v>1.0174040265227409</v>
      </c>
      <c r="Q19" s="320">
        <f>AI19*' Demand-Supply Gap'!Q$39</f>
        <v>1.0896583370150841</v>
      </c>
      <c r="R19" s="320">
        <f>AJ19*' Demand-Supply Gap'!R$39</f>
        <v>1.1695484046056353</v>
      </c>
      <c r="S19" s="320">
        <f>AK19*' Demand-Supply Gap'!S$39</f>
        <v>1.2543482914291391</v>
      </c>
      <c r="T19" s="376"/>
      <c r="U19" s="461">
        <f t="shared" si="9"/>
        <v>5.6578321835209167E-2</v>
      </c>
      <c r="V19" s="401">
        <v>5.5E-2</v>
      </c>
      <c r="W19" s="401">
        <v>5.6500000000000002E-2</v>
      </c>
      <c r="X19" s="401">
        <v>5.8000000000000003E-2</v>
      </c>
      <c r="Y19" s="401">
        <v>5.9499999999999997E-2</v>
      </c>
      <c r="Z19" s="401">
        <v>6.0999999999999999E-2</v>
      </c>
      <c r="AA19" s="401">
        <v>6.0299999999999999E-2</v>
      </c>
      <c r="AB19" s="455">
        <v>6.3999999999999987E-2</v>
      </c>
      <c r="AC19" s="455">
        <v>6.4177777777777764E-2</v>
      </c>
      <c r="AD19" s="455">
        <v>6.4355555555555541E-2</v>
      </c>
      <c r="AE19" s="455">
        <v>6.4533333333333318E-2</v>
      </c>
      <c r="AF19" s="455">
        <v>6.4711111111111108E-2</v>
      </c>
      <c r="AG19" s="455">
        <v>6.4888888888888885E-2</v>
      </c>
      <c r="AH19" s="455">
        <v>6.5066666666666662E-2</v>
      </c>
      <c r="AI19" s="455">
        <v>6.5244444444444438E-2</v>
      </c>
      <c r="AJ19" s="455">
        <v>6.5422222222222215E-2</v>
      </c>
      <c r="AK19" s="455">
        <v>6.5599999999999992E-2</v>
      </c>
      <c r="AL19" s="388"/>
      <c r="AM19" s="388"/>
      <c r="AN19" s="388"/>
      <c r="AO19" s="388"/>
      <c r="AP19" s="388"/>
      <c r="AQ19" s="388"/>
      <c r="AR19" s="388"/>
      <c r="AS19" s="388"/>
      <c r="AT19" s="388"/>
      <c r="AU19" s="388"/>
      <c r="AV19" s="388"/>
      <c r="AW19" s="388"/>
      <c r="AX19" s="388"/>
      <c r="AY19" s="388"/>
      <c r="AZ19" s="388"/>
      <c r="BA19" s="388"/>
    </row>
    <row r="20" spans="1:53" x14ac:dyDescent="0.25">
      <c r="A20" s="319" t="s">
        <v>30</v>
      </c>
      <c r="B20" s="319" t="s">
        <v>49</v>
      </c>
      <c r="C20" s="333" t="s">
        <v>12</v>
      </c>
      <c r="D20" s="320">
        <f>V20*' Demand-Supply Gap'!D$39</f>
        <v>2.3717315616259991</v>
      </c>
      <c r="E20" s="320">
        <f>W20*' Demand-Supply Gap'!E$39</f>
        <v>2.4263883535319999</v>
      </c>
      <c r="F20" s="320">
        <f>X20*' Demand-Supply Gap'!F$39</f>
        <v>2.3633244668159992</v>
      </c>
      <c r="G20" s="320">
        <f>Y20*' Demand-Supply Gap'!G$39</f>
        <v>2.4969612231999987</v>
      </c>
      <c r="H20" s="320">
        <f>Z20*' Demand-Supply Gap'!H$39</f>
        <v>2.40092066313</v>
      </c>
      <c r="I20" s="320">
        <f>AA20*' Demand-Supply Gap'!I$39</f>
        <v>2.1657049427999988</v>
      </c>
      <c r="J20" s="320">
        <f>AB20*' Demand-Supply Gap'!J$39</f>
        <v>2.1259003723463992</v>
      </c>
      <c r="K20" s="320">
        <f>AC20*' Demand-Supply Gap'!K$39</f>
        <v>2.1571791081306619</v>
      </c>
      <c r="L20" s="320">
        <f>AD20*' Demand-Supply Gap'!L$39</f>
        <v>2.21190790088552</v>
      </c>
      <c r="M20" s="320">
        <f>AE20*' Demand-Supply Gap'!M$39</f>
        <v>2.287423300297756</v>
      </c>
      <c r="N20" s="320">
        <f>AF20*' Demand-Supply Gap'!N$39</f>
        <v>2.3937430976828327</v>
      </c>
      <c r="O20" s="320">
        <f>AG20*' Demand-Supply Gap'!O$39</f>
        <v>2.5274120425043911</v>
      </c>
      <c r="P20" s="320">
        <f>AH20*' Demand-Supply Gap'!P$39</f>
        <v>2.6560916594056794</v>
      </c>
      <c r="Q20" s="320">
        <f>AI20*' Demand-Supply Gap'!Q$39</f>
        <v>2.8143321422293517</v>
      </c>
      <c r="R20" s="320">
        <f>AJ20*' Demand-Supply Gap'!R$39</f>
        <v>2.9864402621001527</v>
      </c>
      <c r="S20" s="320">
        <f>AK20*' Demand-Supply Gap'!S$39</f>
        <v>3.1683767056373195</v>
      </c>
      <c r="T20" s="376"/>
      <c r="U20" s="461">
        <f t="shared" si="9"/>
        <v>4.5333523216727567E-2</v>
      </c>
      <c r="V20" s="402">
        <f>V21-SUM(V17:V19)</f>
        <v>0.18829999999999991</v>
      </c>
      <c r="W20" s="457">
        <f t="shared" ref="W20:AK20" si="10">W21-SUM(W17:W19)</f>
        <v>0.18659999999999999</v>
      </c>
      <c r="X20" s="457">
        <f t="shared" si="10"/>
        <v>0.18489999999999995</v>
      </c>
      <c r="Y20" s="457">
        <f t="shared" si="10"/>
        <v>0.18319999999999992</v>
      </c>
      <c r="Z20" s="457">
        <f t="shared" si="10"/>
        <v>0.18149999999999999</v>
      </c>
      <c r="AA20" s="457">
        <f t="shared" si="10"/>
        <v>0.1833999999999999</v>
      </c>
      <c r="AB20" s="457">
        <f t="shared" si="10"/>
        <v>0.17799999999999994</v>
      </c>
      <c r="AC20" s="457">
        <f t="shared" si="10"/>
        <v>0.17664444444444427</v>
      </c>
      <c r="AD20" s="457">
        <f t="shared" si="10"/>
        <v>0.17528888888888883</v>
      </c>
      <c r="AE20" s="457">
        <f t="shared" si="10"/>
        <v>0.17393333333333316</v>
      </c>
      <c r="AF20" s="457">
        <f t="shared" si="10"/>
        <v>0.17257777777777772</v>
      </c>
      <c r="AG20" s="457">
        <f t="shared" si="10"/>
        <v>0.17122222222222205</v>
      </c>
      <c r="AH20" s="457">
        <f t="shared" si="10"/>
        <v>0.16986666666666661</v>
      </c>
      <c r="AI20" s="457">
        <f t="shared" si="10"/>
        <v>0.16851111111111094</v>
      </c>
      <c r="AJ20" s="457">
        <f t="shared" si="10"/>
        <v>0.16705555555555529</v>
      </c>
      <c r="AK20" s="457">
        <f t="shared" si="10"/>
        <v>0.16569999999999985</v>
      </c>
      <c r="AL20" s="388"/>
      <c r="AM20" s="388"/>
      <c r="AN20" s="388"/>
      <c r="AO20" s="388"/>
      <c r="AP20" s="388"/>
      <c r="AQ20" s="388"/>
      <c r="AR20" s="388"/>
      <c r="AS20" s="388"/>
      <c r="AT20" s="388"/>
      <c r="AU20" s="388"/>
      <c r="AV20" s="388"/>
      <c r="AW20" s="388"/>
      <c r="AX20" s="388"/>
      <c r="AY20" s="388"/>
      <c r="AZ20" s="388"/>
      <c r="BA20" s="388"/>
    </row>
    <row r="21" spans="1:53" ht="15.75" thickBot="1" x14ac:dyDescent="0.3">
      <c r="A21" s="225" t="s">
        <v>30</v>
      </c>
      <c r="B21" s="225" t="s">
        <v>49</v>
      </c>
      <c r="C21" s="467" t="s">
        <v>58</v>
      </c>
      <c r="D21" s="227">
        <f t="shared" ref="D21:S21" si="11">SUM(D17:D20)</f>
        <v>12.595494220000001</v>
      </c>
      <c r="E21" s="227">
        <f t="shared" si="11"/>
        <v>13.003153019999997</v>
      </c>
      <c r="F21" s="227">
        <f t="shared" si="11"/>
        <v>12.78163584</v>
      </c>
      <c r="G21" s="227">
        <f t="shared" si="11"/>
        <v>13.629700999999997</v>
      </c>
      <c r="H21" s="227">
        <f t="shared" si="11"/>
        <v>13.22821302</v>
      </c>
      <c r="I21" s="227">
        <f t="shared" si="11"/>
        <v>11.808641999999999</v>
      </c>
      <c r="J21" s="227">
        <f t="shared" si="11"/>
        <v>11.943260518799999</v>
      </c>
      <c r="K21" s="227">
        <f t="shared" si="11"/>
        <v>12.211983880472999</v>
      </c>
      <c r="L21" s="227">
        <f t="shared" si="11"/>
        <v>12.618642943692752</v>
      </c>
      <c r="M21" s="227">
        <f t="shared" si="11"/>
        <v>13.151149675916585</v>
      </c>
      <c r="N21" s="227">
        <f t="shared" si="11"/>
        <v>13.870517563189223</v>
      </c>
      <c r="O21" s="227">
        <f t="shared" si="11"/>
        <v>14.761004790745972</v>
      </c>
      <c r="P21" s="227">
        <f t="shared" si="11"/>
        <v>15.63633237483721</v>
      </c>
      <c r="Q21" s="227">
        <f t="shared" si="11"/>
        <v>16.701166609563622</v>
      </c>
      <c r="R21" s="227">
        <f t="shared" si="11"/>
        <v>17.876928738876895</v>
      </c>
      <c r="S21" s="227">
        <f t="shared" si="11"/>
        <v>19.121162979102731</v>
      </c>
      <c r="T21" s="476"/>
      <c r="U21" s="473"/>
      <c r="V21" s="469">
        <v>1</v>
      </c>
      <c r="W21" s="469">
        <v>1</v>
      </c>
      <c r="X21" s="470">
        <v>1</v>
      </c>
      <c r="Y21" s="471">
        <v>1</v>
      </c>
      <c r="Z21" s="471">
        <v>1</v>
      </c>
      <c r="AA21" s="471">
        <v>1</v>
      </c>
      <c r="AB21" s="471">
        <v>1</v>
      </c>
      <c r="AC21" s="471">
        <v>1</v>
      </c>
      <c r="AD21" s="471">
        <v>1</v>
      </c>
      <c r="AE21" s="471">
        <v>1</v>
      </c>
      <c r="AF21" s="471">
        <v>1</v>
      </c>
      <c r="AG21" s="471">
        <v>1</v>
      </c>
      <c r="AH21" s="471">
        <v>1</v>
      </c>
      <c r="AI21" s="471">
        <v>1</v>
      </c>
      <c r="AJ21" s="471">
        <v>1</v>
      </c>
      <c r="AK21" s="471">
        <v>1</v>
      </c>
      <c r="AL21" s="388"/>
      <c r="AM21" s="388"/>
      <c r="AN21" s="388"/>
      <c r="AO21" s="388"/>
      <c r="AP21" s="388"/>
      <c r="AQ21" s="388"/>
      <c r="AR21" s="388"/>
      <c r="AS21" s="388"/>
      <c r="AT21" s="388"/>
      <c r="AU21" s="388"/>
      <c r="AV21" s="388"/>
      <c r="AW21" s="388"/>
      <c r="AX21" s="388"/>
      <c r="AY21" s="388"/>
      <c r="AZ21" s="388"/>
      <c r="BA21" s="388"/>
    </row>
    <row r="22" spans="1:53" x14ac:dyDescent="0.25">
      <c r="A22" s="319" t="s">
        <v>30</v>
      </c>
      <c r="B22" s="319" t="s">
        <v>104</v>
      </c>
      <c r="C22" s="333" t="s">
        <v>360</v>
      </c>
      <c r="D22" s="320">
        <f>V22*' Demand-Supply Gap'!D$48</f>
        <v>8.7461693293760003</v>
      </c>
      <c r="E22" s="320">
        <f>W22*' Demand-Supply Gap'!E$48</f>
        <v>9.3713975749799978</v>
      </c>
      <c r="F22" s="320">
        <f>X22*' Demand-Supply Gap'!F$48</f>
        <v>9.6706282240000014</v>
      </c>
      <c r="G22" s="320">
        <f>Y22*' Demand-Supply Gap'!G$48</f>
        <v>9.8142478416060008</v>
      </c>
      <c r="H22" s="320">
        <f>Z22*' Demand-Supply Gap'!H$48</f>
        <v>9.9832732342359982</v>
      </c>
      <c r="I22" s="320">
        <f>AA22*' Demand-Supply Gap'!I$48</f>
        <v>7.8487686160000001</v>
      </c>
      <c r="J22" s="320">
        <f>AB22*' Demand-Supply Gap'!J$48</f>
        <v>7.9880852903999999</v>
      </c>
      <c r="K22" s="320">
        <f>AC22*' Demand-Supply Gap'!K$48</f>
        <v>8.250488021803374</v>
      </c>
      <c r="L22" s="320">
        <f>AD22*' Demand-Supply Gap'!L$48</f>
        <v>8.5636370387717893</v>
      </c>
      <c r="M22" s="320">
        <f>AE22*' Demand-Supply Gap'!M$48</f>
        <v>8.9581362772300128</v>
      </c>
      <c r="N22" s="320">
        <f>AF22*' Demand-Supply Gap'!N$48</f>
        <v>9.3959056431132559</v>
      </c>
      <c r="O22" s="320">
        <f>AG22*' Demand-Supply Gap'!O$48</f>
        <v>9.89268752304997</v>
      </c>
      <c r="P22" s="320">
        <f>AH22*' Demand-Supply Gap'!P$48</f>
        <v>10.546526867100932</v>
      </c>
      <c r="Q22" s="320">
        <f>AI22*' Demand-Supply Gap'!Q$48</f>
        <v>11.327014576670951</v>
      </c>
      <c r="R22" s="320">
        <f>AJ22*' Demand-Supply Gap'!R$48</f>
        <v>12.128905233614207</v>
      </c>
      <c r="S22" s="320">
        <f>AK22*' Demand-Supply Gap'!S$48</f>
        <v>12.963217306499693</v>
      </c>
      <c r="T22" s="376"/>
      <c r="U22" s="461">
        <f>(S22/J22)^(1/9)-1</f>
        <v>5.5269400965654247E-2</v>
      </c>
      <c r="V22" s="403">
        <v>0.57040000000000002</v>
      </c>
      <c r="W22" s="403">
        <v>0.57350000000000001</v>
      </c>
      <c r="X22" s="403">
        <v>0.57279999999999998</v>
      </c>
      <c r="Y22" s="403">
        <v>0.57210000000000005</v>
      </c>
      <c r="Z22" s="403">
        <v>0.57140000000000002</v>
      </c>
      <c r="AA22" s="403">
        <v>0.57069999999999999</v>
      </c>
      <c r="AB22" s="427">
        <v>0.56999999999999995</v>
      </c>
      <c r="AC22" s="427">
        <v>0.5710777777777778</v>
      </c>
      <c r="AD22" s="427">
        <v>0.57215555555555553</v>
      </c>
      <c r="AE22" s="427">
        <v>0.57323333333333337</v>
      </c>
      <c r="AF22" s="427">
        <v>0.57431111111111111</v>
      </c>
      <c r="AG22" s="427">
        <v>0.57538888888888895</v>
      </c>
      <c r="AH22" s="427">
        <v>0.57646666666666668</v>
      </c>
      <c r="AI22" s="427">
        <v>0.57754444444444453</v>
      </c>
      <c r="AJ22" s="427">
        <v>0.57862222222222226</v>
      </c>
      <c r="AK22" s="427">
        <v>0.57969999999999999</v>
      </c>
      <c r="AL22" s="388"/>
      <c r="AM22" s="388"/>
      <c r="AN22" s="388"/>
      <c r="AO22" s="388"/>
      <c r="AP22" s="388"/>
      <c r="AQ22" s="388"/>
      <c r="AR22" s="388"/>
      <c r="AS22" s="388"/>
      <c r="AT22" s="388"/>
      <c r="AU22" s="388"/>
      <c r="AV22" s="388"/>
      <c r="AW22" s="388"/>
      <c r="AX22" s="388"/>
      <c r="AY22" s="388"/>
      <c r="AZ22" s="388"/>
      <c r="BA22" s="388"/>
    </row>
    <row r="23" spans="1:53" x14ac:dyDescent="0.25">
      <c r="A23" s="319" t="s">
        <v>30</v>
      </c>
      <c r="B23" s="319" t="s">
        <v>104</v>
      </c>
      <c r="C23" s="333" t="s">
        <v>383</v>
      </c>
      <c r="D23" s="320">
        <f>V23*' Demand-Supply Gap'!D$48</f>
        <v>2.8949452478719997</v>
      </c>
      <c r="E23" s="320">
        <f>W23*' Demand-Supply Gap'!E$48</f>
        <v>3.1129053845399994</v>
      </c>
      <c r="F23" s="320">
        <f>X23*' Demand-Supply Gap'!F$48</f>
        <v>3.2449279760000009</v>
      </c>
      <c r="G23" s="320">
        <f>Y23*' Demand-Supply Gap'!G$48</f>
        <v>3.3263112331539997</v>
      </c>
      <c r="H23" s="320">
        <f>Z23*' Demand-Supply Gap'!H$48</f>
        <v>3.4174453003439993</v>
      </c>
      <c r="I23" s="320">
        <f>AA23*' Demand-Supply Gap'!I$48</f>
        <v>2.7134432240000002</v>
      </c>
      <c r="J23" s="320">
        <f>AB23*' Demand-Supply Gap'!J$48</f>
        <v>2.7888227592800003</v>
      </c>
      <c r="K23" s="320">
        <f>AC23*' Demand-Supply Gap'!K$48</f>
        <v>2.8767631542451557</v>
      </c>
      <c r="L23" s="320">
        <f>AD23*' Demand-Supply Gap'!L$48</f>
        <v>2.9821559672827074</v>
      </c>
      <c r="M23" s="320">
        <f>AE23*' Demand-Supply Gap'!M$48</f>
        <v>3.1155790587958774</v>
      </c>
      <c r="N23" s="320">
        <f>AF23*' Demand-Supply Gap'!N$48</f>
        <v>3.2636993096358036</v>
      </c>
      <c r="O23" s="320">
        <f>AG23*' Demand-Supply Gap'!O$48</f>
        <v>3.4319229767614696</v>
      </c>
      <c r="P23" s="320">
        <f>AH23*' Demand-Supply Gap'!P$48</f>
        <v>3.6541453097992824</v>
      </c>
      <c r="Q23" s="320">
        <f>AI23*' Demand-Supply Gap'!Q$48</f>
        <v>3.9196408393886064</v>
      </c>
      <c r="R23" s="320">
        <f>AJ23*' Demand-Supply Gap'!R$48</f>
        <v>4.1918741146514424</v>
      </c>
      <c r="S23" s="320">
        <f>AK23*' Demand-Supply Gap'!S$48</f>
        <v>4.4746244316553199</v>
      </c>
      <c r="T23" s="376"/>
      <c r="U23" s="461">
        <f t="shared" ref="U23:U25" si="12">(S23/J23)^(1/9)-1</f>
        <v>5.3938028324354903E-2</v>
      </c>
      <c r="V23" s="404">
        <v>0.1888</v>
      </c>
      <c r="W23" s="404">
        <v>0.1905</v>
      </c>
      <c r="X23" s="404">
        <v>0.19220000000000001</v>
      </c>
      <c r="Y23" s="404">
        <v>0.19389999999999999</v>
      </c>
      <c r="Z23" s="404">
        <v>0.1956</v>
      </c>
      <c r="AA23" s="404">
        <v>0.1973</v>
      </c>
      <c r="AB23" s="428">
        <v>0.19900000000000001</v>
      </c>
      <c r="AC23" s="428">
        <v>0.19912222222222223</v>
      </c>
      <c r="AD23" s="428">
        <v>0.19924444444444445</v>
      </c>
      <c r="AE23" s="428">
        <v>0.19936666666666666</v>
      </c>
      <c r="AF23" s="428">
        <v>0.19948888888888891</v>
      </c>
      <c r="AG23" s="428">
        <v>0.19961111111111113</v>
      </c>
      <c r="AH23" s="428">
        <v>0.19973333333333335</v>
      </c>
      <c r="AI23" s="428">
        <v>0.19985555555555556</v>
      </c>
      <c r="AJ23" s="428">
        <v>0.19997777777777778</v>
      </c>
      <c r="AK23" s="428">
        <v>0.2001</v>
      </c>
      <c r="AL23" s="388"/>
      <c r="AM23" s="388"/>
      <c r="AN23" s="388"/>
      <c r="AO23" s="388"/>
      <c r="AP23" s="388"/>
      <c r="AQ23" s="388"/>
      <c r="AR23" s="388"/>
      <c r="AS23" s="388"/>
      <c r="AT23" s="388"/>
      <c r="AU23" s="388"/>
      <c r="AV23" s="388"/>
      <c r="AW23" s="388"/>
      <c r="AX23" s="388"/>
      <c r="AY23" s="388"/>
      <c r="AZ23" s="388"/>
      <c r="BA23" s="388"/>
    </row>
    <row r="24" spans="1:53" x14ac:dyDescent="0.25">
      <c r="A24" s="319" t="s">
        <v>30</v>
      </c>
      <c r="B24" s="319" t="s">
        <v>104</v>
      </c>
      <c r="C24" s="333" t="s">
        <v>386</v>
      </c>
      <c r="D24" s="320">
        <f>V24*' Demand-Supply Gap'!D$48</f>
        <v>0.91693710711199994</v>
      </c>
      <c r="E24" s="320">
        <f>W24*' Demand-Supply Gap'!E$48</f>
        <v>0.92161608235199988</v>
      </c>
      <c r="F24" s="320">
        <f>X24*' Demand-Supply Gap'!F$48</f>
        <v>0.97584202400000009</v>
      </c>
      <c r="G24" s="320">
        <f>Y24*' Demand-Supply Gap'!G$48</f>
        <v>1.0155627901119999</v>
      </c>
      <c r="H24" s="320">
        <f>Z24*' Demand-Supply Gap'!H$48</f>
        <v>1.0587790654439999</v>
      </c>
      <c r="I24" s="320">
        <f>AA24*' Demand-Supply Gap'!I$48</f>
        <v>0.851303272</v>
      </c>
      <c r="J24" s="320">
        <f>AB24*' Demand-Supply Gap'!J$48</f>
        <v>0.88709789277600015</v>
      </c>
      <c r="K24" s="320">
        <f>AC24*' Demand-Supply Gap'!K$48</f>
        <v>0.91563289056494446</v>
      </c>
      <c r="L24" s="320">
        <f>AD24*' Demand-Supply Gap'!L$48</f>
        <v>0.94975979975192648</v>
      </c>
      <c r="M24" s="320">
        <f>AE24*' Demand-Supply Gap'!M$48</f>
        <v>0.9928596699657154</v>
      </c>
      <c r="N24" s="320">
        <f>AF24*' Demand-Supply Gap'!N$48</f>
        <v>1.0406972567486341</v>
      </c>
      <c r="O24" s="320">
        <f>AG24*' Demand-Supply Gap'!O$48</f>
        <v>1.0950059840131781</v>
      </c>
      <c r="P24" s="320">
        <f>AH24*' Demand-Supply Gap'!P$48</f>
        <v>1.1666188213694972</v>
      </c>
      <c r="Q24" s="320">
        <f>AI24*' Demand-Supply Gap'!Q$48</f>
        <v>1.2521407829614131</v>
      </c>
      <c r="R24" s="320">
        <f>AJ24*' Demand-Supply Gap'!R$48</f>
        <v>1.3399184232464578</v>
      </c>
      <c r="S24" s="320">
        <f>AK24*' Demand-Supply Gap'!S$48</f>
        <v>1.4311642360116965</v>
      </c>
      <c r="T24" s="376"/>
      <c r="U24" s="461">
        <f t="shared" si="12"/>
        <v>5.4580580296970993E-2</v>
      </c>
      <c r="V24" s="405">
        <v>5.9799999999999999E-2</v>
      </c>
      <c r="W24" s="405">
        <v>5.6399999999999999E-2</v>
      </c>
      <c r="X24" s="405">
        <v>5.7799999999999997E-2</v>
      </c>
      <c r="Y24" s="405">
        <v>5.9200000000000003E-2</v>
      </c>
      <c r="Z24" s="405">
        <v>6.0600000000000001E-2</v>
      </c>
      <c r="AA24" s="405">
        <v>6.1899999999999997E-2</v>
      </c>
      <c r="AB24" s="455">
        <v>6.3300000000000009E-2</v>
      </c>
      <c r="AC24" s="455">
        <v>6.3377777777777783E-2</v>
      </c>
      <c r="AD24" s="455">
        <v>6.3455555555555571E-2</v>
      </c>
      <c r="AE24" s="455">
        <v>6.3533333333333344E-2</v>
      </c>
      <c r="AF24" s="455">
        <v>6.3611111111111118E-2</v>
      </c>
      <c r="AG24" s="455">
        <v>6.3688888888888892E-2</v>
      </c>
      <c r="AH24" s="455">
        <v>6.376666666666668E-2</v>
      </c>
      <c r="AI24" s="455">
        <v>6.3844444444444454E-2</v>
      </c>
      <c r="AJ24" s="455">
        <v>6.3922222222222227E-2</v>
      </c>
      <c r="AK24" s="455">
        <v>6.4000000000000001E-2</v>
      </c>
      <c r="AL24" s="388"/>
      <c r="AM24" s="388"/>
      <c r="AN24" s="388"/>
      <c r="AO24" s="388"/>
      <c r="AP24" s="388"/>
      <c r="AQ24" s="388"/>
      <c r="AR24" s="388"/>
      <c r="AS24" s="388"/>
      <c r="AT24" s="388"/>
      <c r="AU24" s="388"/>
      <c r="AV24" s="388"/>
      <c r="AW24" s="388"/>
      <c r="AX24" s="388"/>
      <c r="AY24" s="388"/>
      <c r="AZ24" s="388"/>
      <c r="BA24" s="388"/>
    </row>
    <row r="25" spans="1:53" x14ac:dyDescent="0.25">
      <c r="A25" s="319" t="s">
        <v>30</v>
      </c>
      <c r="B25" s="319" t="s">
        <v>104</v>
      </c>
      <c r="C25" s="333" t="s">
        <v>12</v>
      </c>
      <c r="D25" s="320">
        <f>V25*' Demand-Supply Gap'!D$48</f>
        <v>2.7753447556400008</v>
      </c>
      <c r="E25" s="320">
        <f>W25*' Demand-Supply Gap'!E$48</f>
        <v>2.934791638127999</v>
      </c>
      <c r="F25" s="320">
        <f>X25*' Demand-Supply Gap'!F$48</f>
        <v>2.991681776000001</v>
      </c>
      <c r="G25" s="320">
        <f>Y25*' Demand-Supply Gap'!G$48</f>
        <v>2.9986549951279988</v>
      </c>
      <c r="H25" s="320">
        <f>Z25*' Demand-Supply Gap'!H$48</f>
        <v>3.0121041399759996</v>
      </c>
      <c r="I25" s="320">
        <f>AA25*' Demand-Supply Gap'!I$48</f>
        <v>2.3393648880000004</v>
      </c>
      <c r="J25" s="320">
        <f>AB25*' Demand-Supply Gap'!J$48</f>
        <v>2.3501787775440013</v>
      </c>
      <c r="K25" s="320">
        <f>AC25*' Demand-Supply Gap'!K$48</f>
        <v>2.4043389612345267</v>
      </c>
      <c r="L25" s="320">
        <f>AD25*' Demand-Supply Gap'!L$48</f>
        <v>2.4717702510441044</v>
      </c>
      <c r="M25" s="320">
        <f>AE25*' Demand-Supply Gap'!M$48</f>
        <v>2.5608069976660306</v>
      </c>
      <c r="N25" s="320">
        <f>AF25*' Demand-Supply Gap'!N$48</f>
        <v>2.6600040101314866</v>
      </c>
      <c r="O25" s="320">
        <f>AG25*' Demand-Supply Gap'!O$48</f>
        <v>2.7734293223836883</v>
      </c>
      <c r="P25" s="320">
        <f>AH25*' Demand-Supply Gap'!P$48</f>
        <v>2.9278290441165482</v>
      </c>
      <c r="Q25" s="320">
        <f>AI25*' Demand-Supply Gap'!Q$48</f>
        <v>3.1135724864170991</v>
      </c>
      <c r="R25" s="320">
        <f>AJ25*' Demand-Supply Gap'!R$48</f>
        <v>3.3010018794841018</v>
      </c>
      <c r="S25" s="320">
        <f>AK25*' Demand-Supply Gap'!S$48</f>
        <v>3.4929352135160441</v>
      </c>
      <c r="T25" s="376"/>
      <c r="U25" s="461">
        <f t="shared" si="12"/>
        <v>4.5011500702753171E-2</v>
      </c>
      <c r="V25" s="457">
        <f>V26-SUM(V22:V24)</f>
        <v>0.18100000000000005</v>
      </c>
      <c r="W25" s="457">
        <f t="shared" ref="W25" si="13">W26-SUM(W22:W24)</f>
        <v>0.17959999999999998</v>
      </c>
      <c r="X25" s="457">
        <f t="shared" ref="X25" si="14">X26-SUM(X22:X24)</f>
        <v>0.17720000000000002</v>
      </c>
      <c r="Y25" s="457">
        <f t="shared" ref="Y25" si="15">Y26-SUM(Y22:Y24)</f>
        <v>0.17479999999999996</v>
      </c>
      <c r="Z25" s="457">
        <f t="shared" ref="Z25" si="16">Z26-SUM(Z22:Z24)</f>
        <v>0.1724</v>
      </c>
      <c r="AA25" s="457">
        <f t="shared" ref="AA25" si="17">AA26-SUM(AA22:AA24)</f>
        <v>0.17010000000000003</v>
      </c>
      <c r="AB25" s="457">
        <f t="shared" ref="AB25" si="18">AB26-SUM(AB22:AB24)</f>
        <v>0.16770000000000007</v>
      </c>
      <c r="AC25" s="457">
        <f t="shared" ref="AC25" si="19">AC26-SUM(AC22:AC24)</f>
        <v>0.16642222222222225</v>
      </c>
      <c r="AD25" s="457">
        <f t="shared" ref="AD25" si="20">AD26-SUM(AD22:AD24)</f>
        <v>0.16514444444444443</v>
      </c>
      <c r="AE25" s="457">
        <f t="shared" ref="AE25" si="21">AE26-SUM(AE22:AE24)</f>
        <v>0.1638666666666666</v>
      </c>
      <c r="AF25" s="457">
        <f t="shared" ref="AF25" si="22">AF26-SUM(AF22:AF24)</f>
        <v>0.16258888888888889</v>
      </c>
      <c r="AG25" s="457">
        <f t="shared" ref="AG25" si="23">AG26-SUM(AG22:AG24)</f>
        <v>0.16131111111111096</v>
      </c>
      <c r="AH25" s="457">
        <f t="shared" ref="AH25" si="24">AH26-SUM(AH22:AH24)</f>
        <v>0.16003333333333336</v>
      </c>
      <c r="AI25" s="457">
        <f t="shared" ref="AI25" si="25">AI26-SUM(AI22:AI24)</f>
        <v>0.15875555555555543</v>
      </c>
      <c r="AJ25" s="457">
        <f t="shared" ref="AJ25" si="26">AJ26-SUM(AJ22:AJ24)</f>
        <v>0.15747777777777772</v>
      </c>
      <c r="AK25" s="457">
        <f t="shared" ref="AK25" si="27">AK26-SUM(AK22:AK24)</f>
        <v>0.15619999999999989</v>
      </c>
      <c r="AL25" s="388"/>
      <c r="AM25" s="388"/>
      <c r="AN25" s="388"/>
      <c r="AO25" s="388"/>
      <c r="AP25" s="388"/>
      <c r="AQ25" s="388"/>
      <c r="AR25" s="388"/>
      <c r="AS25" s="388"/>
      <c r="AT25" s="388"/>
      <c r="AU25" s="388"/>
      <c r="AV25" s="388"/>
      <c r="AW25" s="388"/>
      <c r="AX25" s="388"/>
      <c r="AY25" s="388"/>
      <c r="AZ25" s="388"/>
      <c r="BA25" s="388"/>
    </row>
    <row r="26" spans="1:53" ht="15.75" thickBot="1" x14ac:dyDescent="0.3">
      <c r="A26" s="225" t="s">
        <v>30</v>
      </c>
      <c r="B26" s="225" t="s">
        <v>104</v>
      </c>
      <c r="C26" s="467" t="s">
        <v>58</v>
      </c>
      <c r="D26" s="227">
        <f t="shared" ref="D26:S26" si="28">SUM(D22:D25)</f>
        <v>15.333396440000001</v>
      </c>
      <c r="E26" s="227">
        <f t="shared" si="28"/>
        <v>16.340710679999994</v>
      </c>
      <c r="F26" s="227">
        <f t="shared" si="28"/>
        <v>16.883080000000003</v>
      </c>
      <c r="G26" s="227">
        <f t="shared" si="28"/>
        <v>17.154776859999998</v>
      </c>
      <c r="H26" s="227">
        <f t="shared" si="28"/>
        <v>17.471601739999997</v>
      </c>
      <c r="I26" s="227">
        <f t="shared" si="28"/>
        <v>13.752879999999999</v>
      </c>
      <c r="J26" s="227">
        <f t="shared" si="28"/>
        <v>14.014184719999999</v>
      </c>
      <c r="K26" s="227">
        <f t="shared" si="28"/>
        <v>14.447223027848</v>
      </c>
      <c r="L26" s="227">
        <f t="shared" si="28"/>
        <v>14.967323056850528</v>
      </c>
      <c r="M26" s="227">
        <f t="shared" si="28"/>
        <v>15.627382003657637</v>
      </c>
      <c r="N26" s="227">
        <f t="shared" si="28"/>
        <v>16.36030621962918</v>
      </c>
      <c r="O26" s="227">
        <f t="shared" si="28"/>
        <v>17.193045806208307</v>
      </c>
      <c r="P26" s="227">
        <f t="shared" si="28"/>
        <v>18.295120042386259</v>
      </c>
      <c r="Q26" s="227">
        <f t="shared" si="28"/>
        <v>19.612368685438067</v>
      </c>
      <c r="R26" s="227">
        <f t="shared" si="28"/>
        <v>20.961699650996209</v>
      </c>
      <c r="S26" s="227">
        <f t="shared" si="28"/>
        <v>22.361941187682756</v>
      </c>
      <c r="T26" s="476"/>
      <c r="U26" s="472"/>
      <c r="V26" s="469">
        <v>1</v>
      </c>
      <c r="W26" s="469">
        <v>1</v>
      </c>
      <c r="X26" s="470">
        <v>1</v>
      </c>
      <c r="Y26" s="471">
        <v>1</v>
      </c>
      <c r="Z26" s="471">
        <v>1</v>
      </c>
      <c r="AA26" s="471">
        <v>1</v>
      </c>
      <c r="AB26" s="471">
        <v>1</v>
      </c>
      <c r="AC26" s="471">
        <v>1</v>
      </c>
      <c r="AD26" s="471">
        <v>1</v>
      </c>
      <c r="AE26" s="471">
        <v>1</v>
      </c>
      <c r="AF26" s="471">
        <v>1</v>
      </c>
      <c r="AG26" s="471">
        <v>1</v>
      </c>
      <c r="AH26" s="471">
        <v>1</v>
      </c>
      <c r="AI26" s="471">
        <v>1</v>
      </c>
      <c r="AJ26" s="471">
        <v>1</v>
      </c>
      <c r="AK26" s="471">
        <v>1</v>
      </c>
      <c r="AL26" s="388"/>
      <c r="AM26" s="388"/>
      <c r="AN26" s="388"/>
      <c r="AO26" s="388"/>
      <c r="AP26" s="388"/>
      <c r="AQ26" s="388"/>
      <c r="AR26" s="388"/>
      <c r="AS26" s="388"/>
      <c r="AT26" s="388"/>
      <c r="AU26" s="388"/>
      <c r="AV26" s="388"/>
      <c r="AW26" s="388"/>
      <c r="AX26" s="388"/>
      <c r="AY26" s="388"/>
      <c r="AZ26" s="388"/>
      <c r="BA26" s="388"/>
    </row>
    <row r="27" spans="1:53" x14ac:dyDescent="0.25">
      <c r="A27" s="319" t="s">
        <v>30</v>
      </c>
      <c r="B27" s="319" t="s">
        <v>51</v>
      </c>
      <c r="C27" s="333" t="s">
        <v>360</v>
      </c>
      <c r="D27" s="320">
        <f>V27*' Demand-Supply Gap'!D$57</f>
        <v>44.692651000366389</v>
      </c>
      <c r="E27" s="320">
        <f>W27*' Demand-Supply Gap'!E$57</f>
        <v>46.91987122507242</v>
      </c>
      <c r="F27" s="320">
        <f>X27*' Demand-Supply Gap'!F$57</f>
        <v>49.695615807529258</v>
      </c>
      <c r="G27" s="320">
        <f>Y27*' Demand-Supply Gap'!G$57</f>
        <v>50.472532248933298</v>
      </c>
      <c r="H27" s="320">
        <f>Z27*' Demand-Supply Gap'!H$57</f>
        <v>55.935963751124824</v>
      </c>
      <c r="I27" s="320">
        <f>AA27*' Demand-Supply Gap'!I$57</f>
        <v>51.404388539999999</v>
      </c>
      <c r="J27" s="320">
        <f>AB27*' Demand-Supply Gap'!J$57</f>
        <v>52.056539273879999</v>
      </c>
      <c r="K27" s="320">
        <f>AC27*' Demand-Supply Gap'!K$57</f>
        <v>53.342133806390677</v>
      </c>
      <c r="L27" s="320">
        <f>AD27*' Demand-Supply Gap'!L$57</f>
        <v>55.188182698150776</v>
      </c>
      <c r="M27" s="320">
        <f>AE27*' Demand-Supply Gap'!M$57</f>
        <v>57.766699003002209</v>
      </c>
      <c r="N27" s="320">
        <f>AF27*' Demand-Supply Gap'!N$57</f>
        <v>60.939908330419463</v>
      </c>
      <c r="O27" s="320">
        <f>AG27*' Demand-Supply Gap'!O$57</f>
        <v>65.068397592192085</v>
      </c>
      <c r="P27" s="320">
        <f>AH27*' Demand-Supply Gap'!P$57</f>
        <v>69.737077868153449</v>
      </c>
      <c r="Q27" s="320">
        <f>AI27*' Demand-Supply Gap'!Q$57</f>
        <v>74.887246758424695</v>
      </c>
      <c r="R27" s="320">
        <f>AJ27*' Demand-Supply Gap'!R$57</f>
        <v>80.897541166471711</v>
      </c>
      <c r="S27" s="320">
        <f>AK27*' Demand-Supply Gap'!S$57</f>
        <v>87.754580350100099</v>
      </c>
      <c r="T27" s="376"/>
      <c r="U27" s="461">
        <f>(S27/J27)^(1/9)-1</f>
        <v>5.9740150943100812E-2</v>
      </c>
      <c r="V27" s="406">
        <v>0.60650000000000004</v>
      </c>
      <c r="W27" s="406">
        <v>0.60580000000000001</v>
      </c>
      <c r="X27" s="406">
        <v>0.60509999999999997</v>
      </c>
      <c r="Y27" s="406">
        <v>0.60440000000000005</v>
      </c>
      <c r="Z27" s="406">
        <v>0.60099999999999998</v>
      </c>
      <c r="AA27" s="406">
        <v>0.61309999999999998</v>
      </c>
      <c r="AB27" s="427">
        <v>0.6107999999999999</v>
      </c>
      <c r="AC27" s="427">
        <v>0.61163333333333325</v>
      </c>
      <c r="AD27" s="427">
        <v>0.6124666666666666</v>
      </c>
      <c r="AE27" s="427">
        <v>0.61329999999999996</v>
      </c>
      <c r="AF27" s="427">
        <v>0.6141333333333332</v>
      </c>
      <c r="AG27" s="427">
        <v>0.61496666666666655</v>
      </c>
      <c r="AH27" s="427">
        <v>0.6157999999999999</v>
      </c>
      <c r="AI27" s="427">
        <v>0.61663333333333326</v>
      </c>
      <c r="AJ27" s="427">
        <v>0.61746666666666661</v>
      </c>
      <c r="AK27" s="427">
        <v>0.61829999999999996</v>
      </c>
      <c r="AL27" s="388"/>
      <c r="AM27" s="388"/>
      <c r="AN27" s="388"/>
      <c r="AO27" s="388"/>
      <c r="AP27" s="388"/>
      <c r="AQ27" s="388"/>
      <c r="AR27" s="388"/>
      <c r="AS27" s="388"/>
      <c r="AT27" s="388"/>
      <c r="AU27" s="388"/>
      <c r="AV27" s="388"/>
      <c r="AW27" s="388"/>
      <c r="AX27" s="388"/>
      <c r="AY27" s="388"/>
      <c r="AZ27" s="388"/>
      <c r="BA27" s="388"/>
    </row>
    <row r="28" spans="1:53" x14ac:dyDescent="0.25">
      <c r="A28" s="319" t="s">
        <v>30</v>
      </c>
      <c r="B28" s="319" t="s">
        <v>51</v>
      </c>
      <c r="C28" s="333" t="s">
        <v>383</v>
      </c>
      <c r="D28" s="320">
        <f>V28*' Demand-Supply Gap'!D$57</f>
        <v>12.040856015597472</v>
      </c>
      <c r="E28" s="320">
        <f>W28*' Demand-Supply Gap'!E$57</f>
        <v>12.787175205116302</v>
      </c>
      <c r="F28" s="320">
        <f>X28*' Demand-Supply Gap'!F$57</f>
        <v>13.698940202769593</v>
      </c>
      <c r="G28" s="320">
        <f>Y28*' Demand-Supply Gap'!G$57</f>
        <v>14.071180813939876</v>
      </c>
      <c r="H28" s="320">
        <f>Z28*' Demand-Supply Gap'!H$57</f>
        <v>17.0413892892362</v>
      </c>
      <c r="I28" s="320">
        <f>AA28*' Demand-Supply Gap'!I$57</f>
        <v>14.362374420000002</v>
      </c>
      <c r="J28" s="320">
        <f>AB28*' Demand-Supply Gap'!J$57</f>
        <v>17.10502199127</v>
      </c>
      <c r="K28" s="320">
        <f>AC28*' Demand-Supply Gap'!K$57</f>
        <v>17.459962703209026</v>
      </c>
      <c r="L28" s="320">
        <f>AD28*' Demand-Supply Gap'!L$57</f>
        <v>17.985568629396258</v>
      </c>
      <c r="M28" s="320">
        <f>AE28*' Demand-Supply Gap'!M$57</f>
        <v>18.743800915697769</v>
      </c>
      <c r="N28" s="320">
        <f>AF28*' Demand-Supply Gap'!N$57</f>
        <v>15.539279707789333</v>
      </c>
      <c r="O28" s="320">
        <f>AG28*' Demand-Supply Gap'!O$57</f>
        <v>16.749407564926027</v>
      </c>
      <c r="P28" s="320">
        <f>AH28*' Demand-Supply Gap'!P$57</f>
        <v>18.119409644210059</v>
      </c>
      <c r="Q28" s="320">
        <f>AI28*' Demand-Supply Gap'!Q$57</f>
        <v>19.637711985789409</v>
      </c>
      <c r="R28" s="320">
        <f>AJ28*' Demand-Supply Gap'!R$57</f>
        <v>21.407889591775231</v>
      </c>
      <c r="S28" s="320">
        <f>AK28*' Demand-Supply Gap'!S$57</f>
        <v>27.761274327154421</v>
      </c>
      <c r="T28" s="376"/>
      <c r="U28" s="461">
        <f t="shared" ref="U28:U30" si="29">(S28/J28)^(1/9)-1</f>
        <v>5.528172651255403E-2</v>
      </c>
      <c r="V28" s="407">
        <v>0.16339999999999999</v>
      </c>
      <c r="W28" s="407">
        <v>0.1651</v>
      </c>
      <c r="X28" s="407">
        <v>0.1668</v>
      </c>
      <c r="Y28" s="407">
        <v>0.16850000000000001</v>
      </c>
      <c r="Z28" s="407">
        <v>0.18310000000000001</v>
      </c>
      <c r="AA28" s="407">
        <v>0.17130000000000001</v>
      </c>
      <c r="AB28" s="407">
        <v>0.20069999999999999</v>
      </c>
      <c r="AC28" s="407">
        <v>0.20019999999999999</v>
      </c>
      <c r="AD28" s="407">
        <v>0.1996</v>
      </c>
      <c r="AE28" s="407">
        <v>0.19900000000000001</v>
      </c>
      <c r="AF28" s="407">
        <v>0.15659999999999999</v>
      </c>
      <c r="AG28" s="407">
        <v>0.1583</v>
      </c>
      <c r="AH28" s="407">
        <v>0.16</v>
      </c>
      <c r="AI28" s="407">
        <v>0.16170000000000001</v>
      </c>
      <c r="AJ28" s="407">
        <v>0.16339999999999999</v>
      </c>
      <c r="AK28" s="407">
        <v>0.1956</v>
      </c>
      <c r="AL28" s="388"/>
      <c r="AM28" s="388"/>
      <c r="AN28" s="388"/>
      <c r="AO28" s="388"/>
      <c r="AP28" s="388"/>
      <c r="AQ28" s="388"/>
      <c r="AR28" s="388"/>
      <c r="AS28" s="388"/>
      <c r="AT28" s="388"/>
      <c r="AU28" s="388"/>
      <c r="AV28" s="388"/>
      <c r="AW28" s="388"/>
      <c r="AX28" s="388"/>
      <c r="AY28" s="388"/>
      <c r="AZ28" s="388"/>
      <c r="BA28" s="388"/>
    </row>
    <row r="29" spans="1:53" x14ac:dyDescent="0.25">
      <c r="A29" s="319" t="s">
        <v>30</v>
      </c>
      <c r="B29" s="319" t="s">
        <v>51</v>
      </c>
      <c r="C29" s="333" t="s">
        <v>386</v>
      </c>
      <c r="D29" s="320">
        <f>V29*' Demand-Supply Gap'!D$57</f>
        <v>4.6645421406812728</v>
      </c>
      <c r="E29" s="320">
        <f>W29*' Demand-Supply Gap'!E$57</f>
        <v>5.011085619448969</v>
      </c>
      <c r="F29" s="320">
        <f>X29*' Demand-Supply Gap'!F$57</f>
        <v>5.4286567590112123</v>
      </c>
      <c r="G29" s="320">
        <f>Y29*' Demand-Supply Gap'!G$57</f>
        <v>5.6368231747236885</v>
      </c>
      <c r="H29" s="320">
        <f>Z29*' Demand-Supply Gap'!H$57</f>
        <v>5.8355822415898944</v>
      </c>
      <c r="I29" s="320">
        <f>AA29*' Demand-Supply Gap'!I$57</f>
        <v>5.6594295000000008</v>
      </c>
      <c r="J29" s="320">
        <f>AB29*' Demand-Supply Gap'!J$57</f>
        <v>5.2244038269300006</v>
      </c>
      <c r="K29" s="320">
        <f>AC29*' Demand-Supply Gap'!K$57</f>
        <v>5.3529156383908685</v>
      </c>
      <c r="L29" s="320">
        <f>AD29*' Demand-Supply Gap'!L$57</f>
        <v>5.5376408421949854</v>
      </c>
      <c r="M29" s="320">
        <f>AE29*' Demand-Supply Gap'!M$57</f>
        <v>5.7958218576847695</v>
      </c>
      <c r="N29" s="320">
        <f>AF29*' Demand-Supply Gap'!N$57</f>
        <v>6.1136161472748585</v>
      </c>
      <c r="O29" s="320">
        <f>AG29*' Demand-Supply Gap'!O$57</f>
        <v>6.5271784095226568</v>
      </c>
      <c r="P29" s="320">
        <f>AH29*' Demand-Supply Gap'!P$57</f>
        <v>6.9948470980669244</v>
      </c>
      <c r="Q29" s="320">
        <f>AI29*' Demand-Supply Gap'!Q$57</f>
        <v>7.5107197768778828</v>
      </c>
      <c r="R29" s="320">
        <f>AJ29*' Demand-Supply Gap'!R$57</f>
        <v>8.1127545692209537</v>
      </c>
      <c r="S29" s="320">
        <f>AK29*' Demand-Supply Gap'!S$57</f>
        <v>8.7995859319201131</v>
      </c>
      <c r="T29" s="376"/>
      <c r="U29" s="461">
        <f t="shared" si="29"/>
        <v>5.9640108998771479E-2</v>
      </c>
      <c r="V29" s="408">
        <v>6.3299999999999995E-2</v>
      </c>
      <c r="W29" s="408">
        <v>6.4699999999999994E-2</v>
      </c>
      <c r="X29" s="408">
        <v>6.6100000000000006E-2</v>
      </c>
      <c r="Y29" s="408">
        <v>6.7500000000000004E-2</v>
      </c>
      <c r="Z29" s="408">
        <v>6.2700000000000006E-2</v>
      </c>
      <c r="AA29" s="408">
        <v>6.7500000000000004E-2</v>
      </c>
      <c r="AB29" s="455">
        <v>6.13E-2</v>
      </c>
      <c r="AC29" s="455">
        <v>6.1377777777777774E-2</v>
      </c>
      <c r="AD29" s="455">
        <v>6.1455555555555555E-2</v>
      </c>
      <c r="AE29" s="455">
        <v>6.1533333333333329E-2</v>
      </c>
      <c r="AF29" s="455">
        <v>6.161111111111111E-2</v>
      </c>
      <c r="AG29" s="455">
        <v>6.1688888888888883E-2</v>
      </c>
      <c r="AH29" s="455">
        <v>6.1766666666666664E-2</v>
      </c>
      <c r="AI29" s="455">
        <v>6.1844444444444438E-2</v>
      </c>
      <c r="AJ29" s="455">
        <v>6.1922222222222219E-2</v>
      </c>
      <c r="AK29" s="455">
        <v>6.2E-2</v>
      </c>
      <c r="AL29" s="388"/>
      <c r="AM29" s="388"/>
      <c r="AN29" s="388"/>
      <c r="AO29" s="388"/>
      <c r="AP29" s="388"/>
      <c r="AQ29" s="388"/>
      <c r="AR29" s="388"/>
      <c r="AS29" s="388"/>
      <c r="AT29" s="388"/>
      <c r="AU29" s="388"/>
      <c r="AV29" s="388"/>
      <c r="AW29" s="388"/>
      <c r="AX29" s="388"/>
      <c r="AY29" s="388"/>
      <c r="AZ29" s="388"/>
      <c r="BA29" s="388"/>
    </row>
    <row r="30" spans="1:53" x14ac:dyDescent="0.25">
      <c r="A30" s="319" t="s">
        <v>30</v>
      </c>
      <c r="B30" s="319" t="s">
        <v>51</v>
      </c>
      <c r="C30" s="333" t="s">
        <v>12</v>
      </c>
      <c r="D30" s="320">
        <f>V30*' Demand-Supply Gap'!D$57</f>
        <v>12.291400143217</v>
      </c>
      <c r="E30" s="320">
        <f>W30*' Demand-Supply Gap'!E$57</f>
        <v>12.732959441072804</v>
      </c>
      <c r="F30" s="320">
        <f>X30*' Demand-Supply Gap'!F$57</f>
        <v>13.304726096215067</v>
      </c>
      <c r="G30" s="320">
        <f>Y30*' Demand-Supply Gap'!G$57</f>
        <v>13.327955239791118</v>
      </c>
      <c r="H30" s="320">
        <f>Z30*' Demand-Supply Gap'!H$57</f>
        <v>14.258551824745963</v>
      </c>
      <c r="I30" s="320">
        <f>AA30*' Demand-Supply Gap'!I$57</f>
        <v>12.417207540000001</v>
      </c>
      <c r="J30" s="320">
        <f>AB30*' Demand-Supply Gap'!J$57</f>
        <v>10.840851007920008</v>
      </c>
      <c r="K30" s="320">
        <f>AC30*' Demand-Supply Gap'!K$57</f>
        <v>11.057588767139443</v>
      </c>
      <c r="L30" s="320">
        <f>AD30*' Demand-Supply Gap'!L$57</f>
        <v>11.396667095770299</v>
      </c>
      <c r="M30" s="320">
        <f>AE30*' Demand-Supply Gap'!M$57</f>
        <v>11.883632573855282</v>
      </c>
      <c r="N30" s="320">
        <f>AF30*' Demand-Supply Gap'!N$57</f>
        <v>16.636312722494221</v>
      </c>
      <c r="O30" s="320">
        <f>AG30*' Demand-Supply Gap'!O$57</f>
        <v>17.463023792336024</v>
      </c>
      <c r="P30" s="320">
        <f>AH30*' Demand-Supply Gap'!P$57</f>
        <v>18.394975665882431</v>
      </c>
      <c r="Q30" s="320">
        <f>AI30*' Demand-Supply Gap'!Q$57</f>
        <v>19.409664619225918</v>
      </c>
      <c r="R30" s="320">
        <f>AJ30*' Demand-Supply Gap'!R$57</f>
        <v>20.597050852307078</v>
      </c>
      <c r="S30" s="320">
        <f>AK30*' Demand-Supply Gap'!S$57</f>
        <v>17.613364744375595</v>
      </c>
      <c r="T30" s="376"/>
      <c r="U30" s="461">
        <f t="shared" si="29"/>
        <v>5.5406789439483628E-2</v>
      </c>
      <c r="V30" s="457">
        <f>V31-SUM(V27:V29)</f>
        <v>0.16679999999999995</v>
      </c>
      <c r="W30" s="457">
        <f t="shared" ref="W30" si="30">W31-SUM(W27:W29)</f>
        <v>0.16439999999999999</v>
      </c>
      <c r="X30" s="457">
        <f t="shared" ref="X30" si="31">X31-SUM(X27:X29)</f>
        <v>0.16199999999999992</v>
      </c>
      <c r="Y30" s="457">
        <f t="shared" ref="Y30" si="32">Y31-SUM(Y27:Y29)</f>
        <v>0.15959999999999996</v>
      </c>
      <c r="Z30" s="457">
        <f t="shared" ref="Z30" si="33">Z31-SUM(Z27:Z29)</f>
        <v>0.1532</v>
      </c>
      <c r="AA30" s="457">
        <f t="shared" ref="AA30" si="34">AA31-SUM(AA27:AA29)</f>
        <v>0.14810000000000001</v>
      </c>
      <c r="AB30" s="457">
        <f t="shared" ref="AB30" si="35">AB31-SUM(AB27:AB29)</f>
        <v>0.12720000000000009</v>
      </c>
      <c r="AC30" s="457">
        <f t="shared" ref="AC30" si="36">AC31-SUM(AC27:AC29)</f>
        <v>0.12678888888888906</v>
      </c>
      <c r="AD30" s="457">
        <f t="shared" ref="AD30" si="37">AD31-SUM(AD27:AD29)</f>
        <v>0.1264777777777778</v>
      </c>
      <c r="AE30" s="457">
        <f t="shared" ref="AE30" si="38">AE31-SUM(AE27:AE29)</f>
        <v>0.12616666666666665</v>
      </c>
      <c r="AF30" s="457">
        <f t="shared" ref="AF30" si="39">AF31-SUM(AF27:AF29)</f>
        <v>0.16765555555555578</v>
      </c>
      <c r="AG30" s="457">
        <f t="shared" ref="AG30" si="40">AG31-SUM(AG27:AG29)</f>
        <v>0.16504444444444455</v>
      </c>
      <c r="AH30" s="457">
        <f t="shared" ref="AH30" si="41">AH31-SUM(AH27:AH29)</f>
        <v>0.16243333333333343</v>
      </c>
      <c r="AI30" s="457">
        <f t="shared" ref="AI30" si="42">AI31-SUM(AI27:AI29)</f>
        <v>0.1598222222222222</v>
      </c>
      <c r="AJ30" s="457">
        <f t="shared" ref="AJ30" si="43">AJ31-SUM(AJ27:AJ29)</f>
        <v>0.15721111111111119</v>
      </c>
      <c r="AK30" s="457">
        <f t="shared" ref="AK30" si="44">AK31-SUM(AK27:AK29)</f>
        <v>0.1241000000000001</v>
      </c>
      <c r="AL30" s="388"/>
      <c r="AM30" s="388"/>
      <c r="AN30" s="388"/>
      <c r="AO30" s="388"/>
      <c r="AP30" s="388"/>
      <c r="AQ30" s="388"/>
      <c r="AR30" s="388"/>
      <c r="AS30" s="388"/>
      <c r="AT30" s="388"/>
      <c r="AU30" s="388"/>
      <c r="AV30" s="388"/>
      <c r="AW30" s="388"/>
      <c r="AX30" s="388"/>
      <c r="AY30" s="388"/>
      <c r="AZ30" s="388"/>
      <c r="BA30" s="388"/>
    </row>
    <row r="31" spans="1:53" ht="15.75" thickBot="1" x14ac:dyDescent="0.3">
      <c r="A31" s="225" t="s">
        <v>30</v>
      </c>
      <c r="B31" s="225" t="s">
        <v>51</v>
      </c>
      <c r="C31" s="467" t="s">
        <v>58</v>
      </c>
      <c r="D31" s="227">
        <f t="shared" ref="D31:S31" si="45">SUM(D27:D30)</f>
        <v>73.689449299862133</v>
      </c>
      <c r="E31" s="227">
        <f t="shared" si="45"/>
        <v>77.451091490710496</v>
      </c>
      <c r="F31" s="227">
        <f t="shared" si="45"/>
        <v>82.127938865525124</v>
      </c>
      <c r="G31" s="227">
        <f t="shared" si="45"/>
        <v>83.508491477387977</v>
      </c>
      <c r="H31" s="227">
        <f t="shared" si="45"/>
        <v>93.071487106696878</v>
      </c>
      <c r="I31" s="227">
        <f t="shared" si="45"/>
        <v>83.843400000000003</v>
      </c>
      <c r="J31" s="227">
        <f t="shared" si="45"/>
        <v>85.226816100000008</v>
      </c>
      <c r="K31" s="227">
        <f t="shared" si="45"/>
        <v>87.212600915130025</v>
      </c>
      <c r="L31" s="227">
        <f t="shared" si="45"/>
        <v>90.108059265512324</v>
      </c>
      <c r="M31" s="227">
        <f t="shared" si="45"/>
        <v>94.189954350240029</v>
      </c>
      <c r="N31" s="227">
        <f t="shared" si="45"/>
        <v>99.229116907977883</v>
      </c>
      <c r="O31" s="227">
        <f t="shared" si="45"/>
        <v>105.80800735897679</v>
      </c>
      <c r="P31" s="227">
        <f t="shared" si="45"/>
        <v>113.24631027631287</v>
      </c>
      <c r="Q31" s="227">
        <f t="shared" si="45"/>
        <v>121.4453431403179</v>
      </c>
      <c r="R31" s="227">
        <f t="shared" si="45"/>
        <v>131.01523617977497</v>
      </c>
      <c r="S31" s="227">
        <f t="shared" si="45"/>
        <v>141.92880535355022</v>
      </c>
      <c r="T31" s="476"/>
      <c r="U31" s="472"/>
      <c r="V31" s="469">
        <v>1</v>
      </c>
      <c r="W31" s="469">
        <v>1</v>
      </c>
      <c r="X31" s="470">
        <v>1</v>
      </c>
      <c r="Y31" s="471">
        <v>1</v>
      </c>
      <c r="Z31" s="471">
        <v>1</v>
      </c>
      <c r="AA31" s="471">
        <v>1</v>
      </c>
      <c r="AB31" s="471">
        <v>1</v>
      </c>
      <c r="AC31" s="471">
        <v>1</v>
      </c>
      <c r="AD31" s="471">
        <v>1</v>
      </c>
      <c r="AE31" s="471">
        <v>1</v>
      </c>
      <c r="AF31" s="471">
        <v>1</v>
      </c>
      <c r="AG31" s="471">
        <v>1</v>
      </c>
      <c r="AH31" s="471">
        <v>1</v>
      </c>
      <c r="AI31" s="471">
        <v>1</v>
      </c>
      <c r="AJ31" s="471">
        <v>1</v>
      </c>
      <c r="AK31" s="471">
        <v>1</v>
      </c>
      <c r="AL31" s="388"/>
      <c r="AM31" s="388"/>
      <c r="AN31" s="388"/>
      <c r="AO31" s="388"/>
      <c r="AP31" s="388"/>
      <c r="AQ31" s="388"/>
      <c r="AR31" s="388"/>
      <c r="AS31" s="388"/>
      <c r="AT31" s="388"/>
      <c r="AU31" s="388"/>
      <c r="AV31" s="388"/>
      <c r="AW31" s="388"/>
      <c r="AX31" s="388"/>
      <c r="AY31" s="388"/>
      <c r="AZ31" s="388"/>
      <c r="BA31" s="388"/>
    </row>
    <row r="32" spans="1:53" x14ac:dyDescent="0.25">
      <c r="A32" s="319" t="s">
        <v>30</v>
      </c>
      <c r="B32" s="319" t="s">
        <v>188</v>
      </c>
      <c r="C32" s="333" t="s">
        <v>360</v>
      </c>
      <c r="D32" s="320">
        <f>V32*' Demand-Supply Gap'!D$66</f>
        <v>4.6774751759999997</v>
      </c>
      <c r="E32" s="320">
        <f>W32*' Demand-Supply Gap'!E$66</f>
        <v>4.7300347999999994</v>
      </c>
      <c r="F32" s="320">
        <f>X32*' Demand-Supply Gap'!F$66</f>
        <v>4.8107722080000004</v>
      </c>
      <c r="G32" s="320">
        <f>Y32*' Demand-Supply Gap'!G$66</f>
        <v>4.8766384799999996</v>
      </c>
      <c r="H32" s="320">
        <f>Z32*' Demand-Supply Gap'!H$66</f>
        <v>7.3887258000000005</v>
      </c>
      <c r="I32" s="320">
        <f>AA32*' Demand-Supply Gap'!I$66</f>
        <v>6.9657898430000014</v>
      </c>
      <c r="J32" s="320">
        <f>AB32*' Demand-Supply Gap'!J$66</f>
        <v>7.0623305650501997</v>
      </c>
      <c r="K32" s="320">
        <f>AC32*' Demand-Supply Gap'!K$66</f>
        <v>7.2363281854762009</v>
      </c>
      <c r="L32" s="320">
        <f>AD32*' Demand-Supply Gap'!L$66</f>
        <v>7.5073459272214214</v>
      </c>
      <c r="M32" s="320">
        <f>AE32*' Demand-Supply Gap'!M$66</f>
        <v>7.8591617375478791</v>
      </c>
      <c r="N32" s="320">
        <f>AF32*' Demand-Supply Gap'!N$66</f>
        <v>8.2479111263095</v>
      </c>
      <c r="O32" s="320">
        <f>AG32*' Demand-Supply Gap'!O$66</f>
        <v>8.6971683452598523</v>
      </c>
      <c r="P32" s="320">
        <f>AH32*' Demand-Supply Gap'!P$66</f>
        <v>9.2013604033637915</v>
      </c>
      <c r="Q32" s="320">
        <f>AI32*' Demand-Supply Gap'!Q$66</f>
        <v>9.7762249191200237</v>
      </c>
      <c r="R32" s="320">
        <f>AJ32*' Demand-Supply Gap'!R$66</f>
        <v>10.405586152027261</v>
      </c>
      <c r="S32" s="320">
        <f>AK32*' Demand-Supply Gap'!S$66</f>
        <v>11.08794791783486</v>
      </c>
      <c r="T32" s="376"/>
      <c r="U32" s="461">
        <f>(S32/J32)^(1/9)-1</f>
        <v>5.1397681694437924E-2</v>
      </c>
      <c r="V32" s="409">
        <v>0.59619999999999995</v>
      </c>
      <c r="W32" s="409">
        <v>0.59599999999999997</v>
      </c>
      <c r="X32" s="409">
        <v>0.59589999999999999</v>
      </c>
      <c r="Y32" s="409">
        <v>0.59570000000000001</v>
      </c>
      <c r="Z32" s="409">
        <v>0.59550000000000003</v>
      </c>
      <c r="AA32" s="409">
        <v>0.59530000000000005</v>
      </c>
      <c r="AB32" s="427">
        <v>0.59509999999999996</v>
      </c>
      <c r="AC32" s="427">
        <v>0.59587777777777773</v>
      </c>
      <c r="AD32" s="427">
        <v>0.59665555555555549</v>
      </c>
      <c r="AE32" s="427">
        <v>0.59743333333333326</v>
      </c>
      <c r="AF32" s="427">
        <v>0.59821111111111114</v>
      </c>
      <c r="AG32" s="427">
        <v>0.5989888888888889</v>
      </c>
      <c r="AH32" s="427">
        <v>0.59976666666666667</v>
      </c>
      <c r="AI32" s="427">
        <v>0.60054444444444444</v>
      </c>
      <c r="AJ32" s="427">
        <v>0.6013222222222222</v>
      </c>
      <c r="AK32" s="427">
        <v>0.60209999999999997</v>
      </c>
      <c r="AL32" s="388"/>
      <c r="AM32" s="388"/>
      <c r="AN32" s="388"/>
      <c r="AO32" s="388"/>
      <c r="AP32" s="388"/>
      <c r="AQ32" s="388"/>
      <c r="AR32" s="388"/>
      <c r="AS32" s="388"/>
      <c r="AT32" s="388"/>
      <c r="AU32" s="388"/>
      <c r="AV32" s="388"/>
      <c r="AW32" s="388"/>
      <c r="AX32" s="388"/>
      <c r="AY32" s="388"/>
      <c r="AZ32" s="388"/>
      <c r="BA32" s="388"/>
    </row>
    <row r="33" spans="1:53" x14ac:dyDescent="0.25">
      <c r="A33" s="319" t="s">
        <v>30</v>
      </c>
      <c r="B33" s="319" t="s">
        <v>188</v>
      </c>
      <c r="C33" s="333" t="s">
        <v>383</v>
      </c>
      <c r="D33" s="320">
        <f>V33*' Demand-Supply Gap'!D$66</f>
        <v>1.241939484</v>
      </c>
      <c r="E33" s="320">
        <f>W33*' Demand-Supply Gap'!E$66</f>
        <v>1.26028444</v>
      </c>
      <c r="F33" s="320">
        <f>X33*' Demand-Supply Gap'!F$66</f>
        <v>1.2852407040000002</v>
      </c>
      <c r="G33" s="320">
        <f>Y33*' Demand-Supply Gap'!G$66</f>
        <v>1.3073680799999998</v>
      </c>
      <c r="H33" s="320">
        <f>Z33*' Demand-Supply Gap'!H$66</f>
        <v>1.98645676</v>
      </c>
      <c r="I33" s="320">
        <f>AA33*' Demand-Supply Gap'!I$66</f>
        <v>1.8792303860000001</v>
      </c>
      <c r="J33" s="320">
        <f>AB33*' Demand-Supply Gap'!J$66</f>
        <v>1.9106624449220002</v>
      </c>
      <c r="K33" s="320">
        <f>AC33*' Demand-Supply Gap'!K$66</f>
        <v>1.9570699435407488</v>
      </c>
      <c r="L33" s="320">
        <f>AD33*' Demand-Supply Gap'!L$66</f>
        <v>2.029677427352476</v>
      </c>
      <c r="M33" s="320">
        <f>AE33*' Demand-Supply Gap'!M$66</f>
        <v>2.1240740644245903</v>
      </c>
      <c r="N33" s="320">
        <f>AF33*' Demand-Supply Gap'!N$66</f>
        <v>2.2283867687605263</v>
      </c>
      <c r="O33" s="320">
        <f>AG33*' Demand-Supply Gap'!O$66</f>
        <v>2.3489727338103741</v>
      </c>
      <c r="P33" s="320">
        <f>AH33*' Demand-Supply Gap'!P$66</f>
        <v>2.4843110564964874</v>
      </c>
      <c r="Q33" s="320">
        <f>AI33*' Demand-Supply Gap'!Q$66</f>
        <v>2.6386347410705637</v>
      </c>
      <c r="R33" s="320">
        <f>AJ33*' Demand-Supply Gap'!R$66</f>
        <v>2.8075605423585444</v>
      </c>
      <c r="S33" s="320">
        <f>AK33*' Demand-Supply Gap'!S$66</f>
        <v>2.9906705561474527</v>
      </c>
      <c r="T33" s="376"/>
      <c r="U33" s="461">
        <f t="shared" ref="U33:U35" si="46">(S33/J33)^(1/9)-1</f>
        <v>5.104306732941355E-2</v>
      </c>
      <c r="V33" s="410">
        <v>0.1583</v>
      </c>
      <c r="W33" s="410">
        <v>0.1588</v>
      </c>
      <c r="X33" s="410">
        <v>0.15920000000000001</v>
      </c>
      <c r="Y33" s="410">
        <v>0.15970000000000001</v>
      </c>
      <c r="Z33" s="410">
        <v>0.16009999999999999</v>
      </c>
      <c r="AA33" s="410">
        <v>0.16059999999999999</v>
      </c>
      <c r="AB33" s="428">
        <v>0.161</v>
      </c>
      <c r="AC33" s="428">
        <v>0.16115555555555555</v>
      </c>
      <c r="AD33" s="428">
        <v>0.16131111111111113</v>
      </c>
      <c r="AE33" s="428">
        <v>0.16146666666666668</v>
      </c>
      <c r="AF33" s="428">
        <v>0.16162222222222222</v>
      </c>
      <c r="AG33" s="428">
        <v>0.16177777777777777</v>
      </c>
      <c r="AH33" s="428">
        <v>0.16193333333333335</v>
      </c>
      <c r="AI33" s="428">
        <v>0.16208888888888889</v>
      </c>
      <c r="AJ33" s="428">
        <v>0.16224444444444444</v>
      </c>
      <c r="AK33" s="428">
        <v>0.16239999999999999</v>
      </c>
      <c r="AL33" s="388"/>
      <c r="AM33" s="388"/>
      <c r="AN33" s="388"/>
      <c r="AO33" s="388"/>
      <c r="AP33" s="388"/>
      <c r="AQ33" s="388"/>
      <c r="AR33" s="388"/>
      <c r="AS33" s="388"/>
      <c r="AT33" s="388"/>
      <c r="AU33" s="388"/>
      <c r="AV33" s="388"/>
      <c r="AW33" s="388"/>
      <c r="AX33" s="388"/>
      <c r="AY33" s="388"/>
      <c r="AZ33" s="388"/>
      <c r="BA33" s="388"/>
    </row>
    <row r="34" spans="1:53" x14ac:dyDescent="0.25">
      <c r="A34" s="319" t="s">
        <v>30</v>
      </c>
      <c r="B34" s="319" t="s">
        <v>188</v>
      </c>
      <c r="C34" s="333" t="s">
        <v>386</v>
      </c>
      <c r="D34" s="320">
        <f>V34*' Demand-Supply Gap'!D$66</f>
        <v>0.46445241600000003</v>
      </c>
      <c r="E34" s="320">
        <f>W34*' Demand-Supply Gap'!E$66</f>
        <v>0.47220984999999993</v>
      </c>
      <c r="F34" s="320">
        <f>X34*' Demand-Supply Gap'!F$66</f>
        <v>0.48357988800000007</v>
      </c>
      <c r="G34" s="320">
        <f>Y34*' Demand-Supply Gap'!G$66</f>
        <v>0.49363991999999995</v>
      </c>
      <c r="H34" s="320">
        <f>Z34*' Demand-Supply Gap'!H$66</f>
        <v>0.75190056000000005</v>
      </c>
      <c r="I34" s="320">
        <f>AA34*' Demand-Supply Gap'!I$66</f>
        <v>0.71377991000000007</v>
      </c>
      <c r="J34" s="320">
        <f>AB34*' Demand-Supply Gap'!J$66</f>
        <v>0.72866257216279995</v>
      </c>
      <c r="K34" s="320">
        <f>AC34*' Demand-Supply Gap'!K$66</f>
        <v>0.74388627956013165</v>
      </c>
      <c r="L34" s="320">
        <f>AD34*' Demand-Supply Gap'!L$66</f>
        <v>0.76892311960591109</v>
      </c>
      <c r="M34" s="320">
        <f>AE34*' Demand-Supply Gap'!M$66</f>
        <v>0.8020089727152302</v>
      </c>
      <c r="N34" s="320">
        <f>AF34*' Demand-Supply Gap'!N$66</f>
        <v>0.83859405831122791</v>
      </c>
      <c r="O34" s="320">
        <f>AG34*' Demand-Supply Gap'!O$66</f>
        <v>0.88102610572379481</v>
      </c>
      <c r="P34" s="320">
        <f>AH34*' Demand-Supply Gap'!P$66</f>
        <v>0.92867617920906154</v>
      </c>
      <c r="Q34" s="320">
        <f>AI34*' Demand-Supply Gap'!Q$66</f>
        <v>0.98306689180960471</v>
      </c>
      <c r="R34" s="320">
        <f>AJ34*' Demand-Supply Gap'!R$66</f>
        <v>1.0425005657216839</v>
      </c>
      <c r="S34" s="320">
        <f>AK34*' Demand-Supply Gap'!S$66</f>
        <v>1.1067690912836323</v>
      </c>
      <c r="T34" s="376"/>
      <c r="U34" s="461">
        <f t="shared" si="46"/>
        <v>4.7538665698076965E-2</v>
      </c>
      <c r="V34" s="411">
        <v>5.9200000000000003E-2</v>
      </c>
      <c r="W34" s="411">
        <v>5.9499999999999997E-2</v>
      </c>
      <c r="X34" s="411">
        <v>5.9900000000000002E-2</v>
      </c>
      <c r="Y34" s="411">
        <v>6.0299999999999999E-2</v>
      </c>
      <c r="Z34" s="411">
        <v>6.0600000000000001E-2</v>
      </c>
      <c r="AA34" s="411">
        <v>6.0999999999999999E-2</v>
      </c>
      <c r="AB34" s="455">
        <v>6.1399999999999996E-2</v>
      </c>
      <c r="AC34" s="455">
        <v>6.1255555555555556E-2</v>
      </c>
      <c r="AD34" s="455">
        <v>6.1111111111111109E-2</v>
      </c>
      <c r="AE34" s="455">
        <v>6.0966666666666662E-2</v>
      </c>
      <c r="AF34" s="455">
        <v>6.0822222222222222E-2</v>
      </c>
      <c r="AG34" s="455">
        <v>6.0677777777777775E-2</v>
      </c>
      <c r="AH34" s="455">
        <v>6.0533333333333328E-2</v>
      </c>
      <c r="AI34" s="455">
        <v>6.0388888888888888E-2</v>
      </c>
      <c r="AJ34" s="455">
        <v>6.0244444444444441E-2</v>
      </c>
      <c r="AK34" s="455">
        <v>6.0099999999999994E-2</v>
      </c>
      <c r="AL34" s="388"/>
      <c r="AM34" s="388"/>
      <c r="AN34" s="388"/>
      <c r="AO34" s="388"/>
      <c r="AP34" s="388"/>
      <c r="AQ34" s="388"/>
      <c r="AR34" s="388"/>
      <c r="AS34" s="388"/>
      <c r="AT34" s="388"/>
      <c r="AU34" s="388"/>
      <c r="AV34" s="388"/>
      <c r="AW34" s="388"/>
      <c r="AX34" s="388"/>
      <c r="AY34" s="388"/>
      <c r="AZ34" s="388"/>
      <c r="BA34" s="388"/>
    </row>
    <row r="35" spans="1:53" x14ac:dyDescent="0.25">
      <c r="A35" s="319" t="s">
        <v>30</v>
      </c>
      <c r="B35" s="319" t="s">
        <v>188</v>
      </c>
      <c r="C35" s="333" t="s">
        <v>12</v>
      </c>
      <c r="D35" s="320">
        <f>V35*' Demand-Supply Gap'!D$66</f>
        <v>1.4616129240000002</v>
      </c>
      <c r="E35" s="320">
        <f>W35*' Demand-Supply Gap'!E$66</f>
        <v>1.4737709100000005</v>
      </c>
      <c r="F35" s="320">
        <f>X35*' Demand-Supply Gap'!F$66</f>
        <v>1.4935272000000006</v>
      </c>
      <c r="G35" s="320">
        <f>Y35*' Demand-Supply Gap'!G$66</f>
        <v>1.5087535199999991</v>
      </c>
      <c r="H35" s="320">
        <f>Z35*' Demand-Supply Gap'!H$66</f>
        <v>2.2805168799999995</v>
      </c>
      <c r="I35" s="320">
        <f>AA35*' Demand-Supply Gap'!I$66</f>
        <v>2.1425098610000006</v>
      </c>
      <c r="J35" s="320">
        <f>AB35*' Demand-Supply Gap'!J$66</f>
        <v>2.1658130198649999</v>
      </c>
      <c r="K35" s="320">
        <f>AC35*' Demand-Supply Gap'!K$66</f>
        <v>2.2066962118495197</v>
      </c>
      <c r="L35" s="320">
        <f>AD35*' Demand-Supply Gap'!L$66</f>
        <v>2.2764318466441908</v>
      </c>
      <c r="M35" s="320">
        <f>AE35*' Demand-Supply Gap'!M$66</f>
        <v>2.3696317597337933</v>
      </c>
      <c r="N35" s="320">
        <f>AF35*' Demand-Supply Gap'!N$66</f>
        <v>2.4727341423459128</v>
      </c>
      <c r="O35" s="320">
        <f>AG35*' Demand-Supply Gap'!O$66</f>
        <v>2.592581856616258</v>
      </c>
      <c r="P35" s="320">
        <f>AH35*' Demand-Supply Gap'!P$66</f>
        <v>2.72721919808476</v>
      </c>
      <c r="Q35" s="320">
        <f>AI35*' Demand-Supply Gap'!Q$66</f>
        <v>2.8810100189040266</v>
      </c>
      <c r="R35" s="320">
        <f>AJ35*' Demand-Supply Gap'!R$66</f>
        <v>3.048862314763694</v>
      </c>
      <c r="S35" s="320">
        <f>AK35*' Demand-Supply Gap'!S$66</f>
        <v>3.2300715243119655</v>
      </c>
      <c r="T35" s="376"/>
      <c r="U35" s="461">
        <f t="shared" si="46"/>
        <v>4.541302986571405E-2</v>
      </c>
      <c r="V35" s="457">
        <f>V36-SUM(V32:V34)</f>
        <v>0.18630000000000002</v>
      </c>
      <c r="W35" s="457">
        <f t="shared" ref="W35" si="47">W36-SUM(W32:W34)</f>
        <v>0.18570000000000009</v>
      </c>
      <c r="X35" s="457">
        <f t="shared" ref="X35" si="48">X36-SUM(X32:X34)</f>
        <v>0.18500000000000005</v>
      </c>
      <c r="Y35" s="457">
        <f t="shared" ref="Y35" si="49">Y36-SUM(Y32:Y34)</f>
        <v>0.18429999999999991</v>
      </c>
      <c r="Z35" s="457">
        <f t="shared" ref="Z35" si="50">Z36-SUM(Z32:Z34)</f>
        <v>0.18379999999999996</v>
      </c>
      <c r="AA35" s="457">
        <f t="shared" ref="AA35" si="51">AA36-SUM(AA32:AA34)</f>
        <v>0.18310000000000004</v>
      </c>
      <c r="AB35" s="457">
        <f t="shared" ref="AB35" si="52">AB36-SUM(AB32:AB34)</f>
        <v>0.1825</v>
      </c>
      <c r="AC35" s="457">
        <f t="shared" ref="AC35" si="53">AC36-SUM(AC32:AC34)</f>
        <v>0.18171111111111127</v>
      </c>
      <c r="AD35" s="457">
        <f t="shared" ref="AD35" si="54">AD36-SUM(AD32:AD34)</f>
        <v>0.18092222222222221</v>
      </c>
      <c r="AE35" s="457">
        <f t="shared" ref="AE35" si="55">AE36-SUM(AE32:AE34)</f>
        <v>0.18013333333333348</v>
      </c>
      <c r="AF35" s="457">
        <f t="shared" ref="AF35" si="56">AF36-SUM(AF32:AF34)</f>
        <v>0.17934444444444442</v>
      </c>
      <c r="AG35" s="457">
        <f t="shared" ref="AG35" si="57">AG36-SUM(AG32:AG34)</f>
        <v>0.17855555555555558</v>
      </c>
      <c r="AH35" s="457">
        <f t="shared" ref="AH35" si="58">AH36-SUM(AH32:AH34)</f>
        <v>0.17776666666666663</v>
      </c>
      <c r="AI35" s="457">
        <f t="shared" ref="AI35" si="59">AI36-SUM(AI32:AI34)</f>
        <v>0.17697777777777779</v>
      </c>
      <c r="AJ35" s="457">
        <f t="shared" ref="AJ35" si="60">AJ36-SUM(AJ32:AJ34)</f>
        <v>0.17618888888888895</v>
      </c>
      <c r="AK35" s="457">
        <f t="shared" ref="AK35" si="61">AK36-SUM(AK32:AK34)</f>
        <v>0.1754</v>
      </c>
      <c r="AL35" s="388"/>
      <c r="AM35" s="388"/>
      <c r="AN35" s="388"/>
      <c r="AO35" s="388"/>
      <c r="AP35" s="388"/>
      <c r="AQ35" s="388"/>
      <c r="AR35" s="388"/>
      <c r="AS35" s="388"/>
      <c r="AT35" s="388"/>
      <c r="AU35" s="388"/>
      <c r="AV35" s="388"/>
      <c r="AW35" s="388"/>
      <c r="AX35" s="388"/>
      <c r="AY35" s="388"/>
      <c r="AZ35" s="388"/>
      <c r="BA35" s="388"/>
    </row>
    <row r="36" spans="1:53" ht="15.75" thickBot="1" x14ac:dyDescent="0.3">
      <c r="A36" s="225" t="s">
        <v>30</v>
      </c>
      <c r="B36" s="225" t="s">
        <v>188</v>
      </c>
      <c r="C36" s="467" t="s">
        <v>58</v>
      </c>
      <c r="D36" s="227">
        <f t="shared" ref="D36:S36" si="62">SUM(D32:D35)</f>
        <v>7.8454800000000002</v>
      </c>
      <c r="E36" s="227">
        <f t="shared" si="62"/>
        <v>7.9363000000000001</v>
      </c>
      <c r="F36" s="227">
        <f t="shared" si="62"/>
        <v>8.0731200000000012</v>
      </c>
      <c r="G36" s="227">
        <f t="shared" si="62"/>
        <v>8.186399999999999</v>
      </c>
      <c r="H36" s="227">
        <f t="shared" si="62"/>
        <v>12.407599999999999</v>
      </c>
      <c r="I36" s="227">
        <f t="shared" si="62"/>
        <v>11.701310000000001</v>
      </c>
      <c r="J36" s="227">
        <f t="shared" si="62"/>
        <v>11.867468602000001</v>
      </c>
      <c r="K36" s="227">
        <f t="shared" si="62"/>
        <v>12.143980620426602</v>
      </c>
      <c r="L36" s="227">
        <f t="shared" si="62"/>
        <v>12.582378320823999</v>
      </c>
      <c r="M36" s="227">
        <f t="shared" si="62"/>
        <v>13.154876534421494</v>
      </c>
      <c r="N36" s="227">
        <f t="shared" si="62"/>
        <v>13.787626095727166</v>
      </c>
      <c r="O36" s="227">
        <f t="shared" si="62"/>
        <v>14.519749041410279</v>
      </c>
      <c r="P36" s="227">
        <f t="shared" si="62"/>
        <v>15.341566837154101</v>
      </c>
      <c r="Q36" s="227">
        <f t="shared" si="62"/>
        <v>16.278936570904218</v>
      </c>
      <c r="R36" s="227">
        <f t="shared" si="62"/>
        <v>17.304509574871183</v>
      </c>
      <c r="S36" s="227">
        <f t="shared" si="62"/>
        <v>18.415459089577912</v>
      </c>
      <c r="T36" s="476"/>
      <c r="U36" s="332"/>
      <c r="V36" s="469">
        <v>1</v>
      </c>
      <c r="W36" s="469">
        <v>1</v>
      </c>
      <c r="X36" s="470">
        <v>1</v>
      </c>
      <c r="Y36" s="471">
        <v>1</v>
      </c>
      <c r="Z36" s="471">
        <v>1</v>
      </c>
      <c r="AA36" s="471">
        <v>1</v>
      </c>
      <c r="AB36" s="471">
        <v>1</v>
      </c>
      <c r="AC36" s="471">
        <v>1</v>
      </c>
      <c r="AD36" s="471">
        <v>1</v>
      </c>
      <c r="AE36" s="471">
        <v>1</v>
      </c>
      <c r="AF36" s="471">
        <v>1</v>
      </c>
      <c r="AG36" s="471">
        <v>1</v>
      </c>
      <c r="AH36" s="471">
        <v>1</v>
      </c>
      <c r="AI36" s="471">
        <v>1</v>
      </c>
      <c r="AJ36" s="471">
        <v>1</v>
      </c>
      <c r="AK36" s="471">
        <v>1</v>
      </c>
      <c r="AL36" s="388"/>
      <c r="AM36" s="388"/>
      <c r="AN36" s="388"/>
      <c r="AO36" s="388"/>
      <c r="AP36" s="388"/>
      <c r="AQ36" s="388"/>
      <c r="AR36" s="388"/>
      <c r="AS36" s="388"/>
      <c r="AT36" s="388"/>
      <c r="AU36" s="388"/>
      <c r="AV36" s="388"/>
      <c r="AW36" s="388"/>
      <c r="AX36" s="388"/>
      <c r="AY36" s="388"/>
      <c r="AZ36" s="388"/>
      <c r="BA36" s="388"/>
    </row>
    <row r="37" spans="1:53" x14ac:dyDescent="0.25">
      <c r="A37" s="319" t="s">
        <v>30</v>
      </c>
      <c r="B37" s="319" t="s">
        <v>52</v>
      </c>
      <c r="C37" s="333" t="s">
        <v>360</v>
      </c>
      <c r="D37" s="320">
        <f>V37*' Demand-Supply Gap'!D$75</f>
        <v>13.451094828392673</v>
      </c>
      <c r="E37" s="320">
        <f>W37*' Demand-Supply Gap'!E$75</f>
        <v>13.643795260160585</v>
      </c>
      <c r="F37" s="320">
        <f>X37*' Demand-Supply Gap'!F$75</f>
        <v>13.648015135419366</v>
      </c>
      <c r="G37" s="320">
        <f>Y37*' Demand-Supply Gap'!G$75</f>
        <v>13.511970865000155</v>
      </c>
      <c r="H37" s="320">
        <f>Z37*' Demand-Supply Gap'!H$75</f>
        <v>13.48723376938011</v>
      </c>
      <c r="I37" s="320">
        <f>AA37*' Demand-Supply Gap'!I$75</f>
        <v>1.0322544060000007</v>
      </c>
      <c r="J37" s="320">
        <f>AB37*' Demand-Supply Gap'!J$75</f>
        <v>8.255652104000001</v>
      </c>
      <c r="K37" s="320">
        <f>AC37*' Demand-Supply Gap'!K$75</f>
        <v>8.2832344000000013</v>
      </c>
      <c r="L37" s="320">
        <f>AD37*' Demand-Supply Gap'!L$75</f>
        <v>8.6326240000000016</v>
      </c>
      <c r="M37" s="320">
        <f>AE37*' Demand-Supply Gap'!M$75</f>
        <v>8.9830720000000017</v>
      </c>
      <c r="N37" s="320">
        <f>AF37*' Demand-Supply Gap'!N$75</f>
        <v>8.997183999999999</v>
      </c>
      <c r="O37" s="320">
        <f>AG37*' Demand-Supply Gap'!O$75</f>
        <v>9.2365783999999991</v>
      </c>
      <c r="P37" s="320">
        <f>AH37*' Demand-Supply Gap'!P$75</f>
        <v>9.2510431999999998</v>
      </c>
      <c r="Q37" s="320">
        <f>AI37*' Demand-Supply Gap'!Q$75</f>
        <v>9.4914960000000015</v>
      </c>
      <c r="R37" s="320">
        <f>AJ37*' Demand-Supply Gap'!R$75</f>
        <v>9.5063136000000021</v>
      </c>
      <c r="S37" s="320">
        <f>AK37*' Demand-Supply Gap'!S$75</f>
        <v>9.8611716000000005</v>
      </c>
      <c r="T37" s="376"/>
      <c r="U37" s="461">
        <f>(S37/J37)^(1/9)-1</f>
        <v>1.9941438962984614E-2</v>
      </c>
      <c r="V37" s="412">
        <v>0.57069999999999999</v>
      </c>
      <c r="W37" s="412">
        <v>0.5706</v>
      </c>
      <c r="X37" s="412">
        <v>0.5706</v>
      </c>
      <c r="Y37" s="412">
        <v>0.57050000000000001</v>
      </c>
      <c r="Z37" s="412">
        <v>0.57040000000000002</v>
      </c>
      <c r="AA37" s="412">
        <v>0.57030000000000003</v>
      </c>
      <c r="AB37" s="427">
        <v>0.57020000000000004</v>
      </c>
      <c r="AC37" s="427">
        <v>0.57110000000000005</v>
      </c>
      <c r="AD37" s="427">
        <v>0.57200000000000006</v>
      </c>
      <c r="AE37" s="427">
        <v>0.57290000000000008</v>
      </c>
      <c r="AF37" s="427">
        <v>0.57379999999999998</v>
      </c>
      <c r="AG37" s="427">
        <v>0.57469999999999999</v>
      </c>
      <c r="AH37" s="427">
        <v>0.5756</v>
      </c>
      <c r="AI37" s="427">
        <v>0.57650000000000001</v>
      </c>
      <c r="AJ37" s="427">
        <v>0.57740000000000002</v>
      </c>
      <c r="AK37" s="427">
        <v>0.57830000000000004</v>
      </c>
      <c r="AL37" s="388"/>
      <c r="AM37" s="388"/>
      <c r="AN37" s="388"/>
      <c r="AO37" s="388"/>
      <c r="AP37" s="388"/>
      <c r="AQ37" s="388"/>
      <c r="AR37" s="388"/>
      <c r="AS37" s="388"/>
      <c r="AT37" s="388"/>
      <c r="AU37" s="388"/>
      <c r="AV37" s="388"/>
      <c r="AW37" s="388"/>
      <c r="AX37" s="388"/>
      <c r="AY37" s="388"/>
      <c r="AZ37" s="388"/>
      <c r="BA37" s="388"/>
    </row>
    <row r="38" spans="1:53" x14ac:dyDescent="0.25">
      <c r="A38" s="319" t="s">
        <v>30</v>
      </c>
      <c r="B38" s="319" t="s">
        <v>52</v>
      </c>
      <c r="C38" s="333" t="s">
        <v>383</v>
      </c>
      <c r="D38" s="320">
        <f>V38*' Demand-Supply Gap'!D$75</f>
        <v>3.6603382282274084</v>
      </c>
      <c r="E38" s="320">
        <f>W38*' Demand-Supply Gap'!E$75</f>
        <v>3.7182091884945163</v>
      </c>
      <c r="F38" s="320">
        <f>X38*' Demand-Supply Gap'!F$75</f>
        <v>3.7241429312737386</v>
      </c>
      <c r="G38" s="320">
        <f>Y38*' Demand-Supply Gap'!G$75</f>
        <v>3.6924036071052133</v>
      </c>
      <c r="H38" s="320">
        <f>Z38*' Demand-Supply Gap'!H$75</f>
        <v>3.6910189190046192</v>
      </c>
      <c r="I38" s="320">
        <f>AA38*' Demand-Supply Gap'!I$75</f>
        <v>0.28290612600000015</v>
      </c>
      <c r="J38" s="320">
        <f>AB38*' Demand-Supply Gap'!J$75</f>
        <v>2.2658883799999998</v>
      </c>
      <c r="K38" s="320">
        <f>AC38*' Demand-Supply Gap'!K$75</f>
        <v>2.2710040888888887</v>
      </c>
      <c r="L38" s="320">
        <f>AD38*' Demand-Supply Gap'!L$75</f>
        <v>2.3642456444444444</v>
      </c>
      <c r="M38" s="320">
        <f>AE38*' Demand-Supply Gap'!M$75</f>
        <v>2.4575786666666666</v>
      </c>
      <c r="N38" s="320">
        <f>AF38*' Demand-Supply Gap'!N$75</f>
        <v>2.4587982222222218</v>
      </c>
      <c r="O38" s="320">
        <f>AG38*' Demand-Supply Gap'!O$75</f>
        <v>2.5215182222222219</v>
      </c>
      <c r="P38" s="320">
        <f>AH38*' Demand-Supply Gap'!P$75</f>
        <v>2.5227682666666666</v>
      </c>
      <c r="Q38" s="320">
        <f>AI38*' Demand-Supply Gap'!Q$75</f>
        <v>2.5855797333333332</v>
      </c>
      <c r="R38" s="320">
        <f>AJ38*' Demand-Supply Gap'!R$75</f>
        <v>2.5868602666666671</v>
      </c>
      <c r="S38" s="320">
        <f>AK38*' Demand-Supply Gap'!S$75</f>
        <v>2.6805744000000002</v>
      </c>
      <c r="T38" s="376"/>
      <c r="U38" s="461">
        <f t="shared" ref="U38:U40" si="63">(S38/J38)^(1/9)-1</f>
        <v>1.8849245456447505E-2</v>
      </c>
      <c r="V38" s="413">
        <v>0.15529999999999999</v>
      </c>
      <c r="W38" s="413">
        <v>0.1555</v>
      </c>
      <c r="X38" s="413">
        <v>0.15570000000000001</v>
      </c>
      <c r="Y38" s="413">
        <v>0.15590000000000001</v>
      </c>
      <c r="Z38" s="413">
        <v>0.15609999999999999</v>
      </c>
      <c r="AA38" s="413">
        <v>0.15629999999999999</v>
      </c>
      <c r="AB38" s="428">
        <v>0.1565</v>
      </c>
      <c r="AC38" s="428">
        <v>0.15657777777777776</v>
      </c>
      <c r="AD38" s="428">
        <v>0.15665555555555555</v>
      </c>
      <c r="AE38" s="428">
        <v>0.15673333333333334</v>
      </c>
      <c r="AF38" s="428">
        <v>0.1568111111111111</v>
      </c>
      <c r="AG38" s="428">
        <v>0.15688888888888888</v>
      </c>
      <c r="AH38" s="428">
        <v>0.15696666666666667</v>
      </c>
      <c r="AI38" s="428">
        <v>0.15704444444444443</v>
      </c>
      <c r="AJ38" s="428">
        <v>0.15712222222222222</v>
      </c>
      <c r="AK38" s="428">
        <v>0.15720000000000001</v>
      </c>
      <c r="AL38" s="388"/>
      <c r="AM38" s="388"/>
      <c r="AN38" s="388"/>
      <c r="AO38" s="388"/>
      <c r="AP38" s="388"/>
      <c r="AQ38" s="388"/>
      <c r="AR38" s="388"/>
      <c r="AS38" s="388"/>
      <c r="AT38" s="388"/>
      <c r="AU38" s="388"/>
      <c r="AV38" s="388"/>
      <c r="AW38" s="388"/>
      <c r="AX38" s="388"/>
      <c r="AY38" s="388"/>
      <c r="AZ38" s="388"/>
      <c r="BA38" s="388"/>
    </row>
    <row r="39" spans="1:53" x14ac:dyDescent="0.25">
      <c r="A39" s="319" t="s">
        <v>30</v>
      </c>
      <c r="B39" s="319" t="s">
        <v>52</v>
      </c>
      <c r="C39" s="333" t="s">
        <v>386</v>
      </c>
      <c r="D39" s="320">
        <f>V39*' Demand-Supply Gap'!D$75</f>
        <v>1.3646721404659816</v>
      </c>
      <c r="E39" s="320">
        <f>W39*' Demand-Supply Gap'!E$75</f>
        <v>1.3868561603387908</v>
      </c>
      <c r="F39" s="320">
        <f>X39*' Demand-Supply Gap'!F$75</f>
        <v>1.3896769705009904</v>
      </c>
      <c r="G39" s="320">
        <f>Y39*' Demand-Supply Gap'!G$75</f>
        <v>1.3784341881560191</v>
      </c>
      <c r="H39" s="320">
        <f>Z39*' Demand-Supply Gap'!H$75</f>
        <v>1.3785163547595727</v>
      </c>
      <c r="I39" s="320">
        <f>AA39*' Demand-Supply Gap'!I$75</f>
        <v>0.10570516800000006</v>
      </c>
      <c r="J39" s="320">
        <f>AB39*' Demand-Supply Gap'!J$75</f>
        <v>0.84699341999999989</v>
      </c>
      <c r="K39" s="320">
        <f>AC39*' Demand-Supply Gap'!K$75</f>
        <v>0.84638897777777788</v>
      </c>
      <c r="L39" s="320">
        <f>AD39*' Demand-Supply Gap'!L$75</f>
        <v>0.87852208888888894</v>
      </c>
      <c r="M39" s="320">
        <f>AE39*' Demand-Supply Gap'!M$75</f>
        <v>0.91048533333333326</v>
      </c>
      <c r="N39" s="320">
        <f>AF39*' Demand-Supply Gap'!N$75</f>
        <v>0.90822044444444439</v>
      </c>
      <c r="O39" s="320">
        <f>AG39*' Demand-Supply Gap'!O$75</f>
        <v>0.92860444444444434</v>
      </c>
      <c r="P39" s="320">
        <f>AH39*' Demand-Supply Gap'!P$75</f>
        <v>0.92628293333333322</v>
      </c>
      <c r="Q39" s="320">
        <f>AI39*' Demand-Supply Gap'!Q$75</f>
        <v>0.94649706666666678</v>
      </c>
      <c r="R39" s="320">
        <f>AJ39*' Demand-Supply Gap'!R$75</f>
        <v>0.94411893333333341</v>
      </c>
      <c r="S39" s="320">
        <f>AK39*' Demand-Supply Gap'!S$75</f>
        <v>0.97537439999999986</v>
      </c>
      <c r="T39" s="376"/>
      <c r="U39" s="461">
        <f t="shared" si="63"/>
        <v>1.5804532373911329E-2</v>
      </c>
      <c r="V39" s="414">
        <v>5.79E-2</v>
      </c>
      <c r="W39" s="414">
        <v>5.8000000000000003E-2</v>
      </c>
      <c r="X39" s="414">
        <v>5.8099999999999999E-2</v>
      </c>
      <c r="Y39" s="414">
        <v>5.8200000000000002E-2</v>
      </c>
      <c r="Z39" s="414">
        <v>5.8299999999999998E-2</v>
      </c>
      <c r="AA39" s="414">
        <v>5.8400000000000001E-2</v>
      </c>
      <c r="AB39" s="455">
        <v>5.8499999999999996E-2</v>
      </c>
      <c r="AC39" s="455">
        <v>5.8355555555555556E-2</v>
      </c>
      <c r="AD39" s="455">
        <v>5.8211111111111109E-2</v>
      </c>
      <c r="AE39" s="455">
        <v>5.8066666666666662E-2</v>
      </c>
      <c r="AF39" s="455">
        <v>5.7922222222222222E-2</v>
      </c>
      <c r="AG39" s="455">
        <v>5.7777777777777775E-2</v>
      </c>
      <c r="AH39" s="455">
        <v>5.7633333333333328E-2</v>
      </c>
      <c r="AI39" s="455">
        <v>5.7488888888888888E-2</v>
      </c>
      <c r="AJ39" s="455">
        <v>5.7344444444444441E-2</v>
      </c>
      <c r="AK39" s="455">
        <v>5.7199999999999994E-2</v>
      </c>
      <c r="AL39" s="388"/>
      <c r="AM39" s="388"/>
      <c r="AN39" s="388"/>
      <c r="AO39" s="388"/>
      <c r="AP39" s="388"/>
      <c r="AQ39" s="388"/>
      <c r="AR39" s="388"/>
      <c r="AS39" s="388"/>
      <c r="AT39" s="388"/>
      <c r="AU39" s="388"/>
      <c r="AV39" s="388"/>
      <c r="AW39" s="388"/>
      <c r="AX39" s="388"/>
      <c r="AY39" s="388"/>
      <c r="AZ39" s="388"/>
      <c r="BA39" s="388"/>
    </row>
    <row r="40" spans="1:53" x14ac:dyDescent="0.25">
      <c r="A40" s="319" t="s">
        <v>30</v>
      </c>
      <c r="B40" s="319" t="s">
        <v>52</v>
      </c>
      <c r="C40" s="333" t="s">
        <v>12</v>
      </c>
      <c r="D40" s="320">
        <f>V40*' Demand-Supply Gap'!D$75</f>
        <v>5.0933618230517919</v>
      </c>
      <c r="E40" s="320">
        <f>W40*' Demand-Supply Gap'!E$75</f>
        <v>5.1624525002956014</v>
      </c>
      <c r="F40" s="320">
        <f>X40*' Demand-Supply Gap'!F$75</f>
        <v>5.1568735772807841</v>
      </c>
      <c r="G40" s="320">
        <f>Y40*' Demand-Supply Gap'!G$75</f>
        <v>5.1016275623506262</v>
      </c>
      <c r="H40" s="320">
        <f>Z40*' Demand-Supply Gap'!H$75</f>
        <v>5.0884514501588338</v>
      </c>
      <c r="I40" s="320">
        <f>AA40*' Demand-Supply Gap'!I$75</f>
        <v>0.38915430000000018</v>
      </c>
      <c r="J40" s="320">
        <f>AB40*' Demand-Supply Gap'!J$75</f>
        <v>3.1099860959999996</v>
      </c>
      <c r="K40" s="320">
        <f>AC40*' Demand-Supply Gap'!K$75</f>
        <v>3.1033725333333315</v>
      </c>
      <c r="L40" s="320">
        <f>AD40*' Demand-Supply Gap'!L$75</f>
        <v>3.216608266666666</v>
      </c>
      <c r="M40" s="320">
        <f>AE40*' Demand-Supply Gap'!M$75</f>
        <v>3.3288639999999989</v>
      </c>
      <c r="N40" s="320">
        <f>AF40*' Demand-Supply Gap'!N$75</f>
        <v>3.3157973333333337</v>
      </c>
      <c r="O40" s="320">
        <f>AG40*' Demand-Supply Gap'!O$75</f>
        <v>3.3852989333333334</v>
      </c>
      <c r="P40" s="320">
        <f>AH40*' Demand-Supply Gap'!P$75</f>
        <v>3.3719055999999994</v>
      </c>
      <c r="Q40" s="320">
        <f>AI40*' Demand-Supply Gap'!Q$75</f>
        <v>3.4404271999999998</v>
      </c>
      <c r="R40" s="320">
        <f>AJ40*' Demand-Supply Gap'!R$75</f>
        <v>3.4267071999999996</v>
      </c>
      <c r="S40" s="320">
        <f>AK40*' Demand-Supply Gap'!S$75</f>
        <v>3.5348795999999987</v>
      </c>
      <c r="T40" s="376"/>
      <c r="U40" s="461">
        <f t="shared" si="63"/>
        <v>1.4330712265625101E-2</v>
      </c>
      <c r="V40" s="457">
        <f>V41-SUM(V37:V39)</f>
        <v>0.21610000000000007</v>
      </c>
      <c r="W40" s="457">
        <f t="shared" ref="W40" si="64">W41-SUM(W37:W39)</f>
        <v>0.21589999999999998</v>
      </c>
      <c r="X40" s="457">
        <f t="shared" ref="X40" si="65">X41-SUM(X37:X39)</f>
        <v>0.21560000000000001</v>
      </c>
      <c r="Y40" s="457">
        <f t="shared" ref="Y40" si="66">Y41-SUM(Y37:Y39)</f>
        <v>0.21539999999999992</v>
      </c>
      <c r="Z40" s="457">
        <f t="shared" ref="Z40" si="67">Z41-SUM(Z37:Z39)</f>
        <v>0.21519999999999995</v>
      </c>
      <c r="AA40" s="457">
        <f t="shared" ref="AA40" si="68">AA41-SUM(AA37:AA39)</f>
        <v>0.21499999999999997</v>
      </c>
      <c r="AB40" s="457">
        <f t="shared" ref="AB40" si="69">AB41-SUM(AB37:AB39)</f>
        <v>0.21479999999999999</v>
      </c>
      <c r="AC40" s="457">
        <f t="shared" ref="AC40" si="70">AC41-SUM(AC37:AC39)</f>
        <v>0.21396666666666653</v>
      </c>
      <c r="AD40" s="457">
        <f t="shared" ref="AD40" si="71">AD41-SUM(AD37:AD39)</f>
        <v>0.21313333333333329</v>
      </c>
      <c r="AE40" s="457">
        <f t="shared" ref="AE40" si="72">AE41-SUM(AE37:AE39)</f>
        <v>0.21229999999999993</v>
      </c>
      <c r="AF40" s="457">
        <f t="shared" ref="AF40" si="73">AF41-SUM(AF37:AF39)</f>
        <v>0.21146666666666669</v>
      </c>
      <c r="AG40" s="457">
        <f t="shared" ref="AG40" si="74">AG41-SUM(AG37:AG39)</f>
        <v>0.21063333333333334</v>
      </c>
      <c r="AH40" s="457">
        <f t="shared" ref="AH40" si="75">AH41-SUM(AH37:AH39)</f>
        <v>0.20979999999999999</v>
      </c>
      <c r="AI40" s="457">
        <f t="shared" ref="AI40" si="76">AI41-SUM(AI37:AI39)</f>
        <v>0.20896666666666663</v>
      </c>
      <c r="AJ40" s="457">
        <f t="shared" ref="AJ40" si="77">AJ41-SUM(AJ37:AJ39)</f>
        <v>0.20813333333333328</v>
      </c>
      <c r="AK40" s="457">
        <f t="shared" ref="AK40" si="78">AK41-SUM(AK37:AK39)</f>
        <v>0.20729999999999993</v>
      </c>
      <c r="AL40" s="388"/>
      <c r="AM40" s="388"/>
      <c r="AN40" s="388"/>
      <c r="AO40" s="388"/>
      <c r="AP40" s="388"/>
      <c r="AQ40" s="388"/>
      <c r="AR40" s="388"/>
      <c r="AS40" s="388"/>
      <c r="AT40" s="388"/>
      <c r="AU40" s="388"/>
      <c r="AV40" s="388"/>
      <c r="AW40" s="388"/>
      <c r="AX40" s="388"/>
      <c r="AY40" s="388"/>
      <c r="AZ40" s="388"/>
      <c r="BA40" s="388"/>
    </row>
    <row r="41" spans="1:53" ht="15.75" thickBot="1" x14ac:dyDescent="0.3">
      <c r="A41" s="225" t="s">
        <v>30</v>
      </c>
      <c r="B41" s="225" t="s">
        <v>52</v>
      </c>
      <c r="C41" s="467" t="s">
        <v>58</v>
      </c>
      <c r="D41" s="227">
        <f t="shared" ref="D41:S41" si="79">SUM(D37:D40)</f>
        <v>23.569467020137857</v>
      </c>
      <c r="E41" s="227">
        <f t="shared" si="79"/>
        <v>23.911313109289495</v>
      </c>
      <c r="F41" s="227">
        <f t="shared" si="79"/>
        <v>23.918708614474877</v>
      </c>
      <c r="G41" s="227">
        <f t="shared" si="79"/>
        <v>23.68443622261201</v>
      </c>
      <c r="H41" s="227">
        <f t="shared" si="79"/>
        <v>23.645220493303135</v>
      </c>
      <c r="I41" s="227">
        <f t="shared" si="79"/>
        <v>1.8100200000000011</v>
      </c>
      <c r="J41" s="227">
        <f t="shared" si="79"/>
        <v>14.478520000000001</v>
      </c>
      <c r="K41" s="227">
        <f t="shared" si="79"/>
        <v>14.504</v>
      </c>
      <c r="L41" s="227">
        <f t="shared" si="79"/>
        <v>15.092000000000002</v>
      </c>
      <c r="M41" s="227">
        <f t="shared" si="79"/>
        <v>15.680000000000001</v>
      </c>
      <c r="N41" s="227">
        <f t="shared" si="79"/>
        <v>15.68</v>
      </c>
      <c r="O41" s="227">
        <f t="shared" si="79"/>
        <v>16.071999999999999</v>
      </c>
      <c r="P41" s="227">
        <f t="shared" si="79"/>
        <v>16.071999999999999</v>
      </c>
      <c r="Q41" s="227">
        <f t="shared" si="79"/>
        <v>16.463999999999999</v>
      </c>
      <c r="R41" s="227">
        <f t="shared" si="79"/>
        <v>16.464000000000002</v>
      </c>
      <c r="S41" s="227">
        <f t="shared" si="79"/>
        <v>17.052</v>
      </c>
      <c r="T41" s="476"/>
      <c r="U41" s="332"/>
      <c r="V41" s="469">
        <v>1</v>
      </c>
      <c r="W41" s="469">
        <v>1</v>
      </c>
      <c r="X41" s="470">
        <v>1</v>
      </c>
      <c r="Y41" s="471">
        <v>1</v>
      </c>
      <c r="Z41" s="471">
        <v>1</v>
      </c>
      <c r="AA41" s="471">
        <v>1</v>
      </c>
      <c r="AB41" s="471">
        <v>1</v>
      </c>
      <c r="AC41" s="471">
        <v>1</v>
      </c>
      <c r="AD41" s="471">
        <v>1</v>
      </c>
      <c r="AE41" s="471">
        <v>1</v>
      </c>
      <c r="AF41" s="471">
        <v>1</v>
      </c>
      <c r="AG41" s="471">
        <v>1</v>
      </c>
      <c r="AH41" s="471">
        <v>1</v>
      </c>
      <c r="AI41" s="471">
        <v>1</v>
      </c>
      <c r="AJ41" s="471">
        <v>1</v>
      </c>
      <c r="AK41" s="471">
        <v>1</v>
      </c>
      <c r="AL41" s="388"/>
      <c r="AM41" s="388"/>
      <c r="AN41" s="388"/>
      <c r="AO41" s="388"/>
      <c r="AP41" s="388"/>
      <c r="AQ41" s="388"/>
      <c r="AR41" s="388"/>
      <c r="AS41" s="388"/>
      <c r="AT41" s="388"/>
      <c r="AU41" s="388"/>
      <c r="AV41" s="388"/>
      <c r="AW41" s="388"/>
      <c r="AX41" s="388"/>
      <c r="AY41" s="388"/>
      <c r="AZ41" s="388"/>
      <c r="BA41" s="388"/>
    </row>
    <row r="42" spans="1:53" x14ac:dyDescent="0.25">
      <c r="A42" s="351" t="s">
        <v>30</v>
      </c>
      <c r="B42" s="351" t="s">
        <v>30</v>
      </c>
      <c r="C42" s="187" t="s">
        <v>360</v>
      </c>
      <c r="D42" s="186">
        <f>V42*' Demand-Supply Gap'!D$84</f>
        <v>167.21037751475197</v>
      </c>
      <c r="E42" s="186">
        <f>W42*' Demand-Supply Gap'!E$84</f>
        <v>177.81526147466283</v>
      </c>
      <c r="F42" s="186">
        <f>X42*' Demand-Supply Gap'!F$84</f>
        <v>187.2591497733589</v>
      </c>
      <c r="G42" s="186">
        <f>Y42*' Demand-Supply Gap'!G$84</f>
        <v>196.33059220087083</v>
      </c>
      <c r="H42" s="186">
        <f>Z42*' Demand-Supply Gap'!H$84</f>
        <v>205.63108743013171</v>
      </c>
      <c r="I42" s="186">
        <f>AA42*' Demand-Supply Gap'!I$84</f>
        <v>191.59821596941634</v>
      </c>
      <c r="J42" s="186">
        <f>AB42*' Demand-Supply Gap'!J$84</f>
        <v>194.35269369799417</v>
      </c>
      <c r="K42" s="186">
        <f>AC42*' Demand-Supply Gap'!K$84</f>
        <v>202.03051297078079</v>
      </c>
      <c r="L42" s="186">
        <f>AD42*' Demand-Supply Gap'!L$84</f>
        <v>212.38769328392661</v>
      </c>
      <c r="M42" s="186">
        <f>AE42*' Demand-Supply Gap'!M$84</f>
        <v>225.00957573501904</v>
      </c>
      <c r="N42" s="186">
        <f>AF42*' Demand-Supply Gap'!N$84</f>
        <v>239.44475496147814</v>
      </c>
      <c r="O42" s="186">
        <f>AG42*' Demand-Supply Gap'!O$84</f>
        <v>256.88355322050074</v>
      </c>
      <c r="P42" s="186">
        <f>AH42*' Demand-Supply Gap'!P$84</f>
        <v>276.43509629696172</v>
      </c>
      <c r="Q42" s="186">
        <f>AI42*' Demand-Supply Gap'!Q$84</f>
        <v>297.84041192834599</v>
      </c>
      <c r="R42" s="186">
        <f>AJ42*' Demand-Supply Gap'!R$84</f>
        <v>320.96690634976909</v>
      </c>
      <c r="S42" s="186">
        <f>AK42*' Demand-Supply Gap'!S$84</f>
        <v>346.51984546876929</v>
      </c>
      <c r="T42" s="476"/>
      <c r="U42" s="461">
        <f>(S42/J42)^(1/9)-1</f>
        <v>6.6360800435960599E-2</v>
      </c>
      <c r="V42" s="361">
        <v>0.59019999999999995</v>
      </c>
      <c r="W42" s="361">
        <v>0.59068156819876394</v>
      </c>
      <c r="X42" s="361">
        <v>0.59059915712343081</v>
      </c>
      <c r="Y42" s="361">
        <v>0.59042230456949429</v>
      </c>
      <c r="Z42" s="361">
        <v>0.58990333205317513</v>
      </c>
      <c r="AA42" s="361">
        <v>0.59449909314764937</v>
      </c>
      <c r="AB42" s="361">
        <v>0.59291507516334596</v>
      </c>
      <c r="AC42" s="361">
        <v>0.59392887395339844</v>
      </c>
      <c r="AD42" s="361">
        <v>0.59482891443449615</v>
      </c>
      <c r="AE42" s="361">
        <v>0.59576759651160982</v>
      </c>
      <c r="AF42" s="361">
        <v>0.59675312027077998</v>
      </c>
      <c r="AG42" s="361">
        <v>0.59775975982358165</v>
      </c>
      <c r="AH42" s="361">
        <v>0.59877749448711703</v>
      </c>
      <c r="AI42" s="361">
        <v>0.59978792807699211</v>
      </c>
      <c r="AJ42" s="361">
        <v>0.60084437192251761</v>
      </c>
      <c r="AK42" s="361">
        <v>0.60193255693037595</v>
      </c>
      <c r="AL42" s="388"/>
      <c r="AM42" s="388"/>
      <c r="AN42" s="388"/>
      <c r="AO42" s="388"/>
      <c r="AP42" s="388"/>
      <c r="AQ42" s="388"/>
      <c r="AR42" s="388"/>
      <c r="AS42" s="388"/>
      <c r="AT42" s="388"/>
      <c r="AU42" s="388"/>
      <c r="AV42" s="388"/>
      <c r="AW42" s="388"/>
      <c r="AX42" s="388"/>
      <c r="AY42" s="388"/>
      <c r="AZ42" s="388"/>
      <c r="BA42" s="388"/>
    </row>
    <row r="43" spans="1:53" x14ac:dyDescent="0.25">
      <c r="A43" s="351" t="s">
        <v>30</v>
      </c>
      <c r="B43" s="351" t="s">
        <v>30</v>
      </c>
      <c r="C43" s="187" t="s">
        <v>383</v>
      </c>
      <c r="D43" s="186">
        <f>V43*' Demand-Supply Gap'!D$84</f>
        <v>56.510692896154197</v>
      </c>
      <c r="E43" s="186">
        <f>W43*' Demand-Supply Gap'!E$84</f>
        <v>60.901373391742361</v>
      </c>
      <c r="F43" s="186">
        <f>X43*' Demand-Supply Gap'!F$84</f>
        <v>64.272613488665343</v>
      </c>
      <c r="G43" s="186">
        <f>Y43*' Demand-Supply Gap'!G$84</f>
        <v>67.519684883905612</v>
      </c>
      <c r="H43" s="186">
        <f>Z43*' Demand-Supply Gap'!H$84</f>
        <v>71.688317205740702</v>
      </c>
      <c r="I43" s="186">
        <f>AA43*' Demand-Supply Gap'!I$84</f>
        <v>66.20472642555761</v>
      </c>
      <c r="J43" s="186">
        <f>AB43*' Demand-Supply Gap'!J$84</f>
        <v>69.434033505148577</v>
      </c>
      <c r="K43" s="186">
        <f>AC43*' Demand-Supply Gap'!K$84</f>
        <v>72.032788547669369</v>
      </c>
      <c r="L43" s="186">
        <f>AD43*' Demand-Supply Gap'!L$84</f>
        <v>75.565842260386489</v>
      </c>
      <c r="M43" s="186">
        <f>AE43*' Demand-Supply Gap'!M$84</f>
        <v>79.871971857795671</v>
      </c>
      <c r="N43" s="186">
        <f>AF43*' Demand-Supply Gap'!N$84</f>
        <v>80.677130655080077</v>
      </c>
      <c r="O43" s="186">
        <f>AG43*' Demand-Supply Gap'!O$84</f>
        <v>86.59172564777009</v>
      </c>
      <c r="P43" s="186">
        <f>AH43*' Demand-Supply Gap'!P$84</f>
        <v>93.246499053004555</v>
      </c>
      <c r="Q43" s="186">
        <f>AI43*' Demand-Supply Gap'!Q$84</f>
        <v>100.47342906920905</v>
      </c>
      <c r="R43" s="186">
        <f>AJ43*' Demand-Supply Gap'!R$84</f>
        <v>108.24783194436925</v>
      </c>
      <c r="S43" s="186">
        <f>AK43*' Demand-Supply Gap'!S$84</f>
        <v>121.09899087225831</v>
      </c>
      <c r="T43" s="476"/>
      <c r="U43" s="461">
        <f t="shared" ref="U43:U45" si="80">(S43/J43)^(1/9)-1</f>
        <v>6.3753258120876621E-2</v>
      </c>
      <c r="V43" s="361">
        <v>0.19946495811462242</v>
      </c>
      <c r="W43" s="361">
        <v>0.20230726227972701</v>
      </c>
      <c r="X43" s="361">
        <v>0.20271026221398677</v>
      </c>
      <c r="Y43" s="361">
        <v>0.20305102483557211</v>
      </c>
      <c r="Z43" s="361">
        <v>0.20565556364778848</v>
      </c>
      <c r="AA43" s="361">
        <v>0.2054228408283551</v>
      </c>
      <c r="AB43" s="361">
        <v>0.2118235894305196</v>
      </c>
      <c r="AC43" s="361">
        <v>0.21176183914371408</v>
      </c>
      <c r="AD43" s="361">
        <v>0.21163536938077271</v>
      </c>
      <c r="AE43" s="361">
        <v>0.21148047831706579</v>
      </c>
      <c r="AF43" s="361">
        <v>0.20106654439207861</v>
      </c>
      <c r="AG43" s="361">
        <v>0.20149615838383578</v>
      </c>
      <c r="AH43" s="361">
        <v>0.20197835159350955</v>
      </c>
      <c r="AI43" s="361">
        <v>0.20233234791089885</v>
      </c>
      <c r="AJ43" s="361">
        <v>0.20263802688029234</v>
      </c>
      <c r="AK43" s="361">
        <v>0.21035858745353259</v>
      </c>
      <c r="AL43" s="388"/>
      <c r="AM43" s="388"/>
      <c r="AN43" s="388"/>
      <c r="AO43" s="388"/>
      <c r="AP43" s="388"/>
      <c r="AQ43" s="388"/>
      <c r="AR43" s="388"/>
      <c r="AS43" s="388"/>
      <c r="AT43" s="388"/>
      <c r="AU43" s="388"/>
      <c r="AV43" s="388"/>
      <c r="AW43" s="388"/>
      <c r="AX43" s="388"/>
      <c r="AY43" s="388"/>
      <c r="AZ43" s="388"/>
      <c r="BA43" s="388"/>
    </row>
    <row r="44" spans="1:53" x14ac:dyDescent="0.25">
      <c r="A44" s="351" t="s">
        <v>30</v>
      </c>
      <c r="B44" s="351" t="s">
        <v>30</v>
      </c>
      <c r="C44" s="187" t="s">
        <v>386</v>
      </c>
      <c r="D44" s="186">
        <f>V44*' Demand-Supply Gap'!D$84</f>
        <v>18.586263453305918</v>
      </c>
      <c r="E44" s="186">
        <f>W44*' Demand-Supply Gap'!E$84</f>
        <v>20.074809073188447</v>
      </c>
      <c r="F44" s="186">
        <f>X44*' Demand-Supply Gap'!F$84</f>
        <v>21.390129620871324</v>
      </c>
      <c r="G44" s="186">
        <f>Y44*' Demand-Supply Gap'!G$84</f>
        <v>22.680735164894081</v>
      </c>
      <c r="H44" s="186">
        <f>Z44*' Demand-Supply Gap'!H$84</f>
        <v>23.462021158265767</v>
      </c>
      <c r="I44" s="186">
        <f>AA44*' Demand-Supply Gap'!I$84</f>
        <v>22.236407541774536</v>
      </c>
      <c r="J44" s="186">
        <f>AB44*' Demand-Supply Gap'!J$84</f>
        <v>22.09290386628814</v>
      </c>
      <c r="K44" s="186">
        <f>AC44*' Demand-Supply Gap'!K$84</f>
        <v>22.984766919750967</v>
      </c>
      <c r="L44" s="186">
        <f>AD44*' Demand-Supply Gap'!L$84</f>
        <v>24.184929694929426</v>
      </c>
      <c r="M44" s="186">
        <f>AE44*' Demand-Supply Gap'!M$84</f>
        <v>25.63733136832753</v>
      </c>
      <c r="N44" s="186">
        <f>AF44*' Demand-Supply Gap'!N$84</f>
        <v>27.302550873261101</v>
      </c>
      <c r="O44" s="186">
        <f>AG44*' Demand-Supply Gap'!O$84</f>
        <v>29.298235636648382</v>
      </c>
      <c r="P44" s="186">
        <f>AH44*' Demand-Supply Gap'!P$84</f>
        <v>31.541540482334575</v>
      </c>
      <c r="Q44" s="186">
        <f>AI44*' Demand-Supply Gap'!Q$84</f>
        <v>33.985731552640459</v>
      </c>
      <c r="R44" s="186">
        <f>AJ44*' Demand-Supply Gap'!R$84</f>
        <v>36.622014616029155</v>
      </c>
      <c r="S44" s="186">
        <f>AK44*' Demand-Supply Gap'!S$84</f>
        <v>39.521479025496156</v>
      </c>
      <c r="T44" s="476"/>
      <c r="U44" s="461">
        <f t="shared" si="80"/>
        <v>6.6754509304058907E-2</v>
      </c>
      <c r="V44" s="361">
        <v>6.5603659612414725E-2</v>
      </c>
      <c r="W44" s="361">
        <v>6.6686175338956294E-2</v>
      </c>
      <c r="X44" s="361">
        <v>6.746261819589236E-2</v>
      </c>
      <c r="Y44" s="361">
        <v>6.8207464640488852E-2</v>
      </c>
      <c r="Z44" s="361">
        <v>6.7306576213412614E-2</v>
      </c>
      <c r="AA44" s="361">
        <v>6.8996071031040621E-2</v>
      </c>
      <c r="AB44" s="361">
        <v>6.7399198370832775E-2</v>
      </c>
      <c r="AC44" s="361">
        <v>6.7570569088756277E-2</v>
      </c>
      <c r="AD44" s="361">
        <v>6.7734129288169062E-2</v>
      </c>
      <c r="AE44" s="361">
        <v>6.7881072351637983E-2</v>
      </c>
      <c r="AF44" s="361">
        <v>6.8044432326744717E-2</v>
      </c>
      <c r="AG44" s="361">
        <v>6.8176051280265368E-2</v>
      </c>
      <c r="AH44" s="361">
        <v>6.8321153266253515E-2</v>
      </c>
      <c r="AI44" s="361">
        <v>6.8440113214197018E-2</v>
      </c>
      <c r="AJ44" s="361">
        <v>6.8555763647877799E-2</v>
      </c>
      <c r="AK44" s="361">
        <v>6.8651955247484298E-2</v>
      </c>
      <c r="AL44" s="388"/>
      <c r="AM44" s="388"/>
      <c r="AN44" s="388"/>
      <c r="AO44" s="388"/>
      <c r="AP44" s="388"/>
      <c r="AQ44" s="388"/>
      <c r="AR44" s="388"/>
      <c r="AS44" s="388"/>
      <c r="AT44" s="388"/>
      <c r="AU44" s="388"/>
      <c r="AV44" s="388"/>
      <c r="AW44" s="388"/>
      <c r="AX44" s="388"/>
      <c r="AY44" s="388"/>
      <c r="AZ44" s="388"/>
      <c r="BA44" s="388"/>
    </row>
    <row r="45" spans="1:53" x14ac:dyDescent="0.25">
      <c r="A45" s="351" t="s">
        <v>30</v>
      </c>
      <c r="B45" s="351" t="s">
        <v>30</v>
      </c>
      <c r="C45" s="187" t="s">
        <v>12</v>
      </c>
      <c r="D45" s="186">
        <f>V45*' Demand-Supply Gap'!D$84</f>
        <v>41.004047895787885</v>
      </c>
      <c r="E45" s="186">
        <f>W45*' Demand-Supply Gap'!E$84</f>
        <v>42.24260054040635</v>
      </c>
      <c r="F45" s="186">
        <f>X45*' Demand-Supply Gap'!F$84</f>
        <v>44.144509117104448</v>
      </c>
      <c r="G45" s="186">
        <f>Y45*' Demand-Supply Gap'!G$84</f>
        <v>45.994691270329497</v>
      </c>
      <c r="H45" s="186">
        <f>Z45*' Demand-Supply Gap'!H$84</f>
        <v>47.802954488012325</v>
      </c>
      <c r="I45" s="186">
        <f>AA45*' Demand-Supply Gap'!I$84</f>
        <v>42.245777455079427</v>
      </c>
      <c r="J45" s="186">
        <f>AB45*' Demand-Supply Gap'!J$84</f>
        <v>41.912158748783312</v>
      </c>
      <c r="K45" s="186">
        <f>AC45*' Demand-Supply Gap'!K$84</f>
        <v>43.111371236780499</v>
      </c>
      <c r="L45" s="186">
        <f>AD45*' Demand-Supply Gap'!L$84</f>
        <v>44.918308784332957</v>
      </c>
      <c r="M45" s="186">
        <f>AE45*' Demand-Supply Gap'!M$84</f>
        <v>47.16123834049457</v>
      </c>
      <c r="N45" s="186">
        <f>AF45*' Demand-Supply Gap'!N$84</f>
        <v>53.821483854642025</v>
      </c>
      <c r="O45" s="186">
        <f>AG45*' Demand-Supply Gap'!O$84</f>
        <v>56.970289755701174</v>
      </c>
      <c r="P45" s="186">
        <f>AH45*' Demand-Supply Gap'!P$84</f>
        <v>60.442672989959981</v>
      </c>
      <c r="Q45" s="186">
        <f>AI45*' Demand-Supply Gap'!Q$84</f>
        <v>64.276630447530664</v>
      </c>
      <c r="R45" s="186">
        <f>AJ45*' Demand-Supply Gap'!R$84</f>
        <v>68.356328274521829</v>
      </c>
      <c r="S45" s="186">
        <f>AK45*' Demand-Supply Gap'!S$84</f>
        <v>68.538540144942488</v>
      </c>
      <c r="T45" s="476"/>
      <c r="U45" s="461">
        <f t="shared" si="80"/>
        <v>5.6167398604132446E-2</v>
      </c>
      <c r="V45" s="361">
        <f>V46-SUM(V42:V44)</f>
        <v>0.14473138227296289</v>
      </c>
      <c r="W45" s="361">
        <f t="shared" ref="W45:AK45" si="81">W46-SUM(W42:W44)</f>
        <v>0.14032499418255284</v>
      </c>
      <c r="X45" s="361">
        <f t="shared" si="81"/>
        <v>0.13922796246669</v>
      </c>
      <c r="Y45" s="361">
        <f t="shared" si="81"/>
        <v>0.13831920595444469</v>
      </c>
      <c r="Z45" s="361">
        <f t="shared" si="81"/>
        <v>0.13713452808562376</v>
      </c>
      <c r="AA45" s="361">
        <f t="shared" si="81"/>
        <v>0.13108199499295492</v>
      </c>
      <c r="AB45" s="361">
        <f t="shared" si="81"/>
        <v>0.12786213703530169</v>
      </c>
      <c r="AC45" s="361">
        <f t="shared" si="81"/>
        <v>0.12673871781413126</v>
      </c>
      <c r="AD45" s="361">
        <f t="shared" si="81"/>
        <v>0.12580158689656207</v>
      </c>
      <c r="AE45" s="361">
        <f t="shared" si="81"/>
        <v>0.12487085281968635</v>
      </c>
      <c r="AF45" s="361">
        <f t="shared" si="81"/>
        <v>0.13413590301039668</v>
      </c>
      <c r="AG45" s="361">
        <f t="shared" si="81"/>
        <v>0.13256803051231714</v>
      </c>
      <c r="AH45" s="361">
        <f t="shared" si="81"/>
        <v>0.1309230006531199</v>
      </c>
      <c r="AI45" s="361">
        <f t="shared" si="81"/>
        <v>0.12943961079791211</v>
      </c>
      <c r="AJ45" s="361">
        <f t="shared" si="81"/>
        <v>0.12796183754931234</v>
      </c>
      <c r="AK45" s="361">
        <f t="shared" si="81"/>
        <v>0.11905690036860728</v>
      </c>
      <c r="AL45" s="388"/>
      <c r="AM45" s="388"/>
      <c r="AN45" s="388"/>
      <c r="AO45" s="388"/>
      <c r="AP45" s="388"/>
      <c r="AQ45" s="388"/>
      <c r="AR45" s="388"/>
      <c r="AS45" s="388"/>
      <c r="AT45" s="388"/>
      <c r="AU45" s="388"/>
      <c r="AV45" s="388"/>
      <c r="AW45" s="388"/>
      <c r="AX45" s="388"/>
      <c r="AY45" s="388"/>
      <c r="AZ45" s="388"/>
      <c r="BA45" s="388"/>
    </row>
    <row r="46" spans="1:53" ht="15.75" thickBot="1" x14ac:dyDescent="0.3">
      <c r="A46" s="352" t="s">
        <v>30</v>
      </c>
      <c r="B46" s="352" t="s">
        <v>30</v>
      </c>
      <c r="C46" s="356" t="s">
        <v>58</v>
      </c>
      <c r="D46" s="186">
        <f>V46*' Demand-Supply Gap'!D$84</f>
        <v>283.31138175999996</v>
      </c>
      <c r="E46" s="186">
        <f>W46*' Demand-Supply Gap'!E$84</f>
        <v>301.03404447999998</v>
      </c>
      <c r="F46" s="186">
        <f>X46*' Demand-Supply Gap'!F$84</f>
        <v>317.06640200000004</v>
      </c>
      <c r="G46" s="186">
        <f>Y46*' Demand-Supply Gap'!G$84</f>
        <v>332.52570352000004</v>
      </c>
      <c r="H46" s="186">
        <f>Z46*' Demand-Supply Gap'!H$84</f>
        <v>348.58438028215051</v>
      </c>
      <c r="I46" s="186">
        <f>AA46*' Demand-Supply Gap'!I$84</f>
        <v>322.28512739182793</v>
      </c>
      <c r="J46" s="186">
        <f>AB46*' Demand-Supply Gap'!J$84</f>
        <v>327.79178981821417</v>
      </c>
      <c r="K46" s="186">
        <f>AC46*' Demand-Supply Gap'!K$84</f>
        <v>340.15943967498163</v>
      </c>
      <c r="L46" s="186">
        <f>AD46*' Demand-Supply Gap'!L$84</f>
        <v>357.05677402357549</v>
      </c>
      <c r="M46" s="186">
        <f>AE46*' Demand-Supply Gap'!M$84</f>
        <v>377.68011730163681</v>
      </c>
      <c r="N46" s="186">
        <f>AF46*' Demand-Supply Gap'!N$84</f>
        <v>401.24592034446135</v>
      </c>
      <c r="O46" s="186">
        <f>AG46*' Demand-Supply Gap'!O$84</f>
        <v>429.74380426062044</v>
      </c>
      <c r="P46" s="186">
        <f>AH46*' Demand-Supply Gap'!P$84</f>
        <v>461.66580882226083</v>
      </c>
      <c r="Q46" s="186">
        <f>AI46*' Demand-Supply Gap'!Q$84</f>
        <v>496.57620299772611</v>
      </c>
      <c r="R46" s="186">
        <f>AJ46*' Demand-Supply Gap'!R$84</f>
        <v>534.19308118468928</v>
      </c>
      <c r="S46" s="186">
        <f>AK46*' Demand-Supply Gap'!S$84</f>
        <v>575.67885551146617</v>
      </c>
      <c r="T46" s="476"/>
      <c r="U46" s="325"/>
      <c r="V46" s="298">
        <v>1</v>
      </c>
      <c r="W46" s="298">
        <v>1</v>
      </c>
      <c r="X46" s="298">
        <v>1</v>
      </c>
      <c r="Y46" s="298">
        <v>1</v>
      </c>
      <c r="Z46" s="298">
        <v>1</v>
      </c>
      <c r="AA46" s="298">
        <v>1</v>
      </c>
      <c r="AB46" s="298">
        <v>1</v>
      </c>
      <c r="AC46" s="298">
        <v>1</v>
      </c>
      <c r="AD46" s="298">
        <v>1</v>
      </c>
      <c r="AE46" s="298">
        <v>1</v>
      </c>
      <c r="AF46" s="298">
        <v>1</v>
      </c>
      <c r="AG46" s="298">
        <v>1</v>
      </c>
      <c r="AH46" s="298">
        <v>1</v>
      </c>
      <c r="AI46" s="298">
        <v>1</v>
      </c>
      <c r="AJ46" s="298">
        <v>1</v>
      </c>
      <c r="AK46" s="298">
        <v>1</v>
      </c>
      <c r="AL46" s="388"/>
      <c r="AM46" s="388"/>
      <c r="AN46" s="388"/>
      <c r="AO46" s="388"/>
      <c r="AP46" s="388"/>
      <c r="AQ46" s="388"/>
      <c r="AR46" s="388"/>
      <c r="AS46" s="388"/>
      <c r="AT46" s="388"/>
      <c r="AU46" s="388"/>
      <c r="AV46" s="388"/>
      <c r="AW46" s="388"/>
      <c r="AX46" s="388"/>
      <c r="AY46" s="388"/>
      <c r="AZ46" s="388"/>
      <c r="BA46" s="388"/>
    </row>
    <row r="47" spans="1:53" x14ac:dyDescent="0.25">
      <c r="A47" s="319" t="s">
        <v>39</v>
      </c>
      <c r="B47" s="319" t="s">
        <v>36</v>
      </c>
      <c r="C47" s="333" t="s">
        <v>360</v>
      </c>
      <c r="D47" s="320">
        <f>V47*' Demand-Supply Gap'!D$97</f>
        <v>31.313188281072005</v>
      </c>
      <c r="E47" s="320">
        <f>W47*' Demand-Supply Gap'!E$97</f>
        <v>32.069745071850008</v>
      </c>
      <c r="F47" s="320">
        <f>X47*' Demand-Supply Gap'!F$97</f>
        <v>31.970061960816007</v>
      </c>
      <c r="G47" s="320">
        <f>Y47*' Demand-Supply Gap'!G$97</f>
        <v>32.038073378808001</v>
      </c>
      <c r="H47" s="320">
        <f>Z47*' Demand-Supply Gap'!H$97</f>
        <v>32.372599540400003</v>
      </c>
      <c r="I47" s="320">
        <f>AA47*' Demand-Supply Gap'!I$97</f>
        <v>32.979856300000002</v>
      </c>
      <c r="J47" s="320">
        <f>AB47*' Demand-Supply Gap'!J$97</f>
        <v>33.735994257419989</v>
      </c>
      <c r="K47" s="320">
        <f>AC47*' Demand-Supply Gap'!K$97</f>
        <v>34.900239129539948</v>
      </c>
      <c r="L47" s="320">
        <f>AD47*' Demand-Supply Gap'!L$97</f>
        <v>36.310632589278207</v>
      </c>
      <c r="M47" s="320">
        <f>AE47*' Demand-Supply Gap'!M$97</f>
        <v>38.115809867042039</v>
      </c>
      <c r="N47" s="320">
        <f>AF47*' Demand-Supply Gap'!N$97</f>
        <v>40.155611163703973</v>
      </c>
      <c r="O47" s="320">
        <f>AG47*' Demand-Supply Gap'!O$97</f>
        <v>42.465241034114399</v>
      </c>
      <c r="P47" s="320">
        <f>AH47*' Demand-Supply Gap'!P$97</f>
        <v>44.954435593810494</v>
      </c>
      <c r="Q47" s="320">
        <f>AI47*' Demand-Supply Gap'!Q$97</f>
        <v>47.405167139003709</v>
      </c>
      <c r="R47" s="320">
        <f>AJ47*' Demand-Supply Gap'!R$97</f>
        <v>50.274014245168146</v>
      </c>
      <c r="S47" s="320">
        <f>AK47*' Demand-Supply Gap'!S$97</f>
        <v>53.517628602154609</v>
      </c>
      <c r="T47" s="376"/>
      <c r="U47" s="461">
        <f>(S47/J47)^(1/9)-1</f>
        <v>5.2608902056882068E-2</v>
      </c>
      <c r="V47" s="415">
        <v>0.59260000000000002</v>
      </c>
      <c r="W47" s="415">
        <v>0.59250000000000003</v>
      </c>
      <c r="X47" s="415">
        <v>0.59240000000000004</v>
      </c>
      <c r="Y47" s="415">
        <v>0.59240000000000004</v>
      </c>
      <c r="Z47" s="415">
        <v>0.59230000000000005</v>
      </c>
      <c r="AA47" s="415">
        <v>0.59230000000000005</v>
      </c>
      <c r="AB47" s="427">
        <v>0.59219999999999995</v>
      </c>
      <c r="AC47" s="427">
        <v>0.59237777777777767</v>
      </c>
      <c r="AD47" s="427">
        <v>0.5925555555555555</v>
      </c>
      <c r="AE47" s="427">
        <v>0.59273333333333322</v>
      </c>
      <c r="AF47" s="427">
        <v>0.59291111111111106</v>
      </c>
      <c r="AG47" s="427">
        <v>0.59308888888888878</v>
      </c>
      <c r="AH47" s="427">
        <v>0.59326666666666661</v>
      </c>
      <c r="AI47" s="427">
        <v>0.59344444444444433</v>
      </c>
      <c r="AJ47" s="427">
        <v>0.59362222222222216</v>
      </c>
      <c r="AK47" s="427">
        <v>0.59379999999999999</v>
      </c>
      <c r="AL47" s="388"/>
      <c r="AM47" s="388"/>
      <c r="AN47" s="388"/>
      <c r="AO47" s="388"/>
      <c r="AP47" s="388"/>
      <c r="AQ47" s="388"/>
      <c r="AR47" s="388"/>
      <c r="AS47" s="388"/>
      <c r="AT47" s="388"/>
      <c r="AU47" s="388"/>
      <c r="AV47" s="388"/>
      <c r="AW47" s="388"/>
      <c r="AX47" s="388"/>
      <c r="AY47" s="388"/>
      <c r="AZ47" s="388"/>
      <c r="BA47" s="388"/>
    </row>
    <row r="48" spans="1:53" x14ac:dyDescent="0.25">
      <c r="A48" s="319" t="s">
        <v>39</v>
      </c>
      <c r="B48" s="319" t="s">
        <v>36</v>
      </c>
      <c r="C48" s="333" t="s">
        <v>383</v>
      </c>
      <c r="D48" s="320">
        <f>V48*' Demand-Supply Gap'!D$97</f>
        <v>9.3527410154399995</v>
      </c>
      <c r="E48" s="320">
        <f>W48*' Demand-Supply Gap'!E$97</f>
        <v>9.5857415227420013</v>
      </c>
      <c r="F48" s="320">
        <f>X48*' Demand-Supply Gap'!F$97</f>
        <v>9.562955738448002</v>
      </c>
      <c r="G48" s="320">
        <f>Y48*' Demand-Supply Gap'!G$97</f>
        <v>9.5887076469660002</v>
      </c>
      <c r="H48" s="320">
        <f>Z48*' Demand-Supply Gap'!H$97</f>
        <v>9.6959296951999985</v>
      </c>
      <c r="I48" s="320">
        <f>AA48*' Demand-Supply Gap'!I$97</f>
        <v>9.8833774999999999</v>
      </c>
      <c r="J48" s="320">
        <f>AB48*' Demand-Supply Gap'!J$97</f>
        <v>10.123076966469998</v>
      </c>
      <c r="K48" s="320">
        <f>AC48*' Demand-Supply Gap'!K$97</f>
        <v>10.475177749763635</v>
      </c>
      <c r="L48" s="320">
        <f>AD48*' Demand-Supply Gap'!L$97</f>
        <v>10.901360179766238</v>
      </c>
      <c r="M48" s="320">
        <f>AE48*' Demand-Supply Gap'!M$97</f>
        <v>11.446317888314278</v>
      </c>
      <c r="N48" s="320">
        <f>AF48*' Demand-Supply Gap'!N$97</f>
        <v>12.062034619073707</v>
      </c>
      <c r="O48" s="320">
        <f>AG48*' Demand-Supply Gap'!O$97</f>
        <v>12.759143012198413</v>
      </c>
      <c r="P48" s="320">
        <f>AH48*' Demand-Supply Gap'!P$97</f>
        <v>13.510578491476139</v>
      </c>
      <c r="Q48" s="320">
        <f>AI48*' Demand-Supply Gap'!Q$97</f>
        <v>14.250839984719034</v>
      </c>
      <c r="R48" s="320">
        <f>AJ48*' Demand-Supply Gap'!R$97</f>
        <v>15.117209576772103</v>
      </c>
      <c r="S48" s="320">
        <f>AK48*' Demand-Supply Gap'!S$97</f>
        <v>16.096747167977121</v>
      </c>
      <c r="T48" s="376"/>
      <c r="U48" s="461">
        <f t="shared" ref="U48:U50" si="82">(S48/J48)^(1/9)-1</f>
        <v>5.2884228808598444E-2</v>
      </c>
      <c r="V48" s="416">
        <v>0.17699999999999999</v>
      </c>
      <c r="W48" s="416">
        <v>0.17710000000000001</v>
      </c>
      <c r="X48" s="416">
        <v>0.1772</v>
      </c>
      <c r="Y48" s="416">
        <v>0.17730000000000001</v>
      </c>
      <c r="Z48" s="416">
        <v>0.1774</v>
      </c>
      <c r="AA48" s="416">
        <v>0.17749999999999999</v>
      </c>
      <c r="AB48" s="416">
        <v>0.1777</v>
      </c>
      <c r="AC48" s="416">
        <v>0.17780000000000001</v>
      </c>
      <c r="AD48" s="416">
        <v>0.1779</v>
      </c>
      <c r="AE48" s="416">
        <v>0.17799999999999999</v>
      </c>
      <c r="AF48" s="416">
        <v>0.17810000000000001</v>
      </c>
      <c r="AG48" s="416">
        <v>0.1782</v>
      </c>
      <c r="AH48" s="416">
        <v>0.17829999999999999</v>
      </c>
      <c r="AI48" s="416">
        <v>0.1784</v>
      </c>
      <c r="AJ48" s="416">
        <v>0.17849999999999999</v>
      </c>
      <c r="AK48" s="416">
        <v>0.17860000000000001</v>
      </c>
      <c r="AL48" s="388"/>
      <c r="AM48" s="388"/>
      <c r="AN48" s="388"/>
      <c r="AO48" s="388"/>
      <c r="AP48" s="388"/>
      <c r="AQ48" s="388"/>
      <c r="AR48" s="388"/>
      <c r="AS48" s="388"/>
      <c r="AT48" s="388"/>
      <c r="AU48" s="388"/>
      <c r="AV48" s="388"/>
      <c r="AW48" s="388"/>
      <c r="AX48" s="388"/>
      <c r="AY48" s="388"/>
      <c r="AZ48" s="388"/>
      <c r="BA48" s="388"/>
    </row>
    <row r="49" spans="1:53" x14ac:dyDescent="0.25">
      <c r="A49" s="319" t="s">
        <v>39</v>
      </c>
      <c r="B49" s="319" t="s">
        <v>36</v>
      </c>
      <c r="C49" s="333" t="s">
        <v>386</v>
      </c>
      <c r="D49" s="320">
        <f>V49*' Demand-Supply Gap'!D$97</f>
        <v>3.0700240282320004</v>
      </c>
      <c r="E49" s="320">
        <f>W49*' Demand-Supply Gap'!E$97</f>
        <v>3.1447294323620003</v>
      </c>
      <c r="F49" s="320">
        <f>X49*' Demand-Supply Gap'!F$97</f>
        <v>3.1408804964880006</v>
      </c>
      <c r="G49" s="320">
        <f>Y49*' Demand-Supply Gap'!G$97</f>
        <v>3.1475622394440004</v>
      </c>
      <c r="H49" s="320">
        <f>Z49*' Demand-Supply Gap'!H$97</f>
        <v>3.1864301083999997</v>
      </c>
      <c r="I49" s="320">
        <f>AA49*' Demand-Supply Gap'!I$97</f>
        <v>3.2517703999999998</v>
      </c>
      <c r="J49" s="320">
        <f>AB49*' Demand-Supply Gap'!J$97</f>
        <v>3.3268862962399997</v>
      </c>
      <c r="K49" s="320">
        <f>AC49*' Demand-Supply Gap'!K$97</f>
        <v>3.4465573586117695</v>
      </c>
      <c r="L49" s="320">
        <f>AD49*' Demand-Supply Gap'!L$97</f>
        <v>3.5847643086921015</v>
      </c>
      <c r="M49" s="320">
        <f>AE49*' Demand-Supply Gap'!M$97</f>
        <v>3.768282181209083</v>
      </c>
      <c r="N49" s="320">
        <f>AF49*' Demand-Supply Gap'!N$97</f>
        <v>3.9687547932494058</v>
      </c>
      <c r="O49" s="320">
        <f>AG49*' Demand-Supply Gap'!O$97</f>
        <v>4.2029275803369632</v>
      </c>
      <c r="P49" s="320">
        <f>AH49*' Demand-Supply Gap'!P$97</f>
        <v>4.4479582582706083</v>
      </c>
      <c r="Q49" s="320">
        <f>AI49*' Demand-Supply Gap'!Q$97</f>
        <v>4.6970257348737627</v>
      </c>
      <c r="R49" s="320">
        <f>AJ49*' Demand-Supply Gap'!R$97</f>
        <v>4.988255709086145</v>
      </c>
      <c r="S49" s="320">
        <f>AK49*' Demand-Supply Gap'!S$97</f>
        <v>5.3085017256094753</v>
      </c>
      <c r="T49" s="376"/>
      <c r="U49" s="461">
        <f t="shared" si="82"/>
        <v>5.329063484748775E-2</v>
      </c>
      <c r="V49" s="417">
        <v>5.8099999999999999E-2</v>
      </c>
      <c r="W49" s="417">
        <v>5.8099999999999999E-2</v>
      </c>
      <c r="X49" s="417">
        <v>5.8200000000000002E-2</v>
      </c>
      <c r="Y49" s="417">
        <v>5.8200000000000002E-2</v>
      </c>
      <c r="Z49" s="417">
        <v>5.8299999999999998E-2</v>
      </c>
      <c r="AA49" s="417">
        <v>5.8400000000000001E-2</v>
      </c>
      <c r="AB49" s="417">
        <v>5.8400000000000001E-2</v>
      </c>
      <c r="AC49" s="417">
        <v>5.8500000000000003E-2</v>
      </c>
      <c r="AD49" s="417">
        <v>5.8500000000000003E-2</v>
      </c>
      <c r="AE49" s="417">
        <v>5.8599999999999999E-2</v>
      </c>
      <c r="AF49" s="417">
        <v>5.8599999999999999E-2</v>
      </c>
      <c r="AG49" s="417">
        <v>5.8700000000000002E-2</v>
      </c>
      <c r="AH49" s="417">
        <v>5.8700000000000002E-2</v>
      </c>
      <c r="AI49" s="417">
        <v>5.8799999999999998E-2</v>
      </c>
      <c r="AJ49" s="417">
        <v>5.8900000000000001E-2</v>
      </c>
      <c r="AK49" s="417">
        <v>5.8900000000000001E-2</v>
      </c>
      <c r="AL49" s="388"/>
      <c r="AM49" s="388"/>
      <c r="AN49" s="388"/>
      <c r="AO49" s="388"/>
      <c r="AP49" s="388"/>
      <c r="AQ49" s="388"/>
      <c r="AR49" s="388"/>
      <c r="AS49" s="388"/>
      <c r="AT49" s="388"/>
      <c r="AU49" s="388"/>
      <c r="AV49" s="388"/>
      <c r="AW49" s="388"/>
      <c r="AX49" s="388"/>
      <c r="AY49" s="388"/>
      <c r="AZ49" s="388"/>
      <c r="BA49" s="388"/>
    </row>
    <row r="50" spans="1:53" x14ac:dyDescent="0.25">
      <c r="A50" s="319" t="s">
        <v>39</v>
      </c>
      <c r="B50" s="319" t="s">
        <v>36</v>
      </c>
      <c r="C50" s="333" t="s">
        <v>12</v>
      </c>
      <c r="D50" s="320">
        <f>V50*' Demand-Supply Gap'!D$97</f>
        <v>9.1043913952559947</v>
      </c>
      <c r="E50" s="320">
        <f>W50*' Demand-Supply Gap'!E$97</f>
        <v>9.3259359930459951</v>
      </c>
      <c r="F50" s="320">
        <f>X50*' Demand-Supply Gap'!F$97</f>
        <v>9.2931206442479972</v>
      </c>
      <c r="G50" s="320">
        <f>Y50*' Demand-Supply Gap'!G$97</f>
        <v>9.3074821547819955</v>
      </c>
      <c r="H50" s="320">
        <f>Z50*' Demand-Supply Gap'!H$97</f>
        <v>9.400788655999996</v>
      </c>
      <c r="I50" s="320">
        <f>AA50*' Demand-Supply Gap'!I$97</f>
        <v>9.5659957999999961</v>
      </c>
      <c r="J50" s="320">
        <f>AB50*' Demand-Supply Gap'!J$97</f>
        <v>9.7812735798700032</v>
      </c>
      <c r="K50" s="320">
        <f>AC50*' Demand-Supply Gap'!K$97</f>
        <v>10.093536165704638</v>
      </c>
      <c r="L50" s="320">
        <f>AD50*' Demand-Supply Gap'!L$97</f>
        <v>10.481265293068613</v>
      </c>
      <c r="M50" s="320">
        <f>AE50*' Demand-Supply Gap'!M$97</f>
        <v>10.974746739357515</v>
      </c>
      <c r="N50" s="320">
        <f>AF50*' Demand-Supply Gap'!N$97</f>
        <v>11.53979043505492</v>
      </c>
      <c r="O50" s="320">
        <f>AG50*' Demand-Supply Gap'!O$97</f>
        <v>12.172817510266121</v>
      </c>
      <c r="P50" s="320">
        <f>AH50*' Demand-Supply Gap'!P$97</f>
        <v>12.861444322040855</v>
      </c>
      <c r="Q50" s="320">
        <f>AI50*' Demand-Supply Gap'!Q$97</f>
        <v>13.528357190277013</v>
      </c>
      <c r="R50" s="320">
        <f>AJ50*' Demand-Supply Gap'!R$97</f>
        <v>14.310770198789312</v>
      </c>
      <c r="S50" s="320">
        <f>AK50*' Demand-Supply Gap'!S$97</f>
        <v>15.204486266728674</v>
      </c>
      <c r="T50" s="376"/>
      <c r="U50" s="461">
        <f t="shared" si="82"/>
        <v>5.0234451206552899E-2</v>
      </c>
      <c r="V50" s="457">
        <f>V51-SUM(V47:V49)</f>
        <v>0.1722999999999999</v>
      </c>
      <c r="W50" s="457">
        <f t="shared" ref="W50" si="83">W51-SUM(W47:W49)</f>
        <v>0.1722999999999999</v>
      </c>
      <c r="X50" s="457">
        <f t="shared" ref="X50" si="84">X51-SUM(X47:X49)</f>
        <v>0.17219999999999991</v>
      </c>
      <c r="Y50" s="457">
        <f t="shared" ref="Y50" si="85">Y51-SUM(Y47:Y49)</f>
        <v>0.17209999999999992</v>
      </c>
      <c r="Z50" s="457">
        <f t="shared" ref="Z50" si="86">Z51-SUM(Z47:Z49)</f>
        <v>0.17199999999999993</v>
      </c>
      <c r="AA50" s="457">
        <f t="shared" ref="AA50" si="87">AA51-SUM(AA47:AA49)</f>
        <v>0.17179999999999995</v>
      </c>
      <c r="AB50" s="457">
        <f t="shared" ref="AB50" si="88">AB51-SUM(AB47:AB49)</f>
        <v>0.17170000000000007</v>
      </c>
      <c r="AC50" s="457">
        <f t="shared" ref="AC50" si="89">AC51-SUM(AC47:AC49)</f>
        <v>0.17132222222222238</v>
      </c>
      <c r="AD50" s="457">
        <f t="shared" ref="AD50" si="90">AD51-SUM(AD47:AD49)</f>
        <v>0.17104444444444455</v>
      </c>
      <c r="AE50" s="457">
        <f t="shared" ref="AE50" si="91">AE51-SUM(AE47:AE49)</f>
        <v>0.17066666666666674</v>
      </c>
      <c r="AF50" s="457">
        <f t="shared" ref="AF50" si="92">AF51-SUM(AF47:AF49)</f>
        <v>0.17038888888888892</v>
      </c>
      <c r="AG50" s="457">
        <f t="shared" ref="AG50" si="93">AG51-SUM(AG47:AG49)</f>
        <v>0.17001111111111122</v>
      </c>
      <c r="AH50" s="457">
        <f t="shared" ref="AH50" si="94">AH51-SUM(AH47:AH49)</f>
        <v>0.1697333333333334</v>
      </c>
      <c r="AI50" s="457">
        <f t="shared" ref="AI50" si="95">AI51-SUM(AI47:AI49)</f>
        <v>0.1693555555555557</v>
      </c>
      <c r="AJ50" s="457">
        <f t="shared" ref="AJ50" si="96">AJ51-SUM(AJ47:AJ49)</f>
        <v>0.16897777777777789</v>
      </c>
      <c r="AK50" s="457">
        <f t="shared" ref="AK50" si="97">AK51-SUM(AK47:AK49)</f>
        <v>0.16870000000000007</v>
      </c>
      <c r="AL50" s="388"/>
      <c r="AM50" s="388"/>
      <c r="AN50" s="388"/>
      <c r="AO50" s="388"/>
      <c r="AP50" s="388"/>
      <c r="AQ50" s="388"/>
      <c r="AR50" s="388"/>
      <c r="AS50" s="388"/>
      <c r="AT50" s="388"/>
      <c r="AU50" s="388"/>
      <c r="AV50" s="388"/>
      <c r="AW50" s="388"/>
      <c r="AX50" s="388"/>
      <c r="AY50" s="388"/>
      <c r="AZ50" s="388"/>
      <c r="BA50" s="388"/>
    </row>
    <row r="51" spans="1:53" ht="15.75" thickBot="1" x14ac:dyDescent="0.3">
      <c r="A51" s="225" t="s">
        <v>39</v>
      </c>
      <c r="B51" s="225" t="s">
        <v>36</v>
      </c>
      <c r="C51" s="467" t="s">
        <v>58</v>
      </c>
      <c r="D51" s="227">
        <f t="shared" ref="D51:S51" si="98">SUM(D47:D50)</f>
        <v>52.840344719999997</v>
      </c>
      <c r="E51" s="227">
        <f t="shared" si="98"/>
        <v>54.126152019999999</v>
      </c>
      <c r="F51" s="227">
        <f t="shared" si="98"/>
        <v>53.967018840000009</v>
      </c>
      <c r="G51" s="227">
        <f t="shared" si="98"/>
        <v>54.081825419999994</v>
      </c>
      <c r="H51" s="227">
        <f t="shared" si="98"/>
        <v>54.655747999999996</v>
      </c>
      <c r="I51" s="227">
        <f t="shared" si="98"/>
        <v>55.680999999999997</v>
      </c>
      <c r="J51" s="227">
        <f t="shared" si="98"/>
        <v>56.967231099999985</v>
      </c>
      <c r="K51" s="227">
        <f t="shared" si="98"/>
        <v>58.91551040361999</v>
      </c>
      <c r="L51" s="227">
        <f t="shared" si="98"/>
        <v>61.278022370805161</v>
      </c>
      <c r="M51" s="227">
        <f t="shared" si="98"/>
        <v>64.305156675922916</v>
      </c>
      <c r="N51" s="227">
        <f t="shared" si="98"/>
        <v>67.726191011082008</v>
      </c>
      <c r="O51" s="227">
        <f t="shared" si="98"/>
        <v>71.600129136915896</v>
      </c>
      <c r="P51" s="227">
        <f t="shared" si="98"/>
        <v>75.774416665598096</v>
      </c>
      <c r="Q51" s="227">
        <f t="shared" si="98"/>
        <v>79.881390048873527</v>
      </c>
      <c r="R51" s="227">
        <f t="shared" si="98"/>
        <v>84.690249729815704</v>
      </c>
      <c r="S51" s="227">
        <f t="shared" si="98"/>
        <v>90.127363762469884</v>
      </c>
      <c r="T51" s="476"/>
      <c r="U51" s="332"/>
      <c r="V51" s="469">
        <v>1</v>
      </c>
      <c r="W51" s="469">
        <v>1</v>
      </c>
      <c r="X51" s="470">
        <v>1</v>
      </c>
      <c r="Y51" s="471">
        <v>1</v>
      </c>
      <c r="Z51" s="471">
        <v>1</v>
      </c>
      <c r="AA51" s="471">
        <v>1</v>
      </c>
      <c r="AB51" s="471">
        <v>1</v>
      </c>
      <c r="AC51" s="471">
        <v>1</v>
      </c>
      <c r="AD51" s="471">
        <v>1</v>
      </c>
      <c r="AE51" s="471">
        <v>1</v>
      </c>
      <c r="AF51" s="471">
        <v>1</v>
      </c>
      <c r="AG51" s="471">
        <v>1</v>
      </c>
      <c r="AH51" s="471">
        <v>1</v>
      </c>
      <c r="AI51" s="471">
        <v>1</v>
      </c>
      <c r="AJ51" s="471">
        <v>1</v>
      </c>
      <c r="AK51" s="471">
        <v>1</v>
      </c>
      <c r="AL51" s="388"/>
      <c r="AM51" s="388"/>
      <c r="AN51" s="388"/>
      <c r="AO51" s="388"/>
      <c r="AP51" s="388"/>
      <c r="AQ51" s="388"/>
      <c r="AR51" s="388"/>
      <c r="AS51" s="388"/>
      <c r="AT51" s="388"/>
      <c r="AU51" s="388"/>
      <c r="AV51" s="388"/>
      <c r="AW51" s="388"/>
      <c r="AX51" s="388"/>
      <c r="AY51" s="388"/>
      <c r="AZ51" s="388"/>
      <c r="BA51" s="388"/>
    </row>
    <row r="52" spans="1:53" x14ac:dyDescent="0.25">
      <c r="A52" s="319" t="s">
        <v>39</v>
      </c>
      <c r="B52" s="319" t="s">
        <v>53</v>
      </c>
      <c r="C52" s="333" t="s">
        <v>360</v>
      </c>
      <c r="D52" s="320">
        <f>V52*' Demand-Supply Gap'!D$106</f>
        <v>9.7439746410000012</v>
      </c>
      <c r="E52" s="320">
        <f>W52*' Demand-Supply Gap'!E$106</f>
        <v>9.9194943870000003</v>
      </c>
      <c r="F52" s="320">
        <f>X52*' Demand-Supply Gap'!F$106</f>
        <v>10.000073875999998</v>
      </c>
      <c r="G52" s="320">
        <f>Y52*' Demand-Supply Gap'!G$106</f>
        <v>9.9134929399999994</v>
      </c>
      <c r="H52" s="320">
        <f>Z52*' Demand-Supply Gap'!H$106</f>
        <v>10.131369020999998</v>
      </c>
      <c r="I52" s="320">
        <f>AA52*' Demand-Supply Gap'!I$106</f>
        <v>9.6519930590000005</v>
      </c>
      <c r="J52" s="320">
        <f>AB52*' Demand-Supply Gap'!J$106</f>
        <v>9.776503769461101</v>
      </c>
      <c r="K52" s="320">
        <f>AC52*' Demand-Supply Gap'!K$106</f>
        <v>10.012792135858177</v>
      </c>
      <c r="L52" s="320">
        <f>AD52*' Demand-Supply Gap'!L$106</f>
        <v>10.312174620720336</v>
      </c>
      <c r="M52" s="320">
        <f>AE52*' Demand-Supply Gap'!M$106</f>
        <v>10.718180250648917</v>
      </c>
      <c r="N52" s="320">
        <f>AF52*' Demand-Supply Gap'!N$106</f>
        <v>11.17906200142682</v>
      </c>
      <c r="O52" s="320">
        <f>AG52*' Demand-Supply Gap'!O$106</f>
        <v>11.706409028827569</v>
      </c>
      <c r="P52" s="320">
        <f>AH52*' Demand-Supply Gap'!P$106</f>
        <v>12.269487303114175</v>
      </c>
      <c r="Q52" s="320">
        <f>AI52*' Demand-Supply Gap'!Q$106</f>
        <v>12.811457800331182</v>
      </c>
      <c r="R52" s="320">
        <f>AJ52*' Demand-Supply Gap'!R$106</f>
        <v>13.452030690347742</v>
      </c>
      <c r="S52" s="320">
        <f>AK52*' Demand-Supply Gap'!S$106</f>
        <v>14.180778866568899</v>
      </c>
      <c r="T52" s="376"/>
      <c r="U52" s="461">
        <f>(S52/J52)^(1/9)-1</f>
        <v>4.218850609487057E-2</v>
      </c>
      <c r="V52" s="418">
        <v>0.60570000000000002</v>
      </c>
      <c r="W52" s="418">
        <v>0.60570000000000002</v>
      </c>
      <c r="X52" s="418">
        <v>0.60580000000000001</v>
      </c>
      <c r="Y52" s="418">
        <v>0.60580000000000001</v>
      </c>
      <c r="Z52" s="418">
        <v>0.60589999999999999</v>
      </c>
      <c r="AA52" s="418">
        <v>0.60589999999999999</v>
      </c>
      <c r="AB52" s="418">
        <v>0.60589999999999999</v>
      </c>
      <c r="AC52" s="418">
        <v>0.60599999999999998</v>
      </c>
      <c r="AD52" s="418">
        <v>0.60599999999999998</v>
      </c>
      <c r="AE52" s="418">
        <v>0.60609999999999997</v>
      </c>
      <c r="AF52" s="418">
        <v>0.60609999999999997</v>
      </c>
      <c r="AG52" s="418">
        <v>0.60619999999999996</v>
      </c>
      <c r="AH52" s="418">
        <v>0.60619999999999996</v>
      </c>
      <c r="AI52" s="418">
        <v>0.60629999999999995</v>
      </c>
      <c r="AJ52" s="418">
        <v>0.60629999999999995</v>
      </c>
      <c r="AK52" s="418">
        <v>0.60640000000000005</v>
      </c>
      <c r="AL52" s="388"/>
      <c r="AM52" s="388"/>
      <c r="AN52" s="388"/>
      <c r="AO52" s="388"/>
      <c r="AP52" s="388"/>
      <c r="AQ52" s="388"/>
      <c r="AR52" s="388"/>
      <c r="AS52" s="388"/>
      <c r="AT52" s="388"/>
      <c r="AU52" s="388"/>
      <c r="AV52" s="388"/>
      <c r="AW52" s="388"/>
      <c r="AX52" s="388"/>
      <c r="AY52" s="388"/>
      <c r="AZ52" s="388"/>
      <c r="BA52" s="388"/>
    </row>
    <row r="53" spans="1:53" x14ac:dyDescent="0.25">
      <c r="A53" s="319" t="s">
        <v>39</v>
      </c>
      <c r="B53" s="319" t="s">
        <v>53</v>
      </c>
      <c r="C53" s="333" t="s">
        <v>383</v>
      </c>
      <c r="D53" s="320">
        <f>V53*' Demand-Supply Gap'!D$106</f>
        <v>2.5433752530000002</v>
      </c>
      <c r="E53" s="320">
        <f>W53*' Demand-Supply Gap'!E$106</f>
        <v>2.5875517799999996</v>
      </c>
      <c r="F53" s="320">
        <f>X53*' Demand-Supply Gap'!F$106</f>
        <v>2.6064900379999996</v>
      </c>
      <c r="G53" s="320">
        <f>Y53*' Demand-Supply Gap'!G$106</f>
        <v>2.5839229700000002</v>
      </c>
      <c r="H53" s="320">
        <f>Z53*' Demand-Supply Gap'!H$106</f>
        <v>2.6386037819999992</v>
      </c>
      <c r="I53" s="320">
        <f>AA53*' Demand-Supply Gap'!I$106</f>
        <v>2.5121625770000002</v>
      </c>
      <c r="J53" s="320">
        <f>AB53*' Demand-Supply Gap'!J$106</f>
        <v>2.5429559235303998</v>
      </c>
      <c r="K53" s="320">
        <f>AC53*' Demand-Supply Gap'!K$106</f>
        <v>2.6023345897651202</v>
      </c>
      <c r="L53" s="320">
        <f>AD53*' Demand-Supply Gap'!L$106</f>
        <v>2.6784427150187806</v>
      </c>
      <c r="M53" s="320">
        <f>AE53*' Demand-Supply Gap'!M$106</f>
        <v>2.781669284651171</v>
      </c>
      <c r="N53" s="320">
        <f>AF53*' Demand-Supply Gap'!N$106</f>
        <v>2.899436638548583</v>
      </c>
      <c r="O53" s="320">
        <f>AG53*' Demand-Supply Gap'!O$106</f>
        <v>3.0337790472266759</v>
      </c>
      <c r="P53" s="320">
        <f>AH53*' Demand-Supply Gap'!P$106</f>
        <v>3.1776798195132394</v>
      </c>
      <c r="Q53" s="320">
        <f>AI53*' Demand-Supply Gap'!Q$106</f>
        <v>3.3153846756918401</v>
      </c>
      <c r="R53" s="320">
        <f>AJ53*' Demand-Supply Gap'!R$106</f>
        <v>3.478935200802451</v>
      </c>
      <c r="S53" s="320">
        <f>AK53*' Demand-Supply Gap'!S$106</f>
        <v>3.6644591827034074</v>
      </c>
      <c r="T53" s="376"/>
      <c r="U53" s="461">
        <f t="shared" ref="U53:U55" si="99">(S53/J53)^(1/9)-1</f>
        <v>4.1430079793401964E-2</v>
      </c>
      <c r="V53" s="419">
        <v>0.15809999999999999</v>
      </c>
      <c r="W53" s="419">
        <v>0.158</v>
      </c>
      <c r="X53" s="419">
        <v>0.15790000000000001</v>
      </c>
      <c r="Y53" s="419">
        <v>0.15790000000000001</v>
      </c>
      <c r="Z53" s="419">
        <v>0.1578</v>
      </c>
      <c r="AA53" s="419">
        <v>0.15770000000000001</v>
      </c>
      <c r="AB53" s="419">
        <v>0.15759999999999999</v>
      </c>
      <c r="AC53" s="419">
        <v>0.1575</v>
      </c>
      <c r="AD53" s="419">
        <v>0.15740000000000001</v>
      </c>
      <c r="AE53" s="419">
        <v>0.1573</v>
      </c>
      <c r="AF53" s="419">
        <v>0.15720000000000001</v>
      </c>
      <c r="AG53" s="419">
        <v>0.15709999999999999</v>
      </c>
      <c r="AH53" s="419">
        <v>0.157</v>
      </c>
      <c r="AI53" s="419">
        <v>0.15690000000000001</v>
      </c>
      <c r="AJ53" s="419">
        <v>0.15679999999999999</v>
      </c>
      <c r="AK53" s="419">
        <v>0.15670000000000001</v>
      </c>
      <c r="AL53" s="388"/>
      <c r="AM53" s="388"/>
      <c r="AN53" s="388"/>
      <c r="AO53" s="388"/>
      <c r="AP53" s="388"/>
      <c r="AQ53" s="388"/>
      <c r="AR53" s="388"/>
      <c r="AS53" s="388"/>
      <c r="AT53" s="388"/>
      <c r="AU53" s="388"/>
      <c r="AV53" s="388"/>
      <c r="AW53" s="388"/>
      <c r="AX53" s="388"/>
      <c r="AY53" s="388"/>
      <c r="AZ53" s="388"/>
      <c r="BA53" s="388"/>
    </row>
    <row r="54" spans="1:53" x14ac:dyDescent="0.25">
      <c r="A54" s="319" t="s">
        <v>39</v>
      </c>
      <c r="B54" s="319" t="s">
        <v>53</v>
      </c>
      <c r="C54" s="333" t="s">
        <v>386</v>
      </c>
      <c r="D54" s="320">
        <f>V54*' Demand-Supply Gap'!D$106</f>
        <v>0.95396680900000008</v>
      </c>
      <c r="E54" s="320">
        <f>W54*' Demand-Supply Gap'!E$106</f>
        <v>0.97115076299999992</v>
      </c>
      <c r="F54" s="320">
        <f>X54*' Demand-Supply Gap'!F$106</f>
        <v>0.97722742399999984</v>
      </c>
      <c r="G54" s="320">
        <f>Y54*' Demand-Supply Gap'!G$106</f>
        <v>0.96876656000000005</v>
      </c>
      <c r="H54" s="320">
        <f>Z54*' Demand-Supply Gap'!H$106</f>
        <v>0.98822232899999973</v>
      </c>
      <c r="I54" s="320">
        <f>AA54*' Demand-Supply Gap'!I$106</f>
        <v>0.9414635910000001</v>
      </c>
      <c r="J54" s="320">
        <f>AB54*' Demand-Supply Gap'!J$106</f>
        <v>0.951994920611</v>
      </c>
      <c r="K54" s="320">
        <f>AC54*' Demand-Supply Gap'!K$106</f>
        <v>0.97484279870566404</v>
      </c>
      <c r="L54" s="320">
        <f>AD54*' Demand-Supply Gap'!L$106</f>
        <v>1.0022889194066467</v>
      </c>
      <c r="M54" s="320">
        <f>AE54*' Demand-Supply Gap'!M$106</f>
        <v>1.041578645047387</v>
      </c>
      <c r="N54" s="320">
        <f>AF54*' Demand-Supply Gap'!N$106</f>
        <v>1.0845221014418363</v>
      </c>
      <c r="O54" s="320">
        <f>AG54*' Demand-Supply Gap'!O$106</f>
        <v>1.1354946402096024</v>
      </c>
      <c r="P54" s="320">
        <f>AH54*' Demand-Supply Gap'!P$106</f>
        <v>1.1880879325186444</v>
      </c>
      <c r="Q54" s="320">
        <f>AI54*' Demand-Supply Gap'!Q$106</f>
        <v>1.2403638015494647</v>
      </c>
      <c r="R54" s="320">
        <f>AJ54*' Demand-Supply Gap'!R$106</f>
        <v>1.3001632829529568</v>
      </c>
      <c r="S54" s="320">
        <f>AK54*' Demand-Supply Gap'!S$106</f>
        <v>1.3703721002324165</v>
      </c>
      <c r="T54" s="376"/>
      <c r="U54" s="461">
        <f t="shared" si="99"/>
        <v>4.13056109658827E-2</v>
      </c>
      <c r="V54" s="420">
        <v>5.9299999999999999E-2</v>
      </c>
      <c r="W54" s="420">
        <v>5.9299999999999999E-2</v>
      </c>
      <c r="X54" s="420">
        <v>5.9200000000000003E-2</v>
      </c>
      <c r="Y54" s="420">
        <v>5.9200000000000003E-2</v>
      </c>
      <c r="Z54" s="420">
        <v>5.91E-2</v>
      </c>
      <c r="AA54" s="420">
        <v>5.91E-2</v>
      </c>
      <c r="AB54" s="420">
        <v>5.8999999999999997E-2</v>
      </c>
      <c r="AC54" s="420">
        <v>5.8999999999999997E-2</v>
      </c>
      <c r="AD54" s="420">
        <v>5.8900000000000001E-2</v>
      </c>
      <c r="AE54" s="420">
        <v>5.8900000000000001E-2</v>
      </c>
      <c r="AF54" s="420">
        <v>5.8799999999999998E-2</v>
      </c>
      <c r="AG54" s="420">
        <v>5.8799999999999998E-2</v>
      </c>
      <c r="AH54" s="420">
        <v>5.8700000000000002E-2</v>
      </c>
      <c r="AI54" s="420">
        <v>5.8700000000000002E-2</v>
      </c>
      <c r="AJ54" s="420">
        <v>5.8599999999999999E-2</v>
      </c>
      <c r="AK54" s="420">
        <v>5.8599999999999999E-2</v>
      </c>
      <c r="AL54" s="388"/>
      <c r="AM54" s="388"/>
      <c r="AN54" s="388"/>
      <c r="AO54" s="388"/>
      <c r="AP54" s="388"/>
      <c r="AQ54" s="388"/>
      <c r="AR54" s="388"/>
      <c r="AS54" s="388"/>
      <c r="AT54" s="388"/>
      <c r="AU54" s="388"/>
      <c r="AV54" s="388"/>
      <c r="AW54" s="388"/>
      <c r="AX54" s="388"/>
      <c r="AY54" s="388"/>
      <c r="AZ54" s="388"/>
      <c r="BA54" s="388"/>
    </row>
    <row r="55" spans="1:53" x14ac:dyDescent="0.25">
      <c r="A55" s="319" t="s">
        <v>39</v>
      </c>
      <c r="B55" s="319" t="s">
        <v>53</v>
      </c>
      <c r="C55" s="333" t="s">
        <v>12</v>
      </c>
      <c r="D55" s="320">
        <f>V55*' Demand-Supply Gap'!D$106</f>
        <v>2.8458132969999994</v>
      </c>
      <c r="E55" s="320">
        <f>W55*' Demand-Supply Gap'!E$106</f>
        <v>2.8987130699999986</v>
      </c>
      <c r="F55" s="320">
        <f>X55*' Demand-Supply Gap'!F$106</f>
        <v>2.9234286619999983</v>
      </c>
      <c r="G55" s="320">
        <f>Y55*' Demand-Supply Gap'!G$106</f>
        <v>2.8981175299999986</v>
      </c>
      <c r="H55" s="320">
        <f>Z55*' Demand-Supply Gap'!H$106</f>
        <v>2.9629948679999978</v>
      </c>
      <c r="I55" s="320">
        <f>AA55*' Demand-Supply Gap'!I$106</f>
        <v>2.8243907729999989</v>
      </c>
      <c r="J55" s="320">
        <f>AB55*' Demand-Supply Gap'!J$106</f>
        <v>2.8640525153974998</v>
      </c>
      <c r="K55" s="320">
        <f>AC55*' Demand-Supply Gap'!K$106</f>
        <v>2.93278977576704</v>
      </c>
      <c r="L55" s="320">
        <f>AD55*' Demand-Supply Gap'!L$106</f>
        <v>3.0238835480231101</v>
      </c>
      <c r="M55" s="320">
        <f>AE55*' Demand-Supply Gap'!M$106</f>
        <v>3.1424197831056153</v>
      </c>
      <c r="N55" s="320">
        <f>AF55*' Demand-Supply Gap'!N$106</f>
        <v>3.2812326844643325</v>
      </c>
      <c r="O55" s="320">
        <f>AG55*' Demand-Supply Gap'!O$106</f>
        <v>3.435450620634156</v>
      </c>
      <c r="P55" s="320">
        <f>AH55*' Demand-Supply Gap'!P$106</f>
        <v>3.6047437952567392</v>
      </c>
      <c r="Q55" s="320">
        <f>AI55*' Demand-Supply Gap'!Q$106</f>
        <v>3.7633525222480362</v>
      </c>
      <c r="R55" s="320">
        <f>AJ55*' Demand-Supply Gap'!R$106</f>
        <v>3.9559575657084025</v>
      </c>
      <c r="S55" s="320">
        <f>AK55*' Demand-Supply Gap'!S$106</f>
        <v>4.1695792742566509</v>
      </c>
      <c r="T55" s="376"/>
      <c r="U55" s="461">
        <f t="shared" si="99"/>
        <v>4.261381011366483E-2</v>
      </c>
      <c r="V55" s="457">
        <f>V56-SUM(V52:V54)</f>
        <v>0.17689999999999995</v>
      </c>
      <c r="W55" s="457">
        <f t="shared" ref="W55" si="100">W56-SUM(W52:W54)</f>
        <v>0.17699999999999994</v>
      </c>
      <c r="X55" s="457">
        <f t="shared" ref="X55" si="101">X56-SUM(X52:X54)</f>
        <v>0.17709999999999992</v>
      </c>
      <c r="Y55" s="457">
        <f t="shared" ref="Y55" si="102">Y56-SUM(Y52:Y54)</f>
        <v>0.17709999999999992</v>
      </c>
      <c r="Z55" s="457">
        <f t="shared" ref="Z55" si="103">Z56-SUM(Z52:Z54)</f>
        <v>0.17719999999999991</v>
      </c>
      <c r="AA55" s="457">
        <f t="shared" ref="AA55" si="104">AA56-SUM(AA52:AA54)</f>
        <v>0.1772999999999999</v>
      </c>
      <c r="AB55" s="457">
        <f t="shared" ref="AB55" si="105">AB56-SUM(AB52:AB54)</f>
        <v>0.17749999999999999</v>
      </c>
      <c r="AC55" s="457">
        <f t="shared" ref="AC55" si="106">AC56-SUM(AC52:AC54)</f>
        <v>0.17749999999999999</v>
      </c>
      <c r="AD55" s="457">
        <f t="shared" ref="AD55" si="107">AD56-SUM(AD52:AD54)</f>
        <v>0.17770000000000008</v>
      </c>
      <c r="AE55" s="457">
        <f t="shared" ref="AE55" si="108">AE56-SUM(AE52:AE54)</f>
        <v>0.17770000000000008</v>
      </c>
      <c r="AF55" s="457">
        <f t="shared" ref="AF55" si="109">AF56-SUM(AF52:AF54)</f>
        <v>0.17790000000000006</v>
      </c>
      <c r="AG55" s="457">
        <f t="shared" ref="AG55" si="110">AG56-SUM(AG52:AG54)</f>
        <v>0.17790000000000006</v>
      </c>
      <c r="AH55" s="457">
        <f t="shared" ref="AH55" si="111">AH56-SUM(AH52:AH54)</f>
        <v>0.17810000000000004</v>
      </c>
      <c r="AI55" s="457">
        <f t="shared" ref="AI55" si="112">AI56-SUM(AI52:AI54)</f>
        <v>0.17810000000000004</v>
      </c>
      <c r="AJ55" s="457">
        <f t="shared" ref="AJ55" si="113">AJ56-SUM(AJ52:AJ54)</f>
        <v>0.17830000000000013</v>
      </c>
      <c r="AK55" s="457">
        <f t="shared" ref="AK55" si="114">AK56-SUM(AK52:AK54)</f>
        <v>0.1782999999999999</v>
      </c>
      <c r="AL55" s="388"/>
      <c r="AM55" s="388"/>
      <c r="AN55" s="388"/>
      <c r="AO55" s="388"/>
      <c r="AP55" s="388"/>
      <c r="AQ55" s="388"/>
      <c r="AR55" s="388"/>
      <c r="AS55" s="388"/>
      <c r="AT55" s="388"/>
      <c r="AU55" s="388"/>
      <c r="AV55" s="388"/>
      <c r="AW55" s="388"/>
      <c r="AX55" s="388"/>
      <c r="AY55" s="388"/>
      <c r="AZ55" s="388"/>
      <c r="BA55" s="388"/>
    </row>
    <row r="56" spans="1:53" ht="15.75" thickBot="1" x14ac:dyDescent="0.3">
      <c r="A56" s="225" t="s">
        <v>39</v>
      </c>
      <c r="B56" s="225" t="s">
        <v>53</v>
      </c>
      <c r="C56" s="467" t="s">
        <v>58</v>
      </c>
      <c r="D56" s="227">
        <f t="shared" ref="D56:S56" si="115">SUM(D52:D55)</f>
        <v>16.087130000000002</v>
      </c>
      <c r="E56" s="227">
        <f t="shared" si="115"/>
        <v>16.376909999999999</v>
      </c>
      <c r="F56" s="227">
        <f t="shared" si="115"/>
        <v>16.507219999999997</v>
      </c>
      <c r="G56" s="227">
        <f t="shared" si="115"/>
        <v>16.3643</v>
      </c>
      <c r="H56" s="227">
        <f t="shared" si="115"/>
        <v>16.721189999999993</v>
      </c>
      <c r="I56" s="227">
        <f t="shared" si="115"/>
        <v>15.930009999999999</v>
      </c>
      <c r="J56" s="227">
        <f t="shared" si="115"/>
        <v>16.135507129000001</v>
      </c>
      <c r="K56" s="227">
        <f t="shared" si="115"/>
        <v>16.522759300096002</v>
      </c>
      <c r="L56" s="227">
        <f t="shared" si="115"/>
        <v>17.016789803168873</v>
      </c>
      <c r="M56" s="227">
        <f t="shared" si="115"/>
        <v>17.68384796345309</v>
      </c>
      <c r="N56" s="227">
        <f t="shared" si="115"/>
        <v>18.44425342588157</v>
      </c>
      <c r="O56" s="227">
        <f t="shared" si="115"/>
        <v>19.311133336898003</v>
      </c>
      <c r="P56" s="227">
        <f t="shared" si="115"/>
        <v>20.239998850402795</v>
      </c>
      <c r="Q56" s="227">
        <f t="shared" si="115"/>
        <v>21.13055879982052</v>
      </c>
      <c r="R56" s="227">
        <f t="shared" si="115"/>
        <v>22.187086739811555</v>
      </c>
      <c r="S56" s="227">
        <f t="shared" si="115"/>
        <v>23.385189423761375</v>
      </c>
      <c r="T56" s="476"/>
      <c r="U56" s="332"/>
      <c r="V56" s="469">
        <v>1</v>
      </c>
      <c r="W56" s="469">
        <v>1</v>
      </c>
      <c r="X56" s="470">
        <v>1</v>
      </c>
      <c r="Y56" s="471">
        <v>1</v>
      </c>
      <c r="Z56" s="471">
        <v>1</v>
      </c>
      <c r="AA56" s="471">
        <v>1</v>
      </c>
      <c r="AB56" s="471">
        <v>1</v>
      </c>
      <c r="AC56" s="471">
        <v>1</v>
      </c>
      <c r="AD56" s="471">
        <v>1</v>
      </c>
      <c r="AE56" s="471">
        <v>1</v>
      </c>
      <c r="AF56" s="471">
        <v>1</v>
      </c>
      <c r="AG56" s="471">
        <v>1</v>
      </c>
      <c r="AH56" s="471">
        <v>1</v>
      </c>
      <c r="AI56" s="471">
        <v>1</v>
      </c>
      <c r="AJ56" s="471">
        <v>1</v>
      </c>
      <c r="AK56" s="471">
        <v>1</v>
      </c>
      <c r="AL56" s="388"/>
      <c r="AM56" s="388"/>
      <c r="AN56" s="388"/>
      <c r="AO56" s="388"/>
      <c r="AP56" s="388"/>
      <c r="AQ56" s="388"/>
      <c r="AR56" s="388"/>
      <c r="AS56" s="388"/>
      <c r="AT56" s="388"/>
      <c r="AU56" s="388"/>
      <c r="AV56" s="388"/>
      <c r="AW56" s="388"/>
      <c r="AX56" s="388"/>
      <c r="AY56" s="388"/>
      <c r="AZ56" s="388"/>
      <c r="BA56" s="388"/>
    </row>
    <row r="57" spans="1:53" x14ac:dyDescent="0.25">
      <c r="A57" s="319" t="s">
        <v>39</v>
      </c>
      <c r="B57" s="319" t="s">
        <v>42</v>
      </c>
      <c r="C57" s="333" t="s">
        <v>360</v>
      </c>
      <c r="D57" s="320">
        <f>V57*' Demand-Supply Gap'!D$115</f>
        <v>11.004971248175998</v>
      </c>
      <c r="E57" s="320">
        <f>W57*' Demand-Supply Gap'!E$115</f>
        <v>11.169931205179999</v>
      </c>
      <c r="F57" s="320">
        <f>X57*' Demand-Supply Gap'!F$115</f>
        <v>11.231044386876</v>
      </c>
      <c r="G57" s="320">
        <f>Y57*' Demand-Supply Gap'!G$115</f>
        <v>11.094066496904002</v>
      </c>
      <c r="H57" s="320">
        <f>Z57*' Demand-Supply Gap'!H$115</f>
        <v>11.29286430999</v>
      </c>
      <c r="I57" s="320">
        <f>AA57*' Demand-Supply Gap'!I$115</f>
        <v>10.478442993200002</v>
      </c>
      <c r="J57" s="320">
        <f>AB57*' Demand-Supply Gap'!J$115</f>
        <v>10.646481022937763</v>
      </c>
      <c r="K57" s="320">
        <f>AC57*' Demand-Supply Gap'!K$115</f>
        <v>10.953607531252386</v>
      </c>
      <c r="L57" s="320">
        <f>AD57*' Demand-Supply Gap'!L$115</f>
        <v>11.334285535538195</v>
      </c>
      <c r="M57" s="320">
        <f>AE57*' Demand-Supply Gap'!M$115</f>
        <v>11.833720175441735</v>
      </c>
      <c r="N57" s="320">
        <f>AF57*' Demand-Supply Gap'!N$115</f>
        <v>12.400167731246261</v>
      </c>
      <c r="O57" s="320">
        <f>AG57*' Demand-Supply Gap'!O$115</f>
        <v>13.043372837486832</v>
      </c>
      <c r="P57" s="320">
        <f>AH57*' Demand-Supply Gap'!P$115</f>
        <v>13.73428453812172</v>
      </c>
      <c r="Q57" s="320">
        <f>AI57*' Demand-Supply Gap'!Q$115</f>
        <v>14.405385714858543</v>
      </c>
      <c r="R57" s="320">
        <f>AJ57*' Demand-Supply Gap'!R$115</f>
        <v>15.195798174152436</v>
      </c>
      <c r="S57" s="320">
        <f>AK57*' Demand-Supply Gap'!S$115</f>
        <v>16.090415041319229</v>
      </c>
      <c r="T57" s="376"/>
      <c r="U57" s="461">
        <f>(S57/J57)^(1/9)-1</f>
        <v>4.6957417222466491E-2</v>
      </c>
      <c r="V57" s="421">
        <v>0.56010000000000004</v>
      </c>
      <c r="W57" s="421">
        <v>0.55989999999999995</v>
      </c>
      <c r="X57" s="421">
        <v>0.55979999999999996</v>
      </c>
      <c r="Y57" s="421">
        <v>0.55959999999999999</v>
      </c>
      <c r="Z57" s="421">
        <v>0.5595</v>
      </c>
      <c r="AA57" s="421">
        <v>0.55930000000000002</v>
      </c>
      <c r="AB57" s="427">
        <v>0.55910000000000004</v>
      </c>
      <c r="AC57" s="427">
        <v>0.55983333333333329</v>
      </c>
      <c r="AD57" s="427">
        <v>0.56056666666666666</v>
      </c>
      <c r="AE57" s="427">
        <v>0.56130000000000002</v>
      </c>
      <c r="AF57" s="427">
        <v>0.56203333333333327</v>
      </c>
      <c r="AG57" s="427">
        <v>0.56276666666666664</v>
      </c>
      <c r="AH57" s="427">
        <v>0.5635</v>
      </c>
      <c r="AI57" s="427">
        <v>0.56423333333333325</v>
      </c>
      <c r="AJ57" s="427">
        <v>0.56496666666666662</v>
      </c>
      <c r="AK57" s="427">
        <v>0.56569999999999998</v>
      </c>
      <c r="AL57" s="388"/>
      <c r="AM57" s="388"/>
      <c r="AN57" s="388"/>
      <c r="AO57" s="388"/>
      <c r="AP57" s="388"/>
      <c r="AQ57" s="388"/>
      <c r="AR57" s="388"/>
      <c r="AS57" s="388"/>
      <c r="AT57" s="388"/>
      <c r="AU57" s="388"/>
      <c r="AV57" s="388"/>
      <c r="AW57" s="388"/>
      <c r="AX57" s="388"/>
      <c r="AY57" s="388"/>
      <c r="AZ57" s="388"/>
      <c r="BA57" s="388"/>
    </row>
    <row r="58" spans="1:53" x14ac:dyDescent="0.25">
      <c r="A58" s="319" t="s">
        <v>39</v>
      </c>
      <c r="B58" s="319" t="s">
        <v>42</v>
      </c>
      <c r="C58" s="333" t="s">
        <v>383</v>
      </c>
      <c r="D58" s="320">
        <f>V58*' Demand-Supply Gap'!D$115</f>
        <v>3.898207990783999</v>
      </c>
      <c r="E58" s="320">
        <f>W58*' Demand-Supply Gap'!E$115</f>
        <v>3.9600488377000005</v>
      </c>
      <c r="F58" s="320">
        <f>X58*' Demand-Supply Gap'!F$115</f>
        <v>3.9824264215700005</v>
      </c>
      <c r="G58" s="320">
        <f>Y58*' Demand-Supply Gap'!G$115</f>
        <v>3.935261257390001</v>
      </c>
      <c r="H58" s="320">
        <f>Z58*' Demand-Supply Gap'!H$115</f>
        <v>4.0085126934119995</v>
      </c>
      <c r="I58" s="320">
        <f>AA58*' Demand-Supply Gap'!I$115</f>
        <v>3.7207559064000004</v>
      </c>
      <c r="J58" s="320">
        <f>AB58*' Demand-Supply Gap'!J$115</f>
        <v>3.7836805209403206</v>
      </c>
      <c r="K58" s="320">
        <f>AC58*' Demand-Supply Gap'!K$115</f>
        <v>3.8877317352661791</v>
      </c>
      <c r="L58" s="320">
        <f>AD58*' Demand-Supply Gap'!L$115</f>
        <v>4.0175819752240693</v>
      </c>
      <c r="M58" s="320">
        <f>AE58*' Demand-Supply Gap'!M$115</f>
        <v>4.1912409956846908</v>
      </c>
      <c r="N58" s="320">
        <f>AF58*' Demand-Supply Gap'!N$115</f>
        <v>4.3861337019840283</v>
      </c>
      <c r="O58" s="320">
        <f>AG58*' Demand-Supply Gap'!O$115</f>
        <v>4.6099511769995809</v>
      </c>
      <c r="P58" s="320">
        <f>AH58*' Demand-Supply Gap'!P$115</f>
        <v>4.8478246577327599</v>
      </c>
      <c r="Q58" s="320">
        <f>AI58*' Demand-Supply Gap'!Q$115</f>
        <v>5.0780963289750654</v>
      </c>
      <c r="R58" s="320">
        <f>AJ58*' Demand-Supply Gap'!R$115</f>
        <v>5.3524641630591807</v>
      </c>
      <c r="S58" s="320">
        <f>AK58*' Demand-Supply Gap'!S$115</f>
        <v>5.6602308524350837</v>
      </c>
      <c r="T58" s="376"/>
      <c r="U58" s="461">
        <f t="shared" ref="U58:U60" si="116">(S58/J58)^(1/9)-1</f>
        <v>4.5768414340792152E-2</v>
      </c>
      <c r="V58" s="422">
        <v>0.19839999999999999</v>
      </c>
      <c r="W58" s="422">
        <v>0.19850000000000001</v>
      </c>
      <c r="X58" s="422">
        <v>0.19850000000000001</v>
      </c>
      <c r="Y58" s="422">
        <v>0.19850000000000001</v>
      </c>
      <c r="Z58" s="422">
        <v>0.1986</v>
      </c>
      <c r="AA58" s="422">
        <v>0.1986</v>
      </c>
      <c r="AB58" s="422">
        <v>0.19869999999999999</v>
      </c>
      <c r="AC58" s="422">
        <v>0.19869999999999999</v>
      </c>
      <c r="AD58" s="422">
        <v>0.19869999999999999</v>
      </c>
      <c r="AE58" s="422">
        <v>0.1988</v>
      </c>
      <c r="AF58" s="422">
        <v>0.1988</v>
      </c>
      <c r="AG58" s="422">
        <v>0.19889999999999999</v>
      </c>
      <c r="AH58" s="422">
        <v>0.19889999999999999</v>
      </c>
      <c r="AI58" s="422">
        <v>0.19889999999999999</v>
      </c>
      <c r="AJ58" s="422">
        <v>0.19900000000000001</v>
      </c>
      <c r="AK58" s="422">
        <v>0.19900000000000001</v>
      </c>
      <c r="AL58" s="388"/>
      <c r="AM58" s="388"/>
      <c r="AN58" s="388"/>
      <c r="AO58" s="388"/>
      <c r="AP58" s="388"/>
      <c r="AQ58" s="388"/>
      <c r="AR58" s="388"/>
      <c r="AS58" s="388"/>
      <c r="AT58" s="388"/>
      <c r="AU58" s="388"/>
      <c r="AV58" s="388"/>
      <c r="AW58" s="388"/>
      <c r="AX58" s="388"/>
      <c r="AY58" s="388"/>
      <c r="AZ58" s="388"/>
      <c r="BA58" s="388"/>
    </row>
    <row r="59" spans="1:53" x14ac:dyDescent="0.25">
      <c r="A59" s="319" t="s">
        <v>39</v>
      </c>
      <c r="B59" s="319" t="s">
        <v>42</v>
      </c>
      <c r="C59" s="333" t="s">
        <v>386</v>
      </c>
      <c r="D59" s="320">
        <f>V59*' Demand-Supply Gap'!D$115</f>
        <v>1.0767227716479997</v>
      </c>
      <c r="E59" s="320">
        <f>W59*' Demand-Supply Gap'!E$115</f>
        <v>1.09923773782</v>
      </c>
      <c r="F59" s="320">
        <f>X59*' Demand-Supply Gap'!F$115</f>
        <v>1.1094618695860001</v>
      </c>
      <c r="G59" s="320">
        <f>Y59*' Demand-Supply Gap'!G$115</f>
        <v>1.1022696519440001</v>
      </c>
      <c r="H59" s="320">
        <f>Z59*' Demand-Supply Gap'!H$115</f>
        <v>1.1262588534360001</v>
      </c>
      <c r="I59" s="320">
        <f>AA59*' Demand-Supply Gap'!I$115</f>
        <v>1.0510292364</v>
      </c>
      <c r="J59" s="320">
        <f>AB59*' Demand-Supply Gap'!J$115</f>
        <v>1.0739787689030402</v>
      </c>
      <c r="K59" s="320">
        <f>AC59*' Demand-Supply Gap'!K$115</f>
        <v>1.1013392032018376</v>
      </c>
      <c r="L59" s="320">
        <f>AD59*' Demand-Supply Gap'!L$115</f>
        <v>1.1358773397490856</v>
      </c>
      <c r="M59" s="320">
        <f>AE59*' Demand-Supply Gap'!M$115</f>
        <v>1.1820367798024229</v>
      </c>
      <c r="N59" s="320">
        <f>AF59*' Demand-Supply Gap'!N$115</f>
        <v>1.2345500404198282</v>
      </c>
      <c r="O59" s="320">
        <f>AG59*' Demand-Supply Gap'!O$115</f>
        <v>1.2943195696106302</v>
      </c>
      <c r="P59" s="320">
        <f>AH59*' Demand-Supply Gap'!P$115</f>
        <v>1.358398328763059</v>
      </c>
      <c r="Q59" s="320">
        <f>AI59*' Demand-Supply Gap'!Q$115</f>
        <v>1.4200854825344493</v>
      </c>
      <c r="R59" s="320">
        <f>AJ59*' Demand-Supply Gap'!R$115</f>
        <v>1.4930715219789874</v>
      </c>
      <c r="S59" s="320">
        <f>AK59*' Demand-Supply Gap'!S$115</f>
        <v>1.5757627599241388</v>
      </c>
      <c r="T59" s="376"/>
      <c r="U59" s="461">
        <f t="shared" si="116"/>
        <v>4.3516834295275642E-2</v>
      </c>
      <c r="V59" s="423">
        <v>5.4800000000000001E-2</v>
      </c>
      <c r="W59" s="423">
        <v>5.5100000000000003E-2</v>
      </c>
      <c r="X59" s="423">
        <v>5.5300000000000002E-2</v>
      </c>
      <c r="Y59" s="423">
        <v>5.5599999999999997E-2</v>
      </c>
      <c r="Z59" s="423">
        <v>5.5800000000000002E-2</v>
      </c>
      <c r="AA59" s="423">
        <v>5.6099999999999997E-2</v>
      </c>
      <c r="AB59" s="455">
        <v>5.6399999999999999E-2</v>
      </c>
      <c r="AC59" s="455">
        <v>5.6288888888888888E-2</v>
      </c>
      <c r="AD59" s="455">
        <v>5.6177777777777778E-2</v>
      </c>
      <c r="AE59" s="455">
        <v>5.6066666666666667E-2</v>
      </c>
      <c r="AF59" s="455">
        <v>5.595555555555555E-2</v>
      </c>
      <c r="AG59" s="455">
        <v>5.584444444444444E-2</v>
      </c>
      <c r="AH59" s="455">
        <v>5.5733333333333329E-2</v>
      </c>
      <c r="AI59" s="455">
        <v>5.5622222222222219E-2</v>
      </c>
      <c r="AJ59" s="455">
        <v>5.5511111111111108E-2</v>
      </c>
      <c r="AK59" s="455">
        <v>5.5399999999999998E-2</v>
      </c>
      <c r="AL59" s="388"/>
      <c r="AM59" s="388"/>
      <c r="AN59" s="388"/>
      <c r="AO59" s="388"/>
      <c r="AP59" s="388"/>
      <c r="AQ59" s="388"/>
      <c r="AR59" s="388"/>
      <c r="AS59" s="388"/>
      <c r="AT59" s="388"/>
      <c r="AU59" s="388"/>
      <c r="AV59" s="388"/>
      <c r="AW59" s="388"/>
      <c r="AX59" s="388"/>
      <c r="AY59" s="388"/>
      <c r="AZ59" s="388"/>
      <c r="BA59" s="388"/>
    </row>
    <row r="60" spans="1:53" x14ac:dyDescent="0.25">
      <c r="A60" s="319" t="s">
        <v>39</v>
      </c>
      <c r="B60" s="319" t="s">
        <v>42</v>
      </c>
      <c r="C60" s="333" t="s">
        <v>12</v>
      </c>
      <c r="D60" s="320">
        <f>V60*' Demand-Supply Gap'!D$115</f>
        <v>3.6683237493919987</v>
      </c>
      <c r="E60" s="320">
        <f>W60*' Demand-Supply Gap'!E$115</f>
        <v>3.7206504193000001</v>
      </c>
      <c r="F60" s="320">
        <f>X60*' Demand-Supply Gap'!F$115</f>
        <v>3.7396689419680005</v>
      </c>
      <c r="G60" s="320">
        <f>Y60*' Demand-Supply Gap'!G$115</f>
        <v>3.693396333762001</v>
      </c>
      <c r="H60" s="320">
        <f>Z60*' Demand-Supply Gap'!H$115</f>
        <v>3.7562145631620005</v>
      </c>
      <c r="I60" s="320">
        <f>AA60*' Demand-Supply Gap'!I$115</f>
        <v>3.4846958639999994</v>
      </c>
      <c r="J60" s="320">
        <f>AB60*' Demand-Supply Gap'!J$115</f>
        <v>3.53803644081888</v>
      </c>
      <c r="K60" s="320">
        <f>AC60*' Demand-Supply Gap'!K$115</f>
        <v>3.6231581446036003</v>
      </c>
      <c r="L60" s="320">
        <f>AD60*' Demand-Supply Gap'!L$115</f>
        <v>3.7315907067310747</v>
      </c>
      <c r="M60" s="320">
        <f>AE60*' Demand-Supply Gap'!M$115</f>
        <v>3.8757032346078244</v>
      </c>
      <c r="N60" s="320">
        <f>AF60*' Demand-Supply Gap'!N$115</f>
        <v>4.042195317014011</v>
      </c>
      <c r="O60" s="320">
        <f>AG60*' Demand-Supply Gap'!O$115</f>
        <v>4.2295870694956221</v>
      </c>
      <c r="P60" s="320">
        <f>AH60*' Demand-Supply Gap'!P$115</f>
        <v>4.4326682307005107</v>
      </c>
      <c r="Q60" s="320">
        <f>AI60*' Demand-Supply Gap'!Q$115</f>
        <v>4.6273340773275971</v>
      </c>
      <c r="R60" s="320">
        <f>AJ60*' Demand-Supply Gap'!R$115</f>
        <v>4.8554709803027647</v>
      </c>
      <c r="S60" s="320">
        <f>AK60*' Demand-Supply Gap'!S$115</f>
        <v>5.1169624640857885</v>
      </c>
      <c r="T60" s="376"/>
      <c r="U60" s="461">
        <f t="shared" si="116"/>
        <v>4.1850843602226018E-2</v>
      </c>
      <c r="V60" s="457">
        <f>V61-SUM(V57:V59)</f>
        <v>0.18669999999999998</v>
      </c>
      <c r="W60" s="457">
        <f t="shared" ref="W60" si="117">W61-SUM(W57:W59)</f>
        <v>0.1865</v>
      </c>
      <c r="X60" s="457">
        <f t="shared" ref="X60" si="118">X61-SUM(X57:X59)</f>
        <v>0.18640000000000001</v>
      </c>
      <c r="Y60" s="457">
        <f t="shared" ref="Y60" si="119">Y61-SUM(Y57:Y59)</f>
        <v>0.18630000000000002</v>
      </c>
      <c r="Z60" s="457">
        <f t="shared" ref="Z60" si="120">Z61-SUM(Z57:Z59)</f>
        <v>0.18610000000000004</v>
      </c>
      <c r="AA60" s="457">
        <f t="shared" ref="AA60" si="121">AA61-SUM(AA57:AA59)</f>
        <v>0.18599999999999994</v>
      </c>
      <c r="AB60" s="457">
        <f t="shared" ref="AB60" si="122">AB61-SUM(AB57:AB59)</f>
        <v>0.18579999999999997</v>
      </c>
      <c r="AC60" s="457">
        <f t="shared" ref="AC60" si="123">AC61-SUM(AC57:AC59)</f>
        <v>0.18517777777777789</v>
      </c>
      <c r="AD60" s="457">
        <f t="shared" ref="AD60" si="124">AD61-SUM(AD57:AD59)</f>
        <v>0.18455555555555558</v>
      </c>
      <c r="AE60" s="457">
        <f t="shared" ref="AE60" si="125">AE61-SUM(AE57:AE59)</f>
        <v>0.18383333333333329</v>
      </c>
      <c r="AF60" s="457">
        <f t="shared" ref="AF60" si="126">AF61-SUM(AF57:AF59)</f>
        <v>0.18321111111111121</v>
      </c>
      <c r="AG60" s="457">
        <f t="shared" ref="AG60" si="127">AG61-SUM(AG57:AG59)</f>
        <v>0.18248888888888892</v>
      </c>
      <c r="AH60" s="457">
        <f t="shared" ref="AH60" si="128">AH61-SUM(AH57:AH59)</f>
        <v>0.18186666666666673</v>
      </c>
      <c r="AI60" s="457">
        <f t="shared" ref="AI60" si="129">AI61-SUM(AI57:AI59)</f>
        <v>0.18124444444444454</v>
      </c>
      <c r="AJ60" s="457">
        <f t="shared" ref="AJ60" si="130">AJ61-SUM(AJ57:AJ59)</f>
        <v>0.18052222222222225</v>
      </c>
      <c r="AK60" s="457">
        <f t="shared" ref="AK60" si="131">AK61-SUM(AK57:AK59)</f>
        <v>0.17990000000000006</v>
      </c>
      <c r="AL60" s="388"/>
      <c r="AM60" s="388"/>
      <c r="AN60" s="388"/>
      <c r="AO60" s="388"/>
      <c r="AP60" s="388"/>
      <c r="AQ60" s="388"/>
      <c r="AR60" s="388"/>
      <c r="AS60" s="388"/>
      <c r="AT60" s="388"/>
      <c r="AU60" s="388"/>
      <c r="AV60" s="388"/>
      <c r="AW60" s="388"/>
      <c r="AX60" s="388"/>
      <c r="AY60" s="388"/>
      <c r="AZ60" s="388"/>
      <c r="BA60" s="388"/>
    </row>
    <row r="61" spans="1:53" ht="15.75" thickBot="1" x14ac:dyDescent="0.3">
      <c r="A61" s="225" t="s">
        <v>39</v>
      </c>
      <c r="B61" s="225" t="s">
        <v>42</v>
      </c>
      <c r="C61" s="467" t="s">
        <v>58</v>
      </c>
      <c r="D61" s="227">
        <f t="shared" ref="D61:S61" si="132">SUM(D57:D60)</f>
        <v>19.648225759999995</v>
      </c>
      <c r="E61" s="227">
        <f t="shared" si="132"/>
        <v>19.949868200000001</v>
      </c>
      <c r="F61" s="227">
        <f t="shared" si="132"/>
        <v>20.062601620000002</v>
      </c>
      <c r="G61" s="227">
        <f t="shared" si="132"/>
        <v>19.824993740000004</v>
      </c>
      <c r="H61" s="227">
        <f t="shared" si="132"/>
        <v>20.183850419999999</v>
      </c>
      <c r="I61" s="227">
        <f t="shared" si="132"/>
        <v>18.734924000000003</v>
      </c>
      <c r="J61" s="227">
        <f t="shared" si="132"/>
        <v>19.042176753600003</v>
      </c>
      <c r="K61" s="227">
        <f t="shared" si="132"/>
        <v>19.565836614324002</v>
      </c>
      <c r="L61" s="227">
        <f t="shared" si="132"/>
        <v>20.219335557242427</v>
      </c>
      <c r="M61" s="227">
        <f t="shared" si="132"/>
        <v>21.082701185536678</v>
      </c>
      <c r="N61" s="227">
        <f t="shared" si="132"/>
        <v>22.063046790664131</v>
      </c>
      <c r="O61" s="227">
        <f t="shared" si="132"/>
        <v>23.177230653592662</v>
      </c>
      <c r="P61" s="227">
        <f t="shared" si="132"/>
        <v>24.373175755318048</v>
      </c>
      <c r="Q61" s="227">
        <f t="shared" si="132"/>
        <v>25.530901603695654</v>
      </c>
      <c r="R61" s="227">
        <f t="shared" si="132"/>
        <v>26.89680483949337</v>
      </c>
      <c r="S61" s="227">
        <f t="shared" si="132"/>
        <v>28.44337111776424</v>
      </c>
      <c r="T61" s="476"/>
      <c r="U61" s="332"/>
      <c r="V61" s="469">
        <v>1</v>
      </c>
      <c r="W61" s="469">
        <v>1</v>
      </c>
      <c r="X61" s="470">
        <v>1</v>
      </c>
      <c r="Y61" s="471">
        <v>1</v>
      </c>
      <c r="Z61" s="471">
        <v>1</v>
      </c>
      <c r="AA61" s="471">
        <v>1</v>
      </c>
      <c r="AB61" s="471">
        <v>1</v>
      </c>
      <c r="AC61" s="471">
        <v>1</v>
      </c>
      <c r="AD61" s="471">
        <v>1</v>
      </c>
      <c r="AE61" s="471">
        <v>1</v>
      </c>
      <c r="AF61" s="471">
        <v>1</v>
      </c>
      <c r="AG61" s="471">
        <v>1</v>
      </c>
      <c r="AH61" s="471">
        <v>1</v>
      </c>
      <c r="AI61" s="471">
        <v>1</v>
      </c>
      <c r="AJ61" s="471">
        <v>1</v>
      </c>
      <c r="AK61" s="471">
        <v>1</v>
      </c>
      <c r="AL61" s="388"/>
      <c r="AM61" s="388"/>
      <c r="AN61" s="388"/>
      <c r="AO61" s="388"/>
      <c r="AP61" s="388"/>
      <c r="AQ61" s="388"/>
      <c r="AR61" s="388"/>
      <c r="AS61" s="388"/>
      <c r="AT61" s="388"/>
      <c r="AU61" s="388"/>
      <c r="AV61" s="388"/>
      <c r="AW61" s="388"/>
      <c r="AX61" s="388"/>
      <c r="AY61" s="388"/>
      <c r="AZ61" s="388"/>
      <c r="BA61" s="388"/>
    </row>
    <row r="62" spans="1:53" x14ac:dyDescent="0.25">
      <c r="A62" s="319" t="s">
        <v>39</v>
      </c>
      <c r="B62" s="319" t="s">
        <v>109</v>
      </c>
      <c r="C62" s="333" t="s">
        <v>360</v>
      </c>
      <c r="D62" s="320">
        <f>V62*' Demand-Supply Gap'!D$124</f>
        <v>1.773862756894</v>
      </c>
      <c r="E62" s="320">
        <f>W62*' Demand-Supply Gap'!E$124</f>
        <v>1.8598138141700002</v>
      </c>
      <c r="F62" s="320">
        <f>X62*' Demand-Supply Gap'!F$124</f>
        <v>1.8377899162920002</v>
      </c>
      <c r="G62" s="320">
        <f>Y62*' Demand-Supply Gap'!G$124</f>
        <v>1.7837437802420002</v>
      </c>
      <c r="H62" s="320">
        <f>Z62*' Demand-Supply Gap'!H$124</f>
        <v>1.9278940825899993</v>
      </c>
      <c r="I62" s="320">
        <f>AA62*' Demand-Supply Gap'!I$124</f>
        <v>1.9042995703999996</v>
      </c>
      <c r="J62" s="320">
        <f>AB62*' Demand-Supply Gap'!J$124</f>
        <v>1.9346528756638797</v>
      </c>
      <c r="K62" s="320">
        <f>AC62*' Demand-Supply Gap'!K$124</f>
        <v>1.9889951558504264</v>
      </c>
      <c r="L62" s="320">
        <f>AD62*' Demand-Supply Gap'!L$124</f>
        <v>2.0566058678870012</v>
      </c>
      <c r="M62" s="320">
        <f>AE62*' Demand-Supply Gap'!M$124</f>
        <v>2.1456531187903143</v>
      </c>
      <c r="N62" s="320">
        <f>AF62*' Demand-Supply Gap'!N$124</f>
        <v>2.2467138874527253</v>
      </c>
      <c r="O62" s="320">
        <f>AG62*' Demand-Supply Gap'!O$124</f>
        <v>2.361526455513991</v>
      </c>
      <c r="P62" s="320">
        <f>AH62*' Demand-Supply Gap'!P$124</f>
        <v>2.4848045327954922</v>
      </c>
      <c r="Q62" s="320">
        <f>AI62*' Demand-Supply Gap'!Q$124</f>
        <v>2.604322391105117</v>
      </c>
      <c r="R62" s="320">
        <f>AJ62*' Demand-Supply Gap'!R$124</f>
        <v>2.7452241460377529</v>
      </c>
      <c r="S62" s="320">
        <f>AK62*' Demand-Supply Gap'!S$124</f>
        <v>2.9047360471807555</v>
      </c>
      <c r="T62" s="376"/>
      <c r="U62" s="461">
        <f>(S62/J62)^(1/9)-1</f>
        <v>4.6192285938236433E-2</v>
      </c>
      <c r="V62" s="424">
        <v>0.56469999999999998</v>
      </c>
      <c r="W62" s="424">
        <v>0.5645</v>
      </c>
      <c r="X62" s="424">
        <v>0.56430000000000002</v>
      </c>
      <c r="Y62" s="424">
        <v>0.56410000000000005</v>
      </c>
      <c r="Z62" s="424">
        <v>0.56389999999999996</v>
      </c>
      <c r="AA62" s="424">
        <v>0.56359999999999999</v>
      </c>
      <c r="AB62" s="427">
        <v>0.56340000000000001</v>
      </c>
      <c r="AC62" s="427">
        <v>0.56377777777777771</v>
      </c>
      <c r="AD62" s="427">
        <v>0.56415555555555552</v>
      </c>
      <c r="AE62" s="427">
        <v>0.56453333333333333</v>
      </c>
      <c r="AF62" s="427">
        <v>0.56491111111111103</v>
      </c>
      <c r="AG62" s="427">
        <v>0.56528888888888884</v>
      </c>
      <c r="AH62" s="427">
        <v>0.56566666666666665</v>
      </c>
      <c r="AI62" s="427">
        <v>0.56604444444444435</v>
      </c>
      <c r="AJ62" s="427">
        <v>0.56642222222222216</v>
      </c>
      <c r="AK62" s="427">
        <v>0.56679999999999997</v>
      </c>
      <c r="AL62" s="388"/>
      <c r="AM62" s="388"/>
      <c r="AN62" s="388"/>
      <c r="AO62" s="388"/>
      <c r="AP62" s="388"/>
      <c r="AQ62" s="388"/>
      <c r="AR62" s="388"/>
      <c r="AS62" s="388"/>
      <c r="AT62" s="388"/>
      <c r="AU62" s="388"/>
      <c r="AV62" s="388"/>
      <c r="AW62" s="388"/>
      <c r="AX62" s="388"/>
      <c r="AY62" s="388"/>
      <c r="AZ62" s="388"/>
      <c r="BA62" s="388"/>
    </row>
    <row r="63" spans="1:53" x14ac:dyDescent="0.25">
      <c r="A63" s="319" t="s">
        <v>39</v>
      </c>
      <c r="B63" s="319" t="s">
        <v>109</v>
      </c>
      <c r="C63" s="333" t="s">
        <v>383</v>
      </c>
      <c r="D63" s="320">
        <f>V63*' Demand-Supply Gap'!D$124</f>
        <v>0.57924613488800003</v>
      </c>
      <c r="E63" s="320">
        <f>W63*' Demand-Supply Gap'!E$124</f>
        <v>0.60752819722400009</v>
      </c>
      <c r="F63" s="320">
        <f>X63*' Demand-Supply Gap'!F$124</f>
        <v>0.60087230118000001</v>
      </c>
      <c r="G63" s="320">
        <f>Y63*' Demand-Supply Gap'!G$124</f>
        <v>0.58340848689000002</v>
      </c>
      <c r="H63" s="320">
        <f>Z63*' Demand-Supply Gap'!H$124</f>
        <v>0.63112120525999982</v>
      </c>
      <c r="I63" s="320">
        <f>AA63*' Demand-Supply Gap'!I$124</f>
        <v>0.62372906439999987</v>
      </c>
      <c r="J63" s="320">
        <f>AB63*' Demand-Supply Gap'!J$124</f>
        <v>0.63423923701653984</v>
      </c>
      <c r="K63" s="320">
        <f>AC63*' Demand-Supply Gap'!K$124</f>
        <v>0.65110779540156838</v>
      </c>
      <c r="L63" s="320">
        <f>AD63*' Demand-Supply Gap'!L$124</f>
        <v>0.67226311870879885</v>
      </c>
      <c r="M63" s="320">
        <f>AE63*' Demand-Supply Gap'!M$124</f>
        <v>0.70035252956263916</v>
      </c>
      <c r="N63" s="320">
        <f>AF63*' Demand-Supply Gap'!N$124</f>
        <v>0.73227441542384486</v>
      </c>
      <c r="O63" s="320">
        <f>AG63*' Demand-Supply Gap'!O$124</f>
        <v>0.76857762108657635</v>
      </c>
      <c r="P63" s="320">
        <f>AH63*' Demand-Supply Gap'!P$124</f>
        <v>0.80752486731686146</v>
      </c>
      <c r="Q63" s="320">
        <f>AI63*' Demand-Supply Gap'!Q$124</f>
        <v>0.84513696941248817</v>
      </c>
      <c r="R63" s="320">
        <f>AJ63*' Demand-Supply Gap'!R$124</f>
        <v>0.88956721857267129</v>
      </c>
      <c r="S63" s="320">
        <f>AK63*' Demand-Supply Gap'!S$124</f>
        <v>0.93988812818092904</v>
      </c>
      <c r="T63" s="376"/>
      <c r="U63" s="461">
        <f t="shared" ref="U63:U65" si="133">(S63/J63)^(1/9)-1</f>
        <v>4.4672926502692167E-2</v>
      </c>
      <c r="V63" s="425">
        <v>0.18440000000000001</v>
      </c>
      <c r="W63" s="425">
        <v>0.18440000000000001</v>
      </c>
      <c r="X63" s="425">
        <v>0.1845</v>
      </c>
      <c r="Y63" s="425">
        <v>0.1845</v>
      </c>
      <c r="Z63" s="425">
        <v>0.18459999999999999</v>
      </c>
      <c r="AA63" s="425">
        <v>0.18459999999999999</v>
      </c>
      <c r="AB63" s="428">
        <v>0.18469999999999998</v>
      </c>
      <c r="AC63" s="428">
        <v>0.18455555555555553</v>
      </c>
      <c r="AD63" s="428">
        <v>0.18441111111111108</v>
      </c>
      <c r="AE63" s="428">
        <v>0.18426666666666663</v>
      </c>
      <c r="AF63" s="428">
        <v>0.18412222222222221</v>
      </c>
      <c r="AG63" s="428">
        <v>0.18397777777777777</v>
      </c>
      <c r="AH63" s="428">
        <v>0.18383333333333332</v>
      </c>
      <c r="AI63" s="428">
        <v>0.18368888888888887</v>
      </c>
      <c r="AJ63" s="428">
        <v>0.18354444444444443</v>
      </c>
      <c r="AK63" s="428">
        <v>0.18339999999999998</v>
      </c>
      <c r="AL63" s="388"/>
      <c r="AM63" s="388"/>
      <c r="AN63" s="388"/>
      <c r="AO63" s="388"/>
      <c r="AP63" s="388"/>
      <c r="AQ63" s="388"/>
      <c r="AR63" s="388"/>
      <c r="AS63" s="388"/>
      <c r="AT63" s="388"/>
      <c r="AU63" s="388"/>
      <c r="AV63" s="388"/>
      <c r="AW63" s="388"/>
      <c r="AX63" s="388"/>
      <c r="AY63" s="388"/>
      <c r="AZ63" s="388"/>
      <c r="BA63" s="388"/>
    </row>
    <row r="64" spans="1:53" x14ac:dyDescent="0.25">
      <c r="A64" s="319" t="s">
        <v>39</v>
      </c>
      <c r="B64" s="319" t="s">
        <v>109</v>
      </c>
      <c r="C64" s="333" t="s">
        <v>386</v>
      </c>
      <c r="D64" s="320">
        <f>V64*' Demand-Supply Gap'!D$124</f>
        <v>0.16868501867399999</v>
      </c>
      <c r="E64" s="320">
        <f>W64*' Demand-Supply Gap'!E$124</f>
        <v>0.17823902098600003</v>
      </c>
      <c r="F64" s="320">
        <f>X64*' Demand-Supply Gap'!F$124</f>
        <v>0.177167767936</v>
      </c>
      <c r="G64" s="320">
        <f>Y64*' Demand-Supply Gap'!G$124</f>
        <v>0.17328338797600001</v>
      </c>
      <c r="H64" s="320">
        <f>Z64*' Demand-Supply Gap'!H$124</f>
        <v>0.18872096711999994</v>
      </c>
      <c r="I64" s="320">
        <f>AA64*' Demand-Supply Gap'!I$124</f>
        <v>0.18752417699999996</v>
      </c>
      <c r="J64" s="320">
        <f>AB64*' Demand-Supply Gap'!J$124</f>
        <v>0.19195437655237998</v>
      </c>
      <c r="K64" s="320">
        <f>AC64*' Demand-Supply Gap'!K$124</f>
        <v>0.19733152571050547</v>
      </c>
      <c r="L64" s="320">
        <f>AD64*' Demand-Supply Gap'!L$124</f>
        <v>0.20402418081196724</v>
      </c>
      <c r="M64" s="320">
        <f>AE64*' Demand-Supply Gap'!M$124</f>
        <v>0.21284230276143884</v>
      </c>
      <c r="N64" s="320">
        <f>AF64*' Demand-Supply Gap'!N$124</f>
        <v>0.22285075595814674</v>
      </c>
      <c r="O64" s="320">
        <f>AG64*' Demand-Supply Gap'!O$124</f>
        <v>0.23422168595258272</v>
      </c>
      <c r="P64" s="320">
        <f>AH64*' Demand-Supply Gap'!P$124</f>
        <v>0.24643052614583463</v>
      </c>
      <c r="Q64" s="320">
        <f>AI64*' Demand-Supply Gap'!Q$124</f>
        <v>0.25826469691942239</v>
      </c>
      <c r="R64" s="320">
        <f>AJ64*' Demand-Supply Gap'!R$124</f>
        <v>0.27221758519794503</v>
      </c>
      <c r="S64" s="320">
        <f>AK64*' Demand-Supply Gap'!S$124</f>
        <v>0.28801370122011027</v>
      </c>
      <c r="T64" s="376"/>
      <c r="U64" s="461">
        <f t="shared" si="133"/>
        <v>4.6115071004964037E-2</v>
      </c>
      <c r="V64" s="426">
        <v>5.3699999999999998E-2</v>
      </c>
      <c r="W64" s="426">
        <v>5.4100000000000002E-2</v>
      </c>
      <c r="X64" s="426">
        <v>5.4399999999999997E-2</v>
      </c>
      <c r="Y64" s="426">
        <v>5.4800000000000001E-2</v>
      </c>
      <c r="Z64" s="426">
        <v>5.5199999999999999E-2</v>
      </c>
      <c r="AA64" s="426">
        <v>5.5500000000000001E-2</v>
      </c>
      <c r="AB64" s="455">
        <v>5.5900000000000005E-2</v>
      </c>
      <c r="AC64" s="455">
        <v>5.5933333333333335E-2</v>
      </c>
      <c r="AD64" s="455">
        <v>5.5966666666666672E-2</v>
      </c>
      <c r="AE64" s="455">
        <v>5.6000000000000001E-2</v>
      </c>
      <c r="AF64" s="455">
        <v>5.6033333333333338E-2</v>
      </c>
      <c r="AG64" s="455">
        <v>5.6066666666666667E-2</v>
      </c>
      <c r="AH64" s="455">
        <v>5.6100000000000004E-2</v>
      </c>
      <c r="AI64" s="455">
        <v>5.6133333333333334E-2</v>
      </c>
      <c r="AJ64" s="455">
        <v>5.616666666666667E-2</v>
      </c>
      <c r="AK64" s="455">
        <v>5.6200000000000007E-2</v>
      </c>
      <c r="AL64" s="388"/>
      <c r="AM64" s="388"/>
      <c r="AN64" s="388"/>
      <c r="AO64" s="388"/>
      <c r="AP64" s="388"/>
      <c r="AQ64" s="388"/>
      <c r="AR64" s="388"/>
      <c r="AS64" s="388"/>
      <c r="AT64" s="388"/>
      <c r="AU64" s="388"/>
      <c r="AV64" s="388"/>
      <c r="AW64" s="388"/>
      <c r="AX64" s="388"/>
      <c r="AY64" s="388"/>
      <c r="AZ64" s="388"/>
      <c r="BA64" s="388"/>
    </row>
    <row r="65" spans="1:53" x14ac:dyDescent="0.25">
      <c r="A65" s="319" t="s">
        <v>39</v>
      </c>
      <c r="B65" s="319" t="s">
        <v>109</v>
      </c>
      <c r="C65" s="333" t="s">
        <v>12</v>
      </c>
      <c r="D65" s="320">
        <f>V65*' Demand-Supply Gap'!D$124</f>
        <v>0.61945410954400015</v>
      </c>
      <c r="E65" s="320">
        <f>W65*' Demand-Supply Gap'!E$124</f>
        <v>0.64904042761999992</v>
      </c>
      <c r="F65" s="320">
        <f>X65*' Demand-Supply Gap'!F$124</f>
        <v>0.64093045459199993</v>
      </c>
      <c r="G65" s="320">
        <f>Y65*' Demand-Supply Gap'!G$124</f>
        <v>0.62166996489199999</v>
      </c>
      <c r="H65" s="320">
        <f>Z65*' Demand-Supply Gap'!H$124</f>
        <v>0.67112184502999994</v>
      </c>
      <c r="I65" s="320">
        <f>AA65*' Demand-Supply Gap'!I$124</f>
        <v>0.66326118820000002</v>
      </c>
      <c r="J65" s="320">
        <f>AB65*' Demand-Supply Gap'!J$124</f>
        <v>0.67304217896719976</v>
      </c>
      <c r="K65" s="320">
        <f>AC65*' Demand-Supply Gap'!K$124</f>
        <v>0.69054274074617883</v>
      </c>
      <c r="L65" s="320">
        <f>AD65*' Demand-Supply Gap'!L$124</f>
        <v>0.71256569165061101</v>
      </c>
      <c r="M65" s="320">
        <f>AE65*' Demand-Supply Gap'!M$124</f>
        <v>0.74190745533987268</v>
      </c>
      <c r="N65" s="320">
        <f>AF65*' Demand-Supply Gap'!N$124</f>
        <v>0.77527139847902593</v>
      </c>
      <c r="O65" s="320">
        <f>AG65*' Demand-Supply Gap'!O$124</f>
        <v>0.81323106180920512</v>
      </c>
      <c r="P65" s="320">
        <f>AH65*' Demand-Supply Gap'!P$124</f>
        <v>0.85394107455882806</v>
      </c>
      <c r="Q65" s="320">
        <f>AI65*' Demand-Supply Gap'!Q$124</f>
        <v>0.89319097081871512</v>
      </c>
      <c r="R65" s="320">
        <f>AJ65*' Demand-Supply Gap'!R$124</f>
        <v>0.93959494095623075</v>
      </c>
      <c r="S65" s="320">
        <f>AK65*' Demand-Supply Gap'!S$124</f>
        <v>0.99216107751269289</v>
      </c>
      <c r="T65" s="376"/>
      <c r="U65" s="461">
        <f t="shared" si="133"/>
        <v>4.4062881404228538E-2</v>
      </c>
      <c r="V65" s="457">
        <f>V66-SUM(V62:V64)</f>
        <v>0.19720000000000004</v>
      </c>
      <c r="W65" s="457">
        <f t="shared" ref="W65" si="134">W66-SUM(W62:W64)</f>
        <v>0.19699999999999995</v>
      </c>
      <c r="X65" s="457">
        <f t="shared" ref="X65" si="135">X66-SUM(X62:X64)</f>
        <v>0.19679999999999997</v>
      </c>
      <c r="Y65" s="457">
        <f t="shared" ref="Y65" si="136">Y66-SUM(Y62:Y64)</f>
        <v>0.1966</v>
      </c>
      <c r="Z65" s="457">
        <f t="shared" ref="Z65" si="137">Z66-SUM(Z62:Z64)</f>
        <v>0.19630000000000003</v>
      </c>
      <c r="AA65" s="457">
        <f t="shared" ref="AA65" si="138">AA66-SUM(AA62:AA64)</f>
        <v>0.19630000000000003</v>
      </c>
      <c r="AB65" s="457">
        <f t="shared" ref="AB65" si="139">AB66-SUM(AB62:AB64)</f>
        <v>0.19599999999999995</v>
      </c>
      <c r="AC65" s="457">
        <f t="shared" ref="AC65" si="140">AC66-SUM(AC62:AC64)</f>
        <v>0.19573333333333331</v>
      </c>
      <c r="AD65" s="457">
        <f t="shared" ref="AD65" si="141">AD66-SUM(AD62:AD64)</f>
        <v>0.19546666666666668</v>
      </c>
      <c r="AE65" s="457">
        <f t="shared" ref="AE65" si="142">AE66-SUM(AE62:AE64)</f>
        <v>0.19520000000000004</v>
      </c>
      <c r="AF65" s="457">
        <f t="shared" ref="AF65" si="143">AF66-SUM(AF62:AF64)</f>
        <v>0.1949333333333334</v>
      </c>
      <c r="AG65" s="457">
        <f t="shared" ref="AG65" si="144">AG66-SUM(AG62:AG64)</f>
        <v>0.19466666666666665</v>
      </c>
      <c r="AH65" s="457">
        <f t="shared" ref="AH65" si="145">AH66-SUM(AH62:AH64)</f>
        <v>0.19440000000000002</v>
      </c>
      <c r="AI65" s="457">
        <f t="shared" ref="AI65" si="146">AI66-SUM(AI62:AI64)</f>
        <v>0.19413333333333338</v>
      </c>
      <c r="AJ65" s="457">
        <f t="shared" ref="AJ65" si="147">AJ66-SUM(AJ62:AJ64)</f>
        <v>0.19386666666666674</v>
      </c>
      <c r="AK65" s="457">
        <f t="shared" ref="AK65" si="148">AK66-SUM(AK62:AK64)</f>
        <v>0.19359999999999999</v>
      </c>
      <c r="AL65" s="388"/>
      <c r="AM65" s="388"/>
      <c r="AN65" s="388"/>
      <c r="AO65" s="388"/>
      <c r="AP65" s="388"/>
      <c r="AQ65" s="388"/>
      <c r="AR65" s="388"/>
      <c r="AS65" s="388"/>
      <c r="AT65" s="388"/>
      <c r="AU65" s="388"/>
      <c r="AV65" s="388"/>
      <c r="AW65" s="388"/>
      <c r="AX65" s="388"/>
      <c r="AY65" s="388"/>
      <c r="AZ65" s="388"/>
      <c r="BA65" s="388"/>
    </row>
    <row r="66" spans="1:53" ht="15.75" thickBot="1" x14ac:dyDescent="0.3">
      <c r="A66" s="225" t="s">
        <v>39</v>
      </c>
      <c r="B66" s="225" t="s">
        <v>109</v>
      </c>
      <c r="C66" s="467" t="s">
        <v>58</v>
      </c>
      <c r="D66" s="227">
        <f t="shared" ref="D66:S66" si="149">SUM(D62:D65)</f>
        <v>3.1412480200000004</v>
      </c>
      <c r="E66" s="227">
        <f t="shared" si="149"/>
        <v>3.2946214600000001</v>
      </c>
      <c r="F66" s="227">
        <f t="shared" si="149"/>
        <v>3.2567604400000003</v>
      </c>
      <c r="G66" s="227">
        <f t="shared" si="149"/>
        <v>3.1621056199999997</v>
      </c>
      <c r="H66" s="227">
        <f t="shared" si="149"/>
        <v>3.4188580999999991</v>
      </c>
      <c r="I66" s="227">
        <f t="shared" si="149"/>
        <v>3.3788139999999993</v>
      </c>
      <c r="J66" s="227">
        <f t="shared" si="149"/>
        <v>3.4338886681999994</v>
      </c>
      <c r="K66" s="227">
        <f t="shared" si="149"/>
        <v>3.527977217708679</v>
      </c>
      <c r="L66" s="227">
        <f t="shared" si="149"/>
        <v>3.6454588590583783</v>
      </c>
      <c r="M66" s="227">
        <f t="shared" si="149"/>
        <v>3.800755406454265</v>
      </c>
      <c r="N66" s="227">
        <f t="shared" si="149"/>
        <v>3.977110457313743</v>
      </c>
      <c r="O66" s="227">
        <f t="shared" si="149"/>
        <v>4.1775568243623553</v>
      </c>
      <c r="P66" s="227">
        <f t="shared" si="149"/>
        <v>4.3927010008170164</v>
      </c>
      <c r="Q66" s="227">
        <f t="shared" si="149"/>
        <v>4.6009150282557423</v>
      </c>
      <c r="R66" s="227">
        <f t="shared" si="149"/>
        <v>4.8466038907645999</v>
      </c>
      <c r="S66" s="227">
        <f t="shared" si="149"/>
        <v>5.1247989540944872</v>
      </c>
      <c r="T66" s="476"/>
      <c r="U66" s="332"/>
      <c r="V66" s="469">
        <v>1</v>
      </c>
      <c r="W66" s="469">
        <v>1</v>
      </c>
      <c r="X66" s="470">
        <v>1</v>
      </c>
      <c r="Y66" s="471">
        <v>1</v>
      </c>
      <c r="Z66" s="471">
        <v>1</v>
      </c>
      <c r="AA66" s="471">
        <v>1</v>
      </c>
      <c r="AB66" s="471">
        <v>1</v>
      </c>
      <c r="AC66" s="471">
        <v>1</v>
      </c>
      <c r="AD66" s="471">
        <v>1</v>
      </c>
      <c r="AE66" s="471">
        <v>1</v>
      </c>
      <c r="AF66" s="471">
        <v>1</v>
      </c>
      <c r="AG66" s="471">
        <v>1</v>
      </c>
      <c r="AH66" s="471">
        <v>1</v>
      </c>
      <c r="AI66" s="471">
        <v>1</v>
      </c>
      <c r="AJ66" s="471">
        <v>1</v>
      </c>
      <c r="AK66" s="471">
        <v>1</v>
      </c>
      <c r="AL66" s="388"/>
      <c r="AM66" s="388"/>
      <c r="AN66" s="388"/>
      <c r="AO66" s="388"/>
      <c r="AP66" s="388"/>
      <c r="AQ66" s="388"/>
      <c r="AR66" s="388"/>
      <c r="AS66" s="388"/>
      <c r="AT66" s="388"/>
      <c r="AU66" s="388"/>
      <c r="AV66" s="388"/>
      <c r="AW66" s="388"/>
      <c r="AX66" s="388"/>
      <c r="AY66" s="388"/>
      <c r="AZ66" s="388"/>
      <c r="BA66" s="388"/>
    </row>
    <row r="67" spans="1:53" x14ac:dyDescent="0.25">
      <c r="A67" s="319" t="s">
        <v>39</v>
      </c>
      <c r="B67" s="319" t="s">
        <v>106</v>
      </c>
      <c r="C67" s="333" t="s">
        <v>360</v>
      </c>
      <c r="D67" s="320">
        <f>V67*' Demand-Supply Gap'!D$133</f>
        <v>12.057770987812001</v>
      </c>
      <c r="E67" s="320">
        <f>W67*' Demand-Supply Gap'!E$133</f>
        <v>12.461025448844</v>
      </c>
      <c r="F67" s="320">
        <f>X67*' Demand-Supply Gap'!F$133</f>
        <v>12.531875940038001</v>
      </c>
      <c r="G67" s="320">
        <f>Y67*' Demand-Supply Gap'!G$133</f>
        <v>12.639663075900001</v>
      </c>
      <c r="H67" s="320">
        <f>Z67*' Demand-Supply Gap'!H$133</f>
        <v>12.913053833916003</v>
      </c>
      <c r="I67" s="320">
        <f>AA67*' Demand-Supply Gap'!I$133</f>
        <v>12.3979971312</v>
      </c>
      <c r="J67" s="320">
        <f>AB67*' Demand-Supply Gap'!J$133</f>
        <v>12.737971546185596</v>
      </c>
      <c r="K67" s="320">
        <f>AC67*' Demand-Supply Gap'!K$133</f>
        <v>13.263173116534883</v>
      </c>
      <c r="L67" s="320">
        <f>AD67*' Demand-Supply Gap'!L$133</f>
        <v>13.888318413769293</v>
      </c>
      <c r="M67" s="320">
        <f>AE67*' Demand-Supply Gap'!M$133</f>
        <v>14.672152695040095</v>
      </c>
      <c r="N67" s="320">
        <f>AF67*' Demand-Supply Gap'!N$133</f>
        <v>15.556003886606975</v>
      </c>
      <c r="O67" s="320">
        <f>AG67*' Demand-Supply Gap'!O$133</f>
        <v>16.555349747997191</v>
      </c>
      <c r="P67" s="320">
        <f>AH67*' Demand-Supply Gap'!P$133</f>
        <v>17.63711098669587</v>
      </c>
      <c r="Q67" s="320">
        <f>AI67*' Demand-Supply Gap'!Q$133</f>
        <v>18.717202955320992</v>
      </c>
      <c r="R67" s="320">
        <f>AJ67*' Demand-Supply Gap'!R$133</f>
        <v>19.975794663600158</v>
      </c>
      <c r="S67" s="320">
        <f>AK67*' Demand-Supply Gap'!S$133</f>
        <v>21.398955524446905</v>
      </c>
      <c r="T67" s="376"/>
      <c r="U67" s="461">
        <f>(S67/J67)^(1/9)-1</f>
        <v>5.9332942601546979E-2</v>
      </c>
      <c r="V67" s="427">
        <v>0.57310000000000005</v>
      </c>
      <c r="W67" s="427">
        <v>0.57189999999999996</v>
      </c>
      <c r="X67" s="427">
        <v>0.57069999999999999</v>
      </c>
      <c r="Y67" s="427">
        <v>0.56950000000000001</v>
      </c>
      <c r="Z67" s="427">
        <v>0.56830000000000003</v>
      </c>
      <c r="AA67" s="427">
        <v>0.56720000000000004</v>
      </c>
      <c r="AB67" s="427">
        <v>0.56599999999999995</v>
      </c>
      <c r="AC67" s="427">
        <v>0.56628888888888884</v>
      </c>
      <c r="AD67" s="427">
        <v>0.56657777777777774</v>
      </c>
      <c r="AE67" s="427">
        <v>0.56686666666666663</v>
      </c>
      <c r="AF67" s="427">
        <v>0.56715555555555552</v>
      </c>
      <c r="AG67" s="427">
        <v>0.56744444444444442</v>
      </c>
      <c r="AH67" s="427">
        <v>0.56773333333333331</v>
      </c>
      <c r="AI67" s="427">
        <v>0.56802222222222221</v>
      </c>
      <c r="AJ67" s="427">
        <v>0.5683111111111111</v>
      </c>
      <c r="AK67" s="427">
        <v>0.56859999999999999</v>
      </c>
      <c r="AL67" s="388"/>
      <c r="AM67" s="388"/>
      <c r="AN67" s="388"/>
      <c r="AO67" s="388"/>
      <c r="AP67" s="388"/>
      <c r="AQ67" s="388"/>
      <c r="AR67" s="388"/>
      <c r="AS67" s="388"/>
      <c r="AT67" s="388"/>
      <c r="AU67" s="388"/>
      <c r="AV67" s="388"/>
      <c r="AW67" s="388"/>
      <c r="AX67" s="388"/>
      <c r="AY67" s="388"/>
      <c r="AZ67" s="388"/>
      <c r="BA67" s="388"/>
    </row>
    <row r="68" spans="1:53" x14ac:dyDescent="0.25">
      <c r="A68" s="319" t="s">
        <v>39</v>
      </c>
      <c r="B68" s="319" t="s">
        <v>106</v>
      </c>
      <c r="C68" s="333" t="s">
        <v>383</v>
      </c>
      <c r="D68" s="320">
        <f>V68*' Demand-Supply Gap'!D$133</f>
        <v>3.7176899904839997</v>
      </c>
      <c r="E68" s="320">
        <f>W68*' Demand-Supply Gap'!E$133</f>
        <v>3.8500842748920001</v>
      </c>
      <c r="F68" s="320">
        <f>X68*' Demand-Supply Gap'!F$133</f>
        <v>3.8779206080440001</v>
      </c>
      <c r="G68" s="320">
        <f>Y68*' Demand-Supply Gap'!G$133</f>
        <v>3.9195162409200006</v>
      </c>
      <c r="H68" s="320">
        <f>Z68*' Demand-Supply Gap'!H$133</f>
        <v>4.0127490886320007</v>
      </c>
      <c r="I68" s="320">
        <f>AA68*' Demand-Supply Gap'!I$133</f>
        <v>3.8601662435999997</v>
      </c>
      <c r="J68" s="320">
        <f>AB68*' Demand-Supply Gap'!J$133</f>
        <v>3.9744271644105593</v>
      </c>
      <c r="K68" s="320">
        <f>AC68*' Demand-Supply Gap'!K$133</f>
        <v>4.1361863500020695</v>
      </c>
      <c r="L68" s="320">
        <f>AD68*' Demand-Supply Gap'!L$133</f>
        <v>4.3289326339121663</v>
      </c>
      <c r="M68" s="320">
        <f>AE68*' Demand-Supply Gap'!M$133</f>
        <v>4.5709199681478561</v>
      </c>
      <c r="N68" s="320">
        <f>AF68*' Demand-Supply Gap'!N$133</f>
        <v>4.8438038902462832</v>
      </c>
      <c r="O68" s="320">
        <f>AG68*' Demand-Supply Gap'!O$133</f>
        <v>5.1523541980549714</v>
      </c>
      <c r="P68" s="320">
        <f>AH68*' Demand-Supply Gap'!P$133</f>
        <v>5.4862267500889335</v>
      </c>
      <c r="Q68" s="320">
        <f>AI68*' Demand-Supply Gap'!Q$133</f>
        <v>5.8192407138193323</v>
      </c>
      <c r="R68" s="320">
        <f>AJ68*' Demand-Supply Gap'!R$133</f>
        <v>6.2073840694310807</v>
      </c>
      <c r="S68" s="320">
        <f>AK68*' Demand-Supply Gap'!S$133</f>
        <v>6.646246123139858</v>
      </c>
      <c r="T68" s="376"/>
      <c r="U68" s="461">
        <f t="shared" ref="U68:U70" si="150">(S68/J68)^(1/9)-1</f>
        <v>5.8793629812993409E-2</v>
      </c>
      <c r="V68" s="428">
        <v>0.1767</v>
      </c>
      <c r="W68" s="428">
        <v>0.1767</v>
      </c>
      <c r="X68" s="428">
        <v>0.17660000000000001</v>
      </c>
      <c r="Y68" s="428">
        <v>0.17660000000000001</v>
      </c>
      <c r="Z68" s="428">
        <v>0.17660000000000001</v>
      </c>
      <c r="AA68" s="428">
        <v>0.17660000000000001</v>
      </c>
      <c r="AB68" s="428">
        <v>0.17660000000000001</v>
      </c>
      <c r="AC68" s="428">
        <v>0.17660000000000001</v>
      </c>
      <c r="AD68" s="428">
        <v>0.17660000000000001</v>
      </c>
      <c r="AE68" s="428">
        <v>0.17660000000000001</v>
      </c>
      <c r="AF68" s="428">
        <v>0.17660000000000001</v>
      </c>
      <c r="AG68" s="428">
        <v>0.17660000000000001</v>
      </c>
      <c r="AH68" s="428">
        <v>0.17660000000000001</v>
      </c>
      <c r="AI68" s="428">
        <v>0.17660000000000001</v>
      </c>
      <c r="AJ68" s="428">
        <v>0.17660000000000001</v>
      </c>
      <c r="AK68" s="428">
        <v>0.17660000000000001</v>
      </c>
      <c r="AL68" s="388"/>
      <c r="AM68" s="388"/>
      <c r="AN68" s="388"/>
      <c r="AO68" s="388"/>
      <c r="AP68" s="388"/>
      <c r="AQ68" s="388"/>
      <c r="AR68" s="388"/>
      <c r="AS68" s="388"/>
      <c r="AT68" s="388"/>
      <c r="AU68" s="388"/>
      <c r="AV68" s="388"/>
      <c r="AW68" s="388"/>
      <c r="AX68" s="388"/>
      <c r="AY68" s="388"/>
      <c r="AZ68" s="388"/>
      <c r="BA68" s="388"/>
    </row>
    <row r="69" spans="1:53" x14ac:dyDescent="0.25">
      <c r="A69" s="319" t="s">
        <v>39</v>
      </c>
      <c r="B69" s="319" t="s">
        <v>106</v>
      </c>
      <c r="C69" s="333" t="s">
        <v>386</v>
      </c>
      <c r="D69" s="320">
        <f>V69*' Demand-Supply Gap'!D$133</f>
        <v>1.184527144676</v>
      </c>
      <c r="E69" s="320">
        <f>W69*' Demand-Supply Gap'!E$133</f>
        <v>1.2267104961880002</v>
      </c>
      <c r="F69" s="320">
        <f>X69*' Demand-Supply Gap'!F$133</f>
        <v>1.2362793331420001</v>
      </c>
      <c r="G69" s="320">
        <f>Y69*' Demand-Supply Gap'!G$133</f>
        <v>1.2473205704400001</v>
      </c>
      <c r="H69" s="320">
        <f>Z69*' Demand-Supply Gap'!H$133</f>
        <v>1.2769903668240004</v>
      </c>
      <c r="I69" s="320">
        <f>AA69*' Demand-Supply Gap'!I$133</f>
        <v>1.2284334251999998</v>
      </c>
      <c r="J69" s="320">
        <f>AB69*' Demand-Supply Gap'!J$133</f>
        <v>1.2647950545859199</v>
      </c>
      <c r="K69" s="320">
        <f>AC69*' Demand-Supply Gap'!K$133</f>
        <v>1.3162722133075668</v>
      </c>
      <c r="L69" s="320">
        <f>AD69*' Demand-Supply Gap'!L$133</f>
        <v>1.3776104984476993</v>
      </c>
      <c r="M69" s="320">
        <f>AE69*' Demand-Supply Gap'!M$133</f>
        <v>1.4546189253109258</v>
      </c>
      <c r="N69" s="320">
        <f>AF69*' Demand-Supply Gap'!N$133</f>
        <v>1.5414596751519882</v>
      </c>
      <c r="O69" s="320">
        <f>AG69*' Demand-Supply Gap'!O$133</f>
        <v>1.6367331286007014</v>
      </c>
      <c r="P69" s="320">
        <f>AH69*' Demand-Supply Gap'!P$133</f>
        <v>1.7427934353340269</v>
      </c>
      <c r="Q69" s="320">
        <f>AI69*' Demand-Supply Gap'!Q$133</f>
        <v>1.8485809968588023</v>
      </c>
      <c r="R69" s="320">
        <f>AJ69*' Demand-Supply Gap'!R$133</f>
        <v>1.9718813493492844</v>
      </c>
      <c r="S69" s="320">
        <f>AK69*' Demand-Supply Gap'!S$133</f>
        <v>2.1112933607482787</v>
      </c>
      <c r="T69" s="376"/>
      <c r="U69" s="461">
        <f t="shared" si="150"/>
        <v>5.8584133590954712E-2</v>
      </c>
      <c r="V69" s="429">
        <v>5.6300000000000003E-2</v>
      </c>
      <c r="W69" s="429">
        <v>5.6300000000000003E-2</v>
      </c>
      <c r="X69" s="429">
        <v>5.6300000000000003E-2</v>
      </c>
      <c r="Y69" s="429">
        <v>5.62E-2</v>
      </c>
      <c r="Z69" s="429">
        <v>5.62E-2</v>
      </c>
      <c r="AA69" s="429">
        <v>5.62E-2</v>
      </c>
      <c r="AB69" s="429">
        <v>5.62E-2</v>
      </c>
      <c r="AC69" s="429">
        <v>5.62E-2</v>
      </c>
      <c r="AD69" s="429">
        <v>5.62E-2</v>
      </c>
      <c r="AE69" s="429">
        <v>5.62E-2</v>
      </c>
      <c r="AF69" s="429">
        <v>5.62E-2</v>
      </c>
      <c r="AG69" s="429">
        <v>5.6099999999999997E-2</v>
      </c>
      <c r="AH69" s="429">
        <v>5.6099999999999997E-2</v>
      </c>
      <c r="AI69" s="429">
        <v>5.6099999999999997E-2</v>
      </c>
      <c r="AJ69" s="429">
        <v>5.6099999999999997E-2</v>
      </c>
      <c r="AK69" s="429">
        <v>5.6099999999999997E-2</v>
      </c>
      <c r="AL69" s="388"/>
      <c r="AM69" s="388"/>
      <c r="AN69" s="388"/>
      <c r="AO69" s="388"/>
      <c r="AP69" s="388"/>
      <c r="AQ69" s="388"/>
      <c r="AR69" s="388"/>
      <c r="AS69" s="388"/>
      <c r="AT69" s="388"/>
      <c r="AU69" s="388"/>
      <c r="AV69" s="388"/>
      <c r="AW69" s="388"/>
      <c r="AX69" s="388"/>
      <c r="AY69" s="388"/>
      <c r="AZ69" s="388"/>
      <c r="BA69" s="388"/>
    </row>
    <row r="70" spans="1:53" x14ac:dyDescent="0.25">
      <c r="A70" s="319" t="s">
        <v>39</v>
      </c>
      <c r="B70" s="319" t="s">
        <v>106</v>
      </c>
      <c r="C70" s="333" t="s">
        <v>12</v>
      </c>
      <c r="D70" s="320">
        <f>V70*' Demand-Supply Gap'!D$133</f>
        <v>4.0795703970279993</v>
      </c>
      <c r="E70" s="320">
        <f>W70*' Demand-Supply Gap'!E$133</f>
        <v>4.2509985400760018</v>
      </c>
      <c r="F70" s="320">
        <f>X70*' Demand-Supply Gap'!F$133</f>
        <v>4.3127044587760004</v>
      </c>
      <c r="G70" s="320">
        <f>Y70*' Demand-Supply Gap'!G$133</f>
        <v>4.3878163127400001</v>
      </c>
      <c r="H70" s="320">
        <f>Z70*' Demand-Supply Gap'!H$133</f>
        <v>4.519455230628</v>
      </c>
      <c r="I70" s="320">
        <f>AA70*' Demand-Supply Gap'!I$133</f>
        <v>4.3716491999999985</v>
      </c>
      <c r="J70" s="320">
        <f>AB70*' Demand-Supply Gap'!J$133</f>
        <v>4.5280563164179206</v>
      </c>
      <c r="K70" s="320">
        <f>AC70*' Demand-Supply Gap'!K$133</f>
        <v>4.7055820800765966</v>
      </c>
      <c r="L70" s="320">
        <f>AD70*' Demand-Supply Gap'!L$133</f>
        <v>4.9177807750042835</v>
      </c>
      <c r="M70" s="320">
        <f>AE70*' Demand-Supply Gap'!M$133</f>
        <v>5.1852074383859224</v>
      </c>
      <c r="N70" s="320">
        <f>AF70*' Demand-Supply Gap'!N$133</f>
        <v>5.4868406467845787</v>
      </c>
      <c r="O70" s="320">
        <f>AG70*' Demand-Supply Gap'!O$133</f>
        <v>5.8308415100298712</v>
      </c>
      <c r="P70" s="320">
        <f>AH70*' Demand-Supply Gap'!P$133</f>
        <v>6.1997054648513492</v>
      </c>
      <c r="Q70" s="320">
        <f>AI70*' Demand-Supply Gap'!Q$133</f>
        <v>6.5665082548351394</v>
      </c>
      <c r="R70" s="320">
        <f>AJ70*' Demand-Supply Gap'!R$133</f>
        <v>6.9943400842733876</v>
      </c>
      <c r="S70" s="320">
        <f>AK70*' Demand-Supply Gap'!S$133</f>
        <v>7.4779677501013007</v>
      </c>
      <c r="T70" s="376"/>
      <c r="U70" s="461">
        <f t="shared" si="150"/>
        <v>5.7323717491168269E-2</v>
      </c>
      <c r="V70" s="457">
        <f>V71-SUM(V67:V69)</f>
        <v>0.19389999999999996</v>
      </c>
      <c r="W70" s="457">
        <f t="shared" ref="W70" si="151">W71-SUM(W67:W69)</f>
        <v>0.19510000000000005</v>
      </c>
      <c r="X70" s="457">
        <f t="shared" ref="X70" si="152">X71-SUM(X67:X69)</f>
        <v>0.19640000000000002</v>
      </c>
      <c r="Y70" s="457">
        <f t="shared" ref="Y70" si="153">Y71-SUM(Y67:Y69)</f>
        <v>0.19769999999999999</v>
      </c>
      <c r="Z70" s="457">
        <f t="shared" ref="Z70" si="154">Z71-SUM(Z67:Z69)</f>
        <v>0.19889999999999997</v>
      </c>
      <c r="AA70" s="457">
        <f t="shared" ref="AA70" si="155">AA71-SUM(AA67:AA69)</f>
        <v>0.19999999999999996</v>
      </c>
      <c r="AB70" s="457">
        <f t="shared" ref="AB70" si="156">AB71-SUM(AB67:AB69)</f>
        <v>0.20120000000000005</v>
      </c>
      <c r="AC70" s="457">
        <f t="shared" ref="AC70" si="157">AC71-SUM(AC67:AC69)</f>
        <v>0.20091111111111115</v>
      </c>
      <c r="AD70" s="457">
        <f t="shared" ref="AD70" si="158">AD71-SUM(AD67:AD69)</f>
        <v>0.20062222222222226</v>
      </c>
      <c r="AE70" s="457">
        <f t="shared" ref="AE70" si="159">AE71-SUM(AE67:AE69)</f>
        <v>0.20033333333333336</v>
      </c>
      <c r="AF70" s="457">
        <f t="shared" ref="AF70" si="160">AF71-SUM(AF67:AF69)</f>
        <v>0.20004444444444447</v>
      </c>
      <c r="AG70" s="457">
        <f t="shared" ref="AG70" si="161">AG71-SUM(AG67:AG69)</f>
        <v>0.19985555555555556</v>
      </c>
      <c r="AH70" s="457">
        <f t="shared" ref="AH70" si="162">AH71-SUM(AH67:AH69)</f>
        <v>0.19956666666666667</v>
      </c>
      <c r="AI70" s="457">
        <f t="shared" ref="AI70" si="163">AI71-SUM(AI67:AI69)</f>
        <v>0.19927777777777778</v>
      </c>
      <c r="AJ70" s="457">
        <f t="shared" ref="AJ70" si="164">AJ71-SUM(AJ67:AJ69)</f>
        <v>0.19898888888888888</v>
      </c>
      <c r="AK70" s="457">
        <f t="shared" ref="AK70" si="165">AK71-SUM(AK67:AK69)</f>
        <v>0.19869999999999999</v>
      </c>
      <c r="AL70" s="388"/>
      <c r="AM70" s="388"/>
      <c r="AN70" s="388"/>
      <c r="AO70" s="388"/>
      <c r="AP70" s="388"/>
      <c r="AQ70" s="388"/>
      <c r="AR70" s="388"/>
      <c r="AS70" s="388"/>
      <c r="AT70" s="388"/>
      <c r="AU70" s="388"/>
      <c r="AV70" s="388"/>
      <c r="AW70" s="388"/>
      <c r="AX70" s="388"/>
      <c r="AY70" s="388"/>
      <c r="AZ70" s="388"/>
      <c r="BA70" s="388"/>
    </row>
    <row r="71" spans="1:53" ht="15.75" thickBot="1" x14ac:dyDescent="0.3">
      <c r="A71" s="225" t="s">
        <v>39</v>
      </c>
      <c r="B71" s="225" t="s">
        <v>106</v>
      </c>
      <c r="C71" s="467" t="s">
        <v>58</v>
      </c>
      <c r="D71" s="227">
        <f t="shared" ref="D71:S71" si="166">SUM(D67:D70)</f>
        <v>21.03955852</v>
      </c>
      <c r="E71" s="227">
        <f t="shared" si="166"/>
        <v>21.788818760000002</v>
      </c>
      <c r="F71" s="227">
        <f t="shared" si="166"/>
        <v>21.958780340000001</v>
      </c>
      <c r="G71" s="227">
        <f t="shared" si="166"/>
        <v>22.194316200000003</v>
      </c>
      <c r="H71" s="227">
        <f t="shared" si="166"/>
        <v>22.722248520000004</v>
      </c>
      <c r="I71" s="227">
        <f t="shared" si="166"/>
        <v>21.858245999999994</v>
      </c>
      <c r="J71" s="227">
        <f t="shared" si="166"/>
        <v>22.505250081599996</v>
      </c>
      <c r="K71" s="227">
        <f t="shared" si="166"/>
        <v>23.421213759921116</v>
      </c>
      <c r="L71" s="227">
        <f t="shared" si="166"/>
        <v>24.512642321133441</v>
      </c>
      <c r="M71" s="227">
        <f t="shared" si="166"/>
        <v>25.8828990268848</v>
      </c>
      <c r="N71" s="227">
        <f t="shared" si="166"/>
        <v>27.428108098789824</v>
      </c>
      <c r="O71" s="227">
        <f t="shared" si="166"/>
        <v>29.175278584682736</v>
      </c>
      <c r="P71" s="227">
        <f t="shared" si="166"/>
        <v>31.065836636970179</v>
      </c>
      <c r="Q71" s="227">
        <f t="shared" si="166"/>
        <v>32.951532920834268</v>
      </c>
      <c r="R71" s="227">
        <f t="shared" si="166"/>
        <v>35.149400166653912</v>
      </c>
      <c r="S71" s="227">
        <f t="shared" si="166"/>
        <v>37.634462758436342</v>
      </c>
      <c r="T71" s="476"/>
      <c r="U71" s="332"/>
      <c r="V71" s="469">
        <v>1</v>
      </c>
      <c r="W71" s="469">
        <v>1</v>
      </c>
      <c r="X71" s="470">
        <v>1</v>
      </c>
      <c r="Y71" s="471">
        <v>1</v>
      </c>
      <c r="Z71" s="471">
        <v>1</v>
      </c>
      <c r="AA71" s="471">
        <v>1</v>
      </c>
      <c r="AB71" s="471">
        <v>1</v>
      </c>
      <c r="AC71" s="471">
        <v>1</v>
      </c>
      <c r="AD71" s="471">
        <v>1</v>
      </c>
      <c r="AE71" s="471">
        <v>1</v>
      </c>
      <c r="AF71" s="471">
        <v>1</v>
      </c>
      <c r="AG71" s="471">
        <v>1</v>
      </c>
      <c r="AH71" s="471">
        <v>1</v>
      </c>
      <c r="AI71" s="471">
        <v>1</v>
      </c>
      <c r="AJ71" s="471">
        <v>1</v>
      </c>
      <c r="AK71" s="471">
        <v>1</v>
      </c>
      <c r="AL71" s="388"/>
      <c r="AM71" s="388"/>
      <c r="AN71" s="388"/>
      <c r="AO71" s="388"/>
      <c r="AP71" s="388"/>
      <c r="AQ71" s="388"/>
      <c r="AR71" s="388"/>
      <c r="AS71" s="388"/>
      <c r="AT71" s="388"/>
      <c r="AU71" s="388"/>
      <c r="AV71" s="388"/>
      <c r="AW71" s="388"/>
      <c r="AX71" s="388"/>
      <c r="AY71" s="388"/>
      <c r="AZ71" s="388"/>
      <c r="BA71" s="388"/>
    </row>
    <row r="72" spans="1:53" x14ac:dyDescent="0.25">
      <c r="A72" s="319" t="s">
        <v>39</v>
      </c>
      <c r="B72" s="319" t="s">
        <v>259</v>
      </c>
      <c r="C72" s="333" t="s">
        <v>360</v>
      </c>
      <c r="D72" s="320">
        <f>V72*' Demand-Supply Gap'!D$142</f>
        <v>8.1949209747999987</v>
      </c>
      <c r="E72" s="320">
        <f>W72*' Demand-Supply Gap'!E$142</f>
        <v>8.2072759780000002</v>
      </c>
      <c r="F72" s="320">
        <f>X72*' Demand-Supply Gap'!F$142</f>
        <v>8.2879033752000009</v>
      </c>
      <c r="G72" s="320">
        <f>Y72*' Demand-Supply Gap'!G$142</f>
        <v>8.2937105551999988</v>
      </c>
      <c r="H72" s="320">
        <f>Z72*' Demand-Supply Gap'!H$142</f>
        <v>8.4258689580000024</v>
      </c>
      <c r="I72" s="320">
        <f>AA72*' Demand-Supply Gap'!I$142</f>
        <v>8.0570230133999985</v>
      </c>
      <c r="J72" s="320">
        <f>AB72*' Demand-Supply Gap'!J$142</f>
        <v>8.2725868448823601</v>
      </c>
      <c r="K72" s="320">
        <f>AC72*' Demand-Supply Gap'!K$142</f>
        <v>8.5858143101894129</v>
      </c>
      <c r="L72" s="320">
        <f>AD72*' Demand-Supply Gap'!L$142</f>
        <v>8.9601042506638962</v>
      </c>
      <c r="M72" s="320">
        <f>AE72*' Demand-Supply Gap'!M$142</f>
        <v>9.435658618311269</v>
      </c>
      <c r="N72" s="320">
        <f>AF72*' Demand-Supply Gap'!N$142</f>
        <v>9.9723312945421299</v>
      </c>
      <c r="O72" s="320">
        <f>AG72*' Demand-Supply Gap'!O$142</f>
        <v>10.577689045192059</v>
      </c>
      <c r="P72" s="320">
        <f>AH72*' Demand-Supply Gap'!P$142</f>
        <v>11.233294177123701</v>
      </c>
      <c r="Q72" s="320">
        <f>AI72*' Demand-Supply Gap'!Q$142</f>
        <v>11.881463070142004</v>
      </c>
      <c r="R72" s="320">
        <f>AJ72*' Demand-Supply Gap'!R$142</f>
        <v>12.640454000801393</v>
      </c>
      <c r="S72" s="320">
        <f>AK72*' Demand-Supply Gap'!S$142</f>
        <v>13.498523912830642</v>
      </c>
      <c r="T72" s="376"/>
      <c r="U72" s="461">
        <f>(S72/J72)^(1/9)-1</f>
        <v>5.5910761602632197E-2</v>
      </c>
      <c r="V72" s="432">
        <v>0.5978</v>
      </c>
      <c r="W72" s="432">
        <v>0.59830000000000005</v>
      </c>
      <c r="X72" s="432">
        <v>0.5988</v>
      </c>
      <c r="Y72" s="432">
        <v>0.59919999999999995</v>
      </c>
      <c r="Z72" s="432">
        <v>0.59970000000000001</v>
      </c>
      <c r="AA72" s="432">
        <v>0.60009999999999997</v>
      </c>
      <c r="AB72" s="432">
        <v>0.60060000000000002</v>
      </c>
      <c r="AC72" s="432">
        <v>0.60109999999999997</v>
      </c>
      <c r="AD72" s="432">
        <v>0.60150000000000003</v>
      </c>
      <c r="AE72" s="432">
        <v>0.60199999999999998</v>
      </c>
      <c r="AF72" s="432">
        <v>0.60250000000000004</v>
      </c>
      <c r="AG72" s="432">
        <v>0.60289999999999999</v>
      </c>
      <c r="AH72" s="432">
        <v>0.60340000000000005</v>
      </c>
      <c r="AI72" s="432">
        <v>0.6038</v>
      </c>
      <c r="AJ72" s="432">
        <v>0.60429999999999995</v>
      </c>
      <c r="AK72" s="432">
        <v>0.6048</v>
      </c>
      <c r="AL72" s="388"/>
      <c r="AM72" s="388"/>
      <c r="AN72" s="388"/>
      <c r="AO72" s="388"/>
      <c r="AP72" s="388"/>
      <c r="AQ72" s="388"/>
      <c r="AR72" s="388"/>
      <c r="AS72" s="388"/>
      <c r="AT72" s="388"/>
      <c r="AU72" s="388"/>
      <c r="AV72" s="388"/>
      <c r="AW72" s="388"/>
      <c r="AX72" s="388"/>
      <c r="AY72" s="388"/>
      <c r="AZ72" s="388"/>
      <c r="BA72" s="388"/>
    </row>
    <row r="73" spans="1:53" x14ac:dyDescent="0.25">
      <c r="A73" s="319" t="s">
        <v>39</v>
      </c>
      <c r="B73" s="319" t="s">
        <v>259</v>
      </c>
      <c r="C73" s="333" t="s">
        <v>383</v>
      </c>
      <c r="D73" s="320">
        <f>V73*' Demand-Supply Gap'!D$142</f>
        <v>2.1028786843999998</v>
      </c>
      <c r="E73" s="320">
        <f>W73*' Demand-Supply Gap'!E$142</f>
        <v>2.1070325759999999</v>
      </c>
      <c r="F73" s="320">
        <f>X73*' Demand-Supply Gap'!F$142</f>
        <v>2.1301074306000003</v>
      </c>
      <c r="G73" s="320">
        <f>Y73*' Demand-Supply Gap'!G$142</f>
        <v>2.1343293852</v>
      </c>
      <c r="H73" s="320">
        <f>Z73*' Demand-Supply Gap'!H$142</f>
        <v>2.1693416160000005</v>
      </c>
      <c r="I73" s="320">
        <f>AA73*' Demand-Supply Gap'!I$142</f>
        <v>2.0770229298</v>
      </c>
      <c r="J73" s="320">
        <f>AB73*' Demand-Supply Gap'!J$142</f>
        <v>2.1349499849429998</v>
      </c>
      <c r="K73" s="320">
        <f>AC73*' Demand-Supply Gap'!K$142</f>
        <v>2.2153714847951722</v>
      </c>
      <c r="L73" s="320">
        <f>AD73*' Demand-Supply Gap'!L$142</f>
        <v>2.3119005481347243</v>
      </c>
      <c r="M73" s="320">
        <f>AE73*' Demand-Supply Gap'!M$142</f>
        <v>2.4341491418999008</v>
      </c>
      <c r="N73" s="320">
        <f>AF73*' Demand-Supply Gap'!N$142</f>
        <v>2.5721166525673809</v>
      </c>
      <c r="O73" s="320">
        <f>AG73*' Demand-Supply Gap'!O$142</f>
        <v>2.728198119965775</v>
      </c>
      <c r="P73" s="320">
        <f>AH73*' Demand-Supply Gap'!P$142</f>
        <v>2.8967526913497643</v>
      </c>
      <c r="Q73" s="320">
        <f>AI73*' Demand-Supply Gap'!Q$142</f>
        <v>3.0638353759872645</v>
      </c>
      <c r="R73" s="320">
        <f>AJ73*' Demand-Supply Gap'!R$142</f>
        <v>3.258948756122551</v>
      </c>
      <c r="S73" s="320">
        <f>AK73*' Demand-Supply Gap'!S$142</f>
        <v>3.4795302215778725</v>
      </c>
      <c r="T73" s="376"/>
      <c r="U73" s="461">
        <f t="shared" ref="U73:U75" si="167">(S73/J73)^(1/9)-1</f>
        <v>5.5772445159497419E-2</v>
      </c>
      <c r="V73" s="431">
        <v>0.15340000000000001</v>
      </c>
      <c r="W73" s="431">
        <v>0.15359999999999999</v>
      </c>
      <c r="X73" s="431">
        <v>0.15390000000000001</v>
      </c>
      <c r="Y73" s="431">
        <v>0.1542</v>
      </c>
      <c r="Z73" s="431">
        <v>0.15440000000000001</v>
      </c>
      <c r="AA73" s="431">
        <v>0.1547</v>
      </c>
      <c r="AB73" s="457">
        <v>0.155</v>
      </c>
      <c r="AC73" s="457">
        <v>0.15510000000000002</v>
      </c>
      <c r="AD73" s="457">
        <v>0.1552</v>
      </c>
      <c r="AE73" s="457">
        <v>0.15530000000000002</v>
      </c>
      <c r="AF73" s="457">
        <v>0.15540000000000001</v>
      </c>
      <c r="AG73" s="457">
        <v>0.15550000000000003</v>
      </c>
      <c r="AH73" s="457">
        <v>0.15560000000000002</v>
      </c>
      <c r="AI73" s="457">
        <v>0.15570000000000003</v>
      </c>
      <c r="AJ73" s="457">
        <v>0.15580000000000002</v>
      </c>
      <c r="AK73" s="457">
        <v>0.15590000000000001</v>
      </c>
      <c r="AL73" s="388"/>
      <c r="AM73" s="388"/>
      <c r="AN73" s="388"/>
      <c r="AO73" s="388"/>
      <c r="AP73" s="388"/>
      <c r="AQ73" s="388"/>
      <c r="AR73" s="388"/>
      <c r="AS73" s="388"/>
      <c r="AT73" s="388"/>
      <c r="AU73" s="388"/>
      <c r="AV73" s="388"/>
      <c r="AW73" s="388"/>
      <c r="AX73" s="388"/>
      <c r="AY73" s="388"/>
      <c r="AZ73" s="388"/>
      <c r="BA73" s="388"/>
    </row>
    <row r="74" spans="1:53" x14ac:dyDescent="0.25">
      <c r="A74" s="319" t="s">
        <v>39</v>
      </c>
      <c r="B74" s="319" t="s">
        <v>259</v>
      </c>
      <c r="C74" s="333" t="s">
        <v>386</v>
      </c>
      <c r="D74" s="320">
        <f>V74*' Demand-Supply Gap'!D$142</f>
        <v>0.83484557939999993</v>
      </c>
      <c r="E74" s="320">
        <f>W74*' Demand-Supply Gap'!E$142</f>
        <v>0.83540549400000008</v>
      </c>
      <c r="F74" s="320">
        <f>X74*' Demand-Supply Gap'!F$142</f>
        <v>0.84290800860000004</v>
      </c>
      <c r="G74" s="320">
        <f>Y74*' Demand-Supply Gap'!G$142</f>
        <v>0.84293553539999999</v>
      </c>
      <c r="H74" s="320">
        <f>Z74*' Demand-Supply Gap'!H$142</f>
        <v>0.85565352600000022</v>
      </c>
      <c r="I74" s="320">
        <f>AA74*' Demand-Supply Gap'!I$142</f>
        <v>0.81765156059999999</v>
      </c>
      <c r="J74" s="320">
        <f>AB74*' Demand-Supply Gap'!J$142</f>
        <v>0.83882873601954</v>
      </c>
      <c r="K74" s="320">
        <f>AC74*' Demand-Supply Gap'!K$142</f>
        <v>0.86986539925226303</v>
      </c>
      <c r="L74" s="320">
        <f>AD74*' Demand-Supply Gap'!L$142</f>
        <v>0.90718262488018508</v>
      </c>
      <c r="M74" s="320">
        <f>AE74*' Demand-Supply Gap'!M$142</f>
        <v>0.95453755789893069</v>
      </c>
      <c r="N74" s="320">
        <f>AF74*' Demand-Supply Gap'!N$142</f>
        <v>1.0079916611412707</v>
      </c>
      <c r="O74" s="320">
        <f>AG74*' Demand-Supply Gap'!O$142</f>
        <v>1.068471160809747</v>
      </c>
      <c r="P74" s="320">
        <f>AH74*' Demand-Supply Gap'!P$142</f>
        <v>1.1318930824811417</v>
      </c>
      <c r="Q74" s="320">
        <f>AI74*' Demand-Supply Gap'!Q$142</f>
        <v>1.1964109881825669</v>
      </c>
      <c r="R74" s="320">
        <f>AJ74*' Demand-Supply Gap'!R$142</f>
        <v>1.2717848804380685</v>
      </c>
      <c r="S74" s="320">
        <f>AK74*' Demand-Supply Gap'!S$142</f>
        <v>1.356994467427419</v>
      </c>
      <c r="T74" s="376"/>
      <c r="U74" s="461">
        <f t="shared" si="167"/>
        <v>5.4900849134549068E-2</v>
      </c>
      <c r="V74" s="430">
        <v>6.0900000000000003E-2</v>
      </c>
      <c r="W74" s="430">
        <v>6.0900000000000003E-2</v>
      </c>
      <c r="X74" s="430">
        <v>6.0900000000000003E-2</v>
      </c>
      <c r="Y74" s="430">
        <v>6.0900000000000003E-2</v>
      </c>
      <c r="Z74" s="430">
        <v>6.0900000000000003E-2</v>
      </c>
      <c r="AA74" s="430">
        <v>6.0900000000000003E-2</v>
      </c>
      <c r="AB74" s="430">
        <v>6.0900000000000003E-2</v>
      </c>
      <c r="AC74" s="430">
        <v>6.0900000000000003E-2</v>
      </c>
      <c r="AD74" s="430">
        <v>6.0900000000000003E-2</v>
      </c>
      <c r="AE74" s="430">
        <v>6.0900000000000003E-2</v>
      </c>
      <c r="AF74" s="430">
        <v>6.0900000000000003E-2</v>
      </c>
      <c r="AG74" s="430">
        <v>6.0900000000000003E-2</v>
      </c>
      <c r="AH74" s="430">
        <v>6.08E-2</v>
      </c>
      <c r="AI74" s="430">
        <v>6.08E-2</v>
      </c>
      <c r="AJ74" s="430">
        <v>6.08E-2</v>
      </c>
      <c r="AK74" s="430">
        <v>6.08E-2</v>
      </c>
      <c r="AL74" s="388"/>
      <c r="AM74" s="388"/>
      <c r="AN74" s="388"/>
      <c r="AO74" s="388"/>
      <c r="AP74" s="388"/>
      <c r="AQ74" s="388"/>
      <c r="AR74" s="388"/>
      <c r="AS74" s="388"/>
      <c r="AT74" s="388"/>
      <c r="AU74" s="388"/>
      <c r="AV74" s="388"/>
      <c r="AW74" s="388"/>
      <c r="AX74" s="388"/>
      <c r="AY74" s="388"/>
      <c r="AZ74" s="388"/>
      <c r="BA74" s="388"/>
    </row>
    <row r="75" spans="1:53" x14ac:dyDescent="0.25">
      <c r="A75" s="319" t="s">
        <v>39</v>
      </c>
      <c r="B75" s="319" t="s">
        <v>259</v>
      </c>
      <c r="C75" s="333" t="s">
        <v>12</v>
      </c>
      <c r="D75" s="320">
        <f>V75*' Demand-Supply Gap'!D$142</f>
        <v>2.5758207614000006</v>
      </c>
      <c r="E75" s="320">
        <f>W75*' Demand-Supply Gap'!E$142</f>
        <v>2.5679459520000005</v>
      </c>
      <c r="F75" s="320">
        <f>X75*' Demand-Supply Gap'!F$142</f>
        <v>2.5799351856000001</v>
      </c>
      <c r="G75" s="320">
        <f>Y75*' Demand-Supply Gap'!G$142</f>
        <v>2.570330524200001</v>
      </c>
      <c r="H75" s="320">
        <f>Z75*' Demand-Supply Gap'!H$142</f>
        <v>2.5992759000000012</v>
      </c>
      <c r="I75" s="320">
        <f>AA75*' Demand-Supply Gap'!I$142</f>
        <v>2.4744364962000018</v>
      </c>
      <c r="J75" s="320">
        <f>AB75*' Demand-Supply Gap'!J$142</f>
        <v>2.5275053047550999</v>
      </c>
      <c r="K75" s="320">
        <f>AC75*' Demand-Supply Gap'!K$142</f>
        <v>2.6124528985753521</v>
      </c>
      <c r="L75" s="320">
        <f>AD75*' Demand-Supply Gap'!L$142</f>
        <v>2.7170789947150369</v>
      </c>
      <c r="M75" s="320">
        <f>AE75*' Demand-Supply Gap'!M$142</f>
        <v>2.8495062073239024</v>
      </c>
      <c r="N75" s="320">
        <f>AF75*' Demand-Supply Gap'!N$142</f>
        <v>2.9991476026075254</v>
      </c>
      <c r="O75" s="320">
        <f>AG75*' Demand-Supply Gap'!O$142</f>
        <v>3.170324117542223</v>
      </c>
      <c r="P75" s="320">
        <f>AH75*' Demand-Supply Gap'!P$142</f>
        <v>3.3547225898536457</v>
      </c>
      <c r="Q75" s="320">
        <f>AI75*' Demand-Supply Gap'!Q$142</f>
        <v>3.5361028713224871</v>
      </c>
      <c r="R75" s="320">
        <f>AJ75*' Demand-Supply Gap'!R$142</f>
        <v>3.7463268435272719</v>
      </c>
      <c r="S75" s="320">
        <f>AK75*' Demand-Supply Gap'!S$142</f>
        <v>3.9839393492729323</v>
      </c>
      <c r="T75" s="376"/>
      <c r="U75" s="461">
        <f t="shared" si="167"/>
        <v>5.185977967038391E-2</v>
      </c>
      <c r="V75" s="457">
        <f>V76-SUM(V72:V74)</f>
        <v>0.18790000000000007</v>
      </c>
      <c r="W75" s="457">
        <f t="shared" ref="W75" si="168">W76-SUM(W72:W74)</f>
        <v>0.18720000000000003</v>
      </c>
      <c r="X75" s="457">
        <f t="shared" ref="X75" si="169">X76-SUM(X72:X74)</f>
        <v>0.18640000000000001</v>
      </c>
      <c r="Y75" s="457">
        <f t="shared" ref="Y75" si="170">Y76-SUM(Y72:Y74)</f>
        <v>0.18570000000000009</v>
      </c>
      <c r="Z75" s="457">
        <f t="shared" ref="Z75" si="171">Z76-SUM(Z72:Z74)</f>
        <v>0.18500000000000005</v>
      </c>
      <c r="AA75" s="457">
        <f t="shared" ref="AA75" si="172">AA76-SUM(AA72:AA74)</f>
        <v>0.18430000000000013</v>
      </c>
      <c r="AB75" s="457">
        <f t="shared" ref="AB75" si="173">AB76-SUM(AB72:AB74)</f>
        <v>0.1835</v>
      </c>
      <c r="AC75" s="457">
        <f t="shared" ref="AC75" si="174">AC76-SUM(AC72:AC74)</f>
        <v>0.18290000000000006</v>
      </c>
      <c r="AD75" s="457">
        <f t="shared" ref="AD75" si="175">AD76-SUM(AD72:AD74)</f>
        <v>0.18240000000000001</v>
      </c>
      <c r="AE75" s="457">
        <f t="shared" ref="AE75" si="176">AE76-SUM(AE72:AE74)</f>
        <v>0.18180000000000007</v>
      </c>
      <c r="AF75" s="457">
        <f t="shared" ref="AF75" si="177">AF76-SUM(AF72:AF74)</f>
        <v>0.18120000000000003</v>
      </c>
      <c r="AG75" s="457">
        <f t="shared" ref="AG75" si="178">AG76-SUM(AG72:AG74)</f>
        <v>0.18070000000000008</v>
      </c>
      <c r="AH75" s="457">
        <f t="shared" ref="AH75" si="179">AH76-SUM(AH72:AH74)</f>
        <v>0.18019999999999992</v>
      </c>
      <c r="AI75" s="457">
        <f t="shared" ref="AI75" si="180">AI76-SUM(AI72:AI74)</f>
        <v>0.17969999999999997</v>
      </c>
      <c r="AJ75" s="457">
        <f t="shared" ref="AJ75" si="181">AJ76-SUM(AJ72:AJ74)</f>
        <v>0.17910000000000004</v>
      </c>
      <c r="AK75" s="457">
        <f t="shared" ref="AK75" si="182">AK76-SUM(AK72:AK74)</f>
        <v>0.17849999999999999</v>
      </c>
      <c r="AL75" s="388"/>
      <c r="AM75" s="388"/>
      <c r="AN75" s="388"/>
      <c r="AO75" s="388"/>
      <c r="AP75" s="388"/>
      <c r="AQ75" s="388"/>
      <c r="AR75" s="388"/>
      <c r="AS75" s="388"/>
      <c r="AT75" s="388"/>
      <c r="AU75" s="388"/>
      <c r="AV75" s="388"/>
      <c r="AW75" s="388"/>
      <c r="AX75" s="388"/>
      <c r="AY75" s="388"/>
      <c r="AZ75" s="388"/>
      <c r="BA75" s="388"/>
    </row>
    <row r="76" spans="1:53" ht="15.75" thickBot="1" x14ac:dyDescent="0.3">
      <c r="A76" s="225" t="s">
        <v>39</v>
      </c>
      <c r="B76" s="225" t="s">
        <v>259</v>
      </c>
      <c r="C76" s="467" t="s">
        <v>58</v>
      </c>
      <c r="D76" s="227">
        <f t="shared" ref="D76:S76" si="183">SUM(D72:D75)</f>
        <v>13.708466</v>
      </c>
      <c r="E76" s="227">
        <f t="shared" si="183"/>
        <v>13.71766</v>
      </c>
      <c r="F76" s="227">
        <f t="shared" si="183"/>
        <v>13.840854000000002</v>
      </c>
      <c r="G76" s="227">
        <f t="shared" si="183"/>
        <v>13.841305999999999</v>
      </c>
      <c r="H76" s="227">
        <f t="shared" si="183"/>
        <v>14.050140000000006</v>
      </c>
      <c r="I76" s="227">
        <f t="shared" si="183"/>
        <v>13.426134000000001</v>
      </c>
      <c r="J76" s="227">
        <f t="shared" si="183"/>
        <v>13.7738708706</v>
      </c>
      <c r="K76" s="227">
        <f t="shared" si="183"/>
        <v>14.283504092812199</v>
      </c>
      <c r="L76" s="227">
        <f t="shared" si="183"/>
        <v>14.896266418393843</v>
      </c>
      <c r="M76" s="227">
        <f t="shared" si="183"/>
        <v>15.673851525434003</v>
      </c>
      <c r="N76" s="227">
        <f t="shared" si="183"/>
        <v>16.551587210858308</v>
      </c>
      <c r="O76" s="227">
        <f t="shared" si="183"/>
        <v>17.544682443509803</v>
      </c>
      <c r="P76" s="227">
        <f t="shared" si="183"/>
        <v>18.616662540808253</v>
      </c>
      <c r="Q76" s="227">
        <f t="shared" si="183"/>
        <v>19.677812305634323</v>
      </c>
      <c r="R76" s="227">
        <f t="shared" si="183"/>
        <v>20.917514480889285</v>
      </c>
      <c r="S76" s="227">
        <f t="shared" si="183"/>
        <v>22.318987951108866</v>
      </c>
      <c r="T76" s="476"/>
      <c r="U76" s="332"/>
      <c r="V76" s="469">
        <v>1</v>
      </c>
      <c r="W76" s="469">
        <v>1</v>
      </c>
      <c r="X76" s="470">
        <v>1</v>
      </c>
      <c r="Y76" s="471">
        <v>1</v>
      </c>
      <c r="Z76" s="471">
        <v>1</v>
      </c>
      <c r="AA76" s="471">
        <v>1</v>
      </c>
      <c r="AB76" s="471">
        <v>1</v>
      </c>
      <c r="AC76" s="471">
        <v>1</v>
      </c>
      <c r="AD76" s="471">
        <v>1</v>
      </c>
      <c r="AE76" s="471">
        <v>1</v>
      </c>
      <c r="AF76" s="471">
        <v>1</v>
      </c>
      <c r="AG76" s="471">
        <v>1</v>
      </c>
      <c r="AH76" s="471">
        <v>1</v>
      </c>
      <c r="AI76" s="471">
        <v>1</v>
      </c>
      <c r="AJ76" s="471">
        <v>1</v>
      </c>
      <c r="AK76" s="471">
        <v>1</v>
      </c>
      <c r="AL76" s="388"/>
      <c r="AM76" s="388"/>
      <c r="AN76" s="388"/>
      <c r="AO76" s="388"/>
      <c r="AP76" s="388"/>
      <c r="AQ76" s="388"/>
      <c r="AR76" s="388"/>
      <c r="AS76" s="388"/>
      <c r="AT76" s="388"/>
      <c r="AU76" s="388"/>
      <c r="AV76" s="388"/>
      <c r="AW76" s="388"/>
      <c r="AX76" s="388"/>
      <c r="AY76" s="388"/>
      <c r="AZ76" s="388"/>
      <c r="BA76" s="388"/>
    </row>
    <row r="77" spans="1:53" x14ac:dyDescent="0.25">
      <c r="A77" s="319" t="s">
        <v>39</v>
      </c>
      <c r="B77" s="319" t="s">
        <v>107</v>
      </c>
      <c r="C77" s="333" t="s">
        <v>360</v>
      </c>
      <c r="D77" s="320">
        <f>V77*' Demand-Supply Gap'!D$151</f>
        <v>10.957782339630002</v>
      </c>
      <c r="E77" s="320">
        <f>W77*' Demand-Supply Gap'!E$151</f>
        <v>11.142889355308</v>
      </c>
      <c r="F77" s="320">
        <f>X77*' Demand-Supply Gap'!F$151</f>
        <v>11.096568031612001</v>
      </c>
      <c r="G77" s="320">
        <f>Y77*' Demand-Supply Gap'!G$151</f>
        <v>11.101673806299996</v>
      </c>
      <c r="H77" s="320">
        <f>Z77*' Demand-Supply Gap'!H$151</f>
        <v>11.286594300904</v>
      </c>
      <c r="I77" s="320">
        <f>AA77*' Demand-Supply Gap'!I$151</f>
        <v>10.4980448104</v>
      </c>
      <c r="J77" s="320">
        <f>AB77*' Demand-Supply Gap'!J$151</f>
        <v>10.612425906770518</v>
      </c>
      <c r="K77" s="320">
        <f>AC77*' Demand-Supply Gap'!K$151</f>
        <v>10.890674293277103</v>
      </c>
      <c r="L77" s="320">
        <f>AD77*' Demand-Supply Gap'!L$151</f>
        <v>11.323814408211911</v>
      </c>
      <c r="M77" s="320">
        <f>AE77*' Demand-Supply Gap'!M$151</f>
        <v>11.725653495194779</v>
      </c>
      <c r="N77" s="320">
        <f>AF77*' Demand-Supply Gap'!N$151</f>
        <v>12.120065681361075</v>
      </c>
      <c r="O77" s="320">
        <f>AG77*' Demand-Supply Gap'!O$151</f>
        <v>12.621067088606425</v>
      </c>
      <c r="P77" s="320">
        <f>AH77*' Demand-Supply Gap'!P$151</f>
        <v>13.344846872374349</v>
      </c>
      <c r="Q77" s="320">
        <f>AI77*' Demand-Supply Gap'!Q$151</f>
        <v>13.94839650647096</v>
      </c>
      <c r="R77" s="320">
        <f>AJ77*' Demand-Supply Gap'!R$151</f>
        <v>14.521547344397488</v>
      </c>
      <c r="S77" s="320">
        <f>AK77*' Demand-Supply Gap'!S$151</f>
        <v>15.412407700302118</v>
      </c>
      <c r="T77" s="376"/>
      <c r="U77" s="461">
        <f>(S77/J77)^(1/9)-1</f>
        <v>4.2332314355631118E-2</v>
      </c>
      <c r="V77" s="436">
        <v>0.60550000000000004</v>
      </c>
      <c r="W77" s="436">
        <v>0.61029999999999995</v>
      </c>
      <c r="X77" s="436">
        <v>0.60429999999999995</v>
      </c>
      <c r="Y77" s="436">
        <v>0.60499999999999998</v>
      </c>
      <c r="Z77" s="436">
        <v>0.60529999999999995</v>
      </c>
      <c r="AA77" s="436">
        <v>0.60440000000000005</v>
      </c>
      <c r="AB77" s="436">
        <v>0.6038</v>
      </c>
      <c r="AC77" s="436">
        <v>0.60570000000000002</v>
      </c>
      <c r="AD77" s="436">
        <v>0.61209999999999998</v>
      </c>
      <c r="AE77" s="436">
        <v>0.61050000000000004</v>
      </c>
      <c r="AF77" s="436">
        <v>0.60560000000000003</v>
      </c>
      <c r="AG77" s="436">
        <v>0.60289999999999999</v>
      </c>
      <c r="AH77" s="435">
        <v>0.60880000000000001</v>
      </c>
      <c r="AI77" s="436">
        <v>0.61009999999999998</v>
      </c>
      <c r="AJ77" s="436">
        <v>0.60550000000000004</v>
      </c>
      <c r="AK77" s="436">
        <v>0.61029999999999995</v>
      </c>
      <c r="AL77" s="388"/>
      <c r="AM77" s="388"/>
      <c r="AN77" s="388"/>
      <c r="AO77" s="388"/>
      <c r="AP77" s="388"/>
      <c r="AQ77" s="388"/>
      <c r="AR77" s="388"/>
      <c r="AS77" s="388"/>
      <c r="AT77" s="388"/>
      <c r="AU77" s="388"/>
      <c r="AV77" s="388"/>
      <c r="AW77" s="388"/>
      <c r="AX77" s="388"/>
      <c r="AY77" s="388"/>
      <c r="AZ77" s="388"/>
      <c r="BA77" s="388"/>
    </row>
    <row r="78" spans="1:53" x14ac:dyDescent="0.25">
      <c r="A78" s="319" t="s">
        <v>39</v>
      </c>
      <c r="B78" s="319" t="s">
        <v>107</v>
      </c>
      <c r="C78" s="333" t="s">
        <v>383</v>
      </c>
      <c r="D78" s="320">
        <f>V78*' Demand-Supply Gap'!D$151</f>
        <v>2.4087214358460005</v>
      </c>
      <c r="E78" s="320">
        <f>W78*' Demand-Supply Gap'!E$151</f>
        <v>2.4776177052519999</v>
      </c>
      <c r="F78" s="320">
        <f>X78*' Demand-Supply Gap'!F$151</f>
        <v>2.4202013347120004</v>
      </c>
      <c r="G78" s="320">
        <f>Y78*' Demand-Supply Gap'!G$151</f>
        <v>2.4056684892659992</v>
      </c>
      <c r="H78" s="320">
        <f>Z78*' Demand-Supply Gap'!H$151</f>
        <v>2.5843746408480004</v>
      </c>
      <c r="I78" s="320">
        <f>AA78*' Demand-Supply Gap'!I$151</f>
        <v>2.2701761361999999</v>
      </c>
      <c r="J78" s="320">
        <f>AB78*' Demand-Supply Gap'!J$151</f>
        <v>2.4641638160470793</v>
      </c>
      <c r="K78" s="320">
        <f>AC78*' Demand-Supply Gap'!K$151</f>
        <v>2.4399281849062286</v>
      </c>
      <c r="L78" s="320">
        <f>AD78*' Demand-Supply Gap'!L$151</f>
        <v>2.5233920687471079</v>
      </c>
      <c r="M78" s="320">
        <f>AE78*' Demand-Supply Gap'!M$151</f>
        <v>2.5832930304728872</v>
      </c>
      <c r="N78" s="320">
        <f>AF78*' Demand-Supply Gap'!N$151</f>
        <v>2.779849939136481</v>
      </c>
      <c r="O78" s="320">
        <f>AG78*' Demand-Supply Gap'!O$151</f>
        <v>2.8658551740424936</v>
      </c>
      <c r="P78" s="320">
        <f>AH78*' Demand-Supply Gap'!P$151</f>
        <v>3.3625156212585829</v>
      </c>
      <c r="Q78" s="320">
        <f>AI78*' Demand-Supply Gap'!Q$151</f>
        <v>3.0589992666215613</v>
      </c>
      <c r="R78" s="320">
        <f>AJ78*' Demand-Supply Gap'!R$151</f>
        <v>3.192102314680934</v>
      </c>
      <c r="S78" s="320">
        <f>AK78*' Demand-Supply Gap'!S$151</f>
        <v>3.4269436751286211</v>
      </c>
      <c r="T78" s="376"/>
      <c r="U78" s="461">
        <f t="shared" ref="U78:U80" si="184">(S78/J78)^(1/9)-1</f>
        <v>3.7326005297451115E-2</v>
      </c>
      <c r="V78" s="436">
        <v>0.1331</v>
      </c>
      <c r="W78" s="436">
        <v>0.13569999999999999</v>
      </c>
      <c r="X78" s="436">
        <v>0.1318</v>
      </c>
      <c r="Y78" s="436">
        <v>0.13109999999999999</v>
      </c>
      <c r="Z78" s="436">
        <v>0.1386</v>
      </c>
      <c r="AA78" s="436">
        <v>0.13070000000000001</v>
      </c>
      <c r="AB78" s="436">
        <v>0.14019999999999999</v>
      </c>
      <c r="AC78" s="436">
        <v>0.13569999999999999</v>
      </c>
      <c r="AD78" s="436">
        <v>0.13639999999999999</v>
      </c>
      <c r="AE78" s="436">
        <v>0.13450000000000001</v>
      </c>
      <c r="AF78" s="436">
        <v>0.1389</v>
      </c>
      <c r="AG78" s="436">
        <v>0.13689999999999999</v>
      </c>
      <c r="AH78" s="434">
        <v>0.15340000000000001</v>
      </c>
      <c r="AI78" s="436">
        <v>0.1338</v>
      </c>
      <c r="AJ78" s="436">
        <v>0.1331</v>
      </c>
      <c r="AK78" s="436">
        <v>0.13569999999999999</v>
      </c>
      <c r="AL78" s="388"/>
      <c r="AM78" s="388"/>
      <c r="AN78" s="388"/>
      <c r="AO78" s="388"/>
      <c r="AP78" s="388"/>
      <c r="AQ78" s="388"/>
      <c r="AR78" s="388"/>
      <c r="AS78" s="388"/>
      <c r="AT78" s="388"/>
      <c r="AU78" s="388"/>
      <c r="AV78" s="388"/>
      <c r="AW78" s="388"/>
      <c r="AX78" s="388"/>
      <c r="AY78" s="388"/>
      <c r="AZ78" s="388"/>
      <c r="BA78" s="388"/>
    </row>
    <row r="79" spans="1:53" x14ac:dyDescent="0.25">
      <c r="A79" s="319" t="s">
        <v>39</v>
      </c>
      <c r="B79" s="319" t="s">
        <v>107</v>
      </c>
      <c r="C79" s="333" t="s">
        <v>386</v>
      </c>
      <c r="D79" s="320">
        <f>V79*' Demand-Supply Gap'!D$151</f>
        <v>1.1310675412500002</v>
      </c>
      <c r="E79" s="320">
        <f>W79*' Demand-Supply Gap'!E$151</f>
        <v>1.1411282725</v>
      </c>
      <c r="F79" s="320">
        <f>X79*' Demand-Supply Gap'!F$151</f>
        <v>1.1476675525000002</v>
      </c>
      <c r="G79" s="320">
        <f>Y79*' Demand-Supply Gap'!G$151</f>
        <v>1.1468671287499996</v>
      </c>
      <c r="H79" s="320">
        <f>Z79*' Demand-Supply Gap'!H$151</f>
        <v>1.1653926050000001</v>
      </c>
      <c r="I79" s="320">
        <f>AA79*' Demand-Supply Gap'!I$151</f>
        <v>1.085585375</v>
      </c>
      <c r="J79" s="320">
        <f>AB79*' Demand-Supply Gap'!J$151</f>
        <v>1.0985038409624999</v>
      </c>
      <c r="K79" s="320">
        <f>AC79*' Demand-Supply Gap'!K$151</f>
        <v>1.1237694293046374</v>
      </c>
      <c r="L79" s="320">
        <f>AD79*' Demand-Supply Gap'!L$151</f>
        <v>1.1562463658115414</v>
      </c>
      <c r="M79" s="320">
        <f>AE79*' Demand-Supply Gap'!M$151</f>
        <v>1.1984943130223653</v>
      </c>
      <c r="N79" s="320">
        <f>AF79*' Demand-Supply Gap'!N$151</f>
        <v>1.2488310741693047</v>
      </c>
      <c r="O79" s="320">
        <f>AG79*' Demand-Supply Gap'!O$151</f>
        <v>1.3062773035810928</v>
      </c>
      <c r="P79" s="320">
        <f>AH79*' Demand-Supply Gap'!P$151</f>
        <v>1.3699949565101788</v>
      </c>
      <c r="Q79" s="320">
        <f>AI79*' Demand-Supply Gap'!Q$151</f>
        <v>1.4289047396401164</v>
      </c>
      <c r="R79" s="320">
        <f>AJ79*' Demand-Supply Gap'!R$151</f>
        <v>1.4989210718824821</v>
      </c>
      <c r="S79" s="320">
        <f>AK79*' Demand-Supply Gap'!S$151</f>
        <v>1.5783638886922537</v>
      </c>
      <c r="T79" s="376"/>
      <c r="U79" s="461">
        <f t="shared" si="184"/>
        <v>4.1092951680013146E-2</v>
      </c>
      <c r="V79" s="433">
        <v>6.25E-2</v>
      </c>
      <c r="W79" s="433">
        <v>6.25E-2</v>
      </c>
      <c r="X79" s="433">
        <v>6.25E-2</v>
      </c>
      <c r="Y79" s="433">
        <v>6.25E-2</v>
      </c>
      <c r="Z79" s="433">
        <v>6.25E-2</v>
      </c>
      <c r="AA79" s="433">
        <v>6.25E-2</v>
      </c>
      <c r="AB79" s="433">
        <v>6.25E-2</v>
      </c>
      <c r="AC79" s="433">
        <v>6.25E-2</v>
      </c>
      <c r="AD79" s="433">
        <v>6.25E-2</v>
      </c>
      <c r="AE79" s="433">
        <v>6.2399999999999997E-2</v>
      </c>
      <c r="AF79" s="433">
        <v>6.2399999999999997E-2</v>
      </c>
      <c r="AG79" s="433">
        <v>6.2399999999999997E-2</v>
      </c>
      <c r="AH79" s="433">
        <v>6.25E-2</v>
      </c>
      <c r="AI79" s="433">
        <v>6.25E-2</v>
      </c>
      <c r="AJ79" s="433">
        <v>6.25E-2</v>
      </c>
      <c r="AK79" s="433">
        <v>6.25E-2</v>
      </c>
      <c r="AL79" s="388"/>
      <c r="AM79" s="388"/>
      <c r="AN79" s="388"/>
      <c r="AO79" s="388"/>
      <c r="AP79" s="388"/>
      <c r="AQ79" s="388"/>
      <c r="AR79" s="388"/>
      <c r="AS79" s="388"/>
      <c r="AT79" s="388"/>
      <c r="AU79" s="388"/>
      <c r="AV79" s="388"/>
      <c r="AW79" s="388"/>
      <c r="AX79" s="388"/>
      <c r="AY79" s="388"/>
      <c r="AZ79" s="388"/>
      <c r="BA79" s="388"/>
    </row>
    <row r="80" spans="1:53" x14ac:dyDescent="0.25">
      <c r="A80" s="319" t="s">
        <v>39</v>
      </c>
      <c r="B80" s="319" t="s">
        <v>107</v>
      </c>
      <c r="C80" s="333" t="s">
        <v>12</v>
      </c>
      <c r="D80" s="320">
        <f>V80*' Demand-Supply Gap'!D$151</f>
        <v>3.5995093432740002</v>
      </c>
      <c r="E80" s="320">
        <f>W80*' Demand-Supply Gap'!E$151</f>
        <v>3.4964170269400001</v>
      </c>
      <c r="F80" s="320">
        <f>X80*' Demand-Supply Gap'!F$151</f>
        <v>3.698243921176001</v>
      </c>
      <c r="G80" s="320">
        <f>Y80*' Demand-Supply Gap'!G$151</f>
        <v>3.6956646356839991</v>
      </c>
      <c r="H80" s="320">
        <f>Z80*' Demand-Supply Gap'!H$151</f>
        <v>3.609920133248</v>
      </c>
      <c r="I80" s="320">
        <f>AA80*' Demand-Supply Gap'!I$151</f>
        <v>3.5155596783999985</v>
      </c>
      <c r="J80" s="320">
        <f>AB80*' Demand-Supply Gap'!J$151</f>
        <v>3.4009678916198998</v>
      </c>
      <c r="K80" s="320">
        <f>AC80*' Demand-Supply Gap'!K$151</f>
        <v>3.5259389613862293</v>
      </c>
      <c r="L80" s="320">
        <f>AD80*' Demand-Supply Gap'!L$151</f>
        <v>3.4964890102141024</v>
      </c>
      <c r="M80" s="320">
        <f>AE80*' Demand-Supply Gap'!M$151</f>
        <v>3.699198793078645</v>
      </c>
      <c r="N80" s="320">
        <f>AF80*' Demand-Supply Gap'!N$151</f>
        <v>3.8645718016361008</v>
      </c>
      <c r="O80" s="320">
        <f>AG80*' Demand-Supply Gap'!O$151</f>
        <v>4.1407315809028873</v>
      </c>
      <c r="P80" s="320">
        <f>AH80*' Demand-Supply Gap'!P$151</f>
        <v>3.8425618540197495</v>
      </c>
      <c r="Q80" s="320">
        <f>AI80*' Demand-Supply Gap'!Q$151</f>
        <v>4.4261753215092243</v>
      </c>
      <c r="R80" s="320">
        <f>AJ80*' Demand-Supply Gap'!R$151</f>
        <v>4.7701664191588105</v>
      </c>
      <c r="S80" s="320">
        <f>AK80*' Demand-Supply Gap'!S$151</f>
        <v>4.836106954953066</v>
      </c>
      <c r="T80" s="376"/>
      <c r="U80" s="461">
        <f t="shared" si="184"/>
        <v>3.989179541136112E-2</v>
      </c>
      <c r="V80" s="457">
        <f>V81-SUM(V77:V79)</f>
        <v>0.19889999999999997</v>
      </c>
      <c r="W80" s="457">
        <f t="shared" ref="W80" si="185">W81-SUM(W77:W79)</f>
        <v>0.1915</v>
      </c>
      <c r="X80" s="457">
        <f t="shared" ref="X80" si="186">X81-SUM(X77:X79)</f>
        <v>0.20140000000000002</v>
      </c>
      <c r="Y80" s="457">
        <f t="shared" ref="Y80" si="187">Y81-SUM(Y77:Y79)</f>
        <v>0.20140000000000002</v>
      </c>
      <c r="Z80" s="457">
        <f t="shared" ref="Z80" si="188">Z81-SUM(Z77:Z79)</f>
        <v>0.19359999999999999</v>
      </c>
      <c r="AA80" s="457">
        <f t="shared" ref="AA80" si="189">AA81-SUM(AA77:AA79)</f>
        <v>0.20239999999999991</v>
      </c>
      <c r="AB80" s="457">
        <f t="shared" ref="AB80" si="190">AB81-SUM(AB77:AB79)</f>
        <v>0.19350000000000001</v>
      </c>
      <c r="AC80" s="457">
        <f t="shared" ref="AC80" si="191">AC81-SUM(AC77:AC79)</f>
        <v>0.19609999999999994</v>
      </c>
      <c r="AD80" s="457">
        <f t="shared" ref="AD80" si="192">AD81-SUM(AD77:AD79)</f>
        <v>0.18900000000000006</v>
      </c>
      <c r="AE80" s="457">
        <f t="shared" ref="AE80" si="193">AE81-SUM(AE77:AE79)</f>
        <v>0.19259999999999988</v>
      </c>
      <c r="AF80" s="457">
        <f t="shared" ref="AF80" si="194">AF81-SUM(AF77:AF79)</f>
        <v>0.19309999999999994</v>
      </c>
      <c r="AG80" s="457">
        <f t="shared" ref="AG80" si="195">AG81-SUM(AG77:AG79)</f>
        <v>0.19779999999999998</v>
      </c>
      <c r="AH80" s="457">
        <f t="shared" ref="AH80" si="196">AH81-SUM(AH77:AH79)</f>
        <v>0.17530000000000001</v>
      </c>
      <c r="AI80" s="457">
        <f t="shared" ref="AI80" si="197">AI81-SUM(AI77:AI79)</f>
        <v>0.19359999999999999</v>
      </c>
      <c r="AJ80" s="457">
        <f t="shared" ref="AJ80" si="198">AJ81-SUM(AJ77:AJ79)</f>
        <v>0.19889999999999997</v>
      </c>
      <c r="AK80" s="457">
        <f t="shared" ref="AK80" si="199">AK81-SUM(AK77:AK79)</f>
        <v>0.1915</v>
      </c>
      <c r="AL80" s="388"/>
      <c r="AM80" s="388"/>
      <c r="AN80" s="388"/>
      <c r="AO80" s="388"/>
      <c r="AP80" s="388"/>
      <c r="AQ80" s="388"/>
      <c r="AR80" s="388"/>
      <c r="AS80" s="388"/>
      <c r="AT80" s="388"/>
      <c r="AU80" s="388"/>
      <c r="AV80" s="388"/>
      <c r="AW80" s="388"/>
      <c r="AX80" s="388"/>
      <c r="AY80" s="388"/>
      <c r="AZ80" s="388"/>
      <c r="BA80" s="388"/>
    </row>
    <row r="81" spans="1:53" ht="15.75" thickBot="1" x14ac:dyDescent="0.3">
      <c r="A81" s="225" t="s">
        <v>39</v>
      </c>
      <c r="B81" s="225" t="s">
        <v>107</v>
      </c>
      <c r="C81" s="467" t="s">
        <v>58</v>
      </c>
      <c r="D81" s="227">
        <f t="shared" ref="D81:S81" si="200">SUM(D77:D80)</f>
        <v>18.097080660000003</v>
      </c>
      <c r="E81" s="227">
        <f t="shared" si="200"/>
        <v>18.258052360000001</v>
      </c>
      <c r="F81" s="227">
        <f t="shared" si="200"/>
        <v>18.362680840000003</v>
      </c>
      <c r="G81" s="227">
        <f t="shared" si="200"/>
        <v>18.349874059999994</v>
      </c>
      <c r="H81" s="227">
        <f t="shared" si="200"/>
        <v>18.646281680000001</v>
      </c>
      <c r="I81" s="227">
        <f t="shared" si="200"/>
        <v>17.369365999999999</v>
      </c>
      <c r="J81" s="227">
        <f t="shared" si="200"/>
        <v>17.576061455399998</v>
      </c>
      <c r="K81" s="227">
        <f t="shared" si="200"/>
        <v>17.980310868874199</v>
      </c>
      <c r="L81" s="227">
        <f t="shared" si="200"/>
        <v>18.499941852984662</v>
      </c>
      <c r="M81" s="227">
        <f t="shared" si="200"/>
        <v>19.206639631768677</v>
      </c>
      <c r="N81" s="227">
        <f t="shared" si="200"/>
        <v>20.013318496302961</v>
      </c>
      <c r="O81" s="227">
        <f t="shared" si="200"/>
        <v>20.933931147132899</v>
      </c>
      <c r="P81" s="227">
        <f t="shared" si="200"/>
        <v>21.91991930416286</v>
      </c>
      <c r="Q81" s="227">
        <f t="shared" si="200"/>
        <v>22.862475834241863</v>
      </c>
      <c r="R81" s="227">
        <f t="shared" si="200"/>
        <v>23.982737150119711</v>
      </c>
      <c r="S81" s="227">
        <f t="shared" si="200"/>
        <v>25.25382221907606</v>
      </c>
      <c r="T81" s="476"/>
      <c r="U81" s="332"/>
      <c r="V81" s="469">
        <v>1</v>
      </c>
      <c r="W81" s="469">
        <v>1</v>
      </c>
      <c r="X81" s="470">
        <v>1</v>
      </c>
      <c r="Y81" s="471">
        <v>1</v>
      </c>
      <c r="Z81" s="471">
        <v>1</v>
      </c>
      <c r="AA81" s="471">
        <v>1</v>
      </c>
      <c r="AB81" s="471">
        <v>1</v>
      </c>
      <c r="AC81" s="471">
        <v>1</v>
      </c>
      <c r="AD81" s="471">
        <v>1</v>
      </c>
      <c r="AE81" s="471">
        <v>1</v>
      </c>
      <c r="AF81" s="471">
        <v>1</v>
      </c>
      <c r="AG81" s="471">
        <v>1</v>
      </c>
      <c r="AH81" s="471">
        <v>1</v>
      </c>
      <c r="AI81" s="471">
        <v>1</v>
      </c>
      <c r="AJ81" s="471">
        <v>1</v>
      </c>
      <c r="AK81" s="471">
        <v>1</v>
      </c>
      <c r="AL81" s="388"/>
      <c r="AM81" s="388"/>
      <c r="AN81" s="388"/>
      <c r="AO81" s="388"/>
      <c r="AP81" s="388"/>
      <c r="AQ81" s="388"/>
      <c r="AR81" s="388"/>
      <c r="AS81" s="388"/>
      <c r="AT81" s="388"/>
      <c r="AU81" s="388"/>
      <c r="AV81" s="388"/>
      <c r="AW81" s="388"/>
      <c r="AX81" s="388"/>
      <c r="AY81" s="388"/>
      <c r="AZ81" s="388"/>
      <c r="BA81" s="388"/>
    </row>
    <row r="82" spans="1:53" x14ac:dyDescent="0.25">
      <c r="A82" s="319" t="s">
        <v>39</v>
      </c>
      <c r="B82" s="319" t="s">
        <v>54</v>
      </c>
      <c r="C82" s="333" t="s">
        <v>360</v>
      </c>
      <c r="D82" s="320">
        <f>V82*' Demand-Supply Gap'!D$160</f>
        <v>20.565413390808001</v>
      </c>
      <c r="E82" s="320">
        <f>W82*' Demand-Supply Gap'!E$160</f>
        <v>20.675501494720002</v>
      </c>
      <c r="F82" s="320">
        <f>X82*' Demand-Supply Gap'!F$160</f>
        <v>20.694781789488001</v>
      </c>
      <c r="G82" s="320">
        <f>Y82*' Demand-Supply Gap'!G$160</f>
        <v>20.658034663656</v>
      </c>
      <c r="H82" s="320">
        <f>Z82*' Demand-Supply Gap'!H$160</f>
        <v>20.187951277823998</v>
      </c>
      <c r="I82" s="320">
        <f>AA82*' Demand-Supply Gap'!I$160</f>
        <v>19.332664335000004</v>
      </c>
      <c r="J82" s="320">
        <f>AB82*' Demand-Supply Gap'!J$160</f>
        <v>20.0991245644</v>
      </c>
      <c r="K82" s="320">
        <f>AC82*' Demand-Supply Gap'!K$160</f>
        <v>20.182240502977777</v>
      </c>
      <c r="L82" s="320">
        <f>AD82*' Demand-Supply Gap'!L$160</f>
        <v>20.265440897955557</v>
      </c>
      <c r="M82" s="320">
        <f>AE82*' Demand-Supply Gap'!M$160</f>
        <v>20.348725749333337</v>
      </c>
      <c r="N82" s="320">
        <f>AF82*' Demand-Supply Gap'!N$160</f>
        <v>20.432095057111113</v>
      </c>
      <c r="O82" s="320">
        <f>AG82*' Demand-Supply Gap'!O$160</f>
        <v>20.515548821288892</v>
      </c>
      <c r="P82" s="320">
        <f>AH82*' Demand-Supply Gap'!P$160</f>
        <v>20.599087041866667</v>
      </c>
      <c r="Q82" s="320">
        <f>AI82*' Demand-Supply Gap'!Q$160</f>
        <v>20.682709718844439</v>
      </c>
      <c r="R82" s="320">
        <f>AJ82*' Demand-Supply Gap'!R$160</f>
        <v>20.766416852222221</v>
      </c>
      <c r="S82" s="320">
        <f>AK82*' Demand-Supply Gap'!S$160</f>
        <v>20.850208442</v>
      </c>
      <c r="T82" s="376"/>
      <c r="U82" s="461">
        <f>(S82/J82)^(1/9)-1</f>
        <v>4.0847293368251325E-3</v>
      </c>
      <c r="V82" s="439">
        <v>0.58189999999999997</v>
      </c>
      <c r="W82" s="439">
        <v>0.58160000000000001</v>
      </c>
      <c r="X82" s="439">
        <v>0.58140000000000003</v>
      </c>
      <c r="Y82" s="439">
        <v>0.58109999999999995</v>
      </c>
      <c r="Z82" s="439">
        <v>0.58079999999999998</v>
      </c>
      <c r="AA82" s="439">
        <v>0.58050000000000002</v>
      </c>
      <c r="AB82" s="458">
        <v>0.58030000000000004</v>
      </c>
      <c r="AC82" s="458">
        <v>0.58064444444444441</v>
      </c>
      <c r="AD82" s="458">
        <v>0.58098888888888889</v>
      </c>
      <c r="AE82" s="458">
        <v>0.58133333333333337</v>
      </c>
      <c r="AF82" s="458">
        <v>0.58167777777777774</v>
      </c>
      <c r="AG82" s="458">
        <v>0.58202222222222222</v>
      </c>
      <c r="AH82" s="458">
        <v>0.5823666666666667</v>
      </c>
      <c r="AI82" s="458">
        <v>0.58271111111111107</v>
      </c>
      <c r="AJ82" s="458">
        <v>0.58305555555555555</v>
      </c>
      <c r="AK82" s="458">
        <v>0.58340000000000003</v>
      </c>
      <c r="AL82" s="388"/>
      <c r="AM82" s="388"/>
      <c r="AN82" s="388"/>
      <c r="AO82" s="388"/>
      <c r="AP82" s="388"/>
      <c r="AQ82" s="388"/>
      <c r="AR82" s="388"/>
      <c r="AS82" s="388"/>
      <c r="AT82" s="388"/>
      <c r="AU82" s="388"/>
      <c r="AV82" s="388"/>
      <c r="AW82" s="388"/>
      <c r="AX82" s="388"/>
      <c r="AY82" s="388"/>
      <c r="AZ82" s="388"/>
      <c r="BA82" s="388"/>
    </row>
    <row r="83" spans="1:53" x14ac:dyDescent="0.25">
      <c r="A83" s="319" t="s">
        <v>39</v>
      </c>
      <c r="B83" s="319" t="s">
        <v>54</v>
      </c>
      <c r="C83" s="333" t="s">
        <v>383</v>
      </c>
      <c r="D83" s="320">
        <f>V83*' Demand-Supply Gap'!D$160</f>
        <v>5.5274628876480012</v>
      </c>
      <c r="E83" s="320">
        <f>W83*' Demand-Supply Gap'!E$160</f>
        <v>5.5528083450400008</v>
      </c>
      <c r="F83" s="320">
        <f>X83*' Demand-Supply Gap'!F$160</f>
        <v>5.55277942752</v>
      </c>
      <c r="G83" s="320">
        <f>Y83*' Demand-Supply Gap'!G$160</f>
        <v>5.5422261298640008</v>
      </c>
      <c r="H83" s="320">
        <f>Z83*' Demand-Supply Gap'!H$160</f>
        <v>5.4119559468959997</v>
      </c>
      <c r="I83" s="320">
        <f>AA83*' Demand-Supply Gap'!I$160</f>
        <v>5.1786895850000008</v>
      </c>
      <c r="J83" s="320">
        <f>AB83*' Demand-Supply Gap'!J$160</f>
        <v>5.3823952392000001</v>
      </c>
      <c r="K83" s="320">
        <f>AC83*' Demand-Supply Gap'!K$160</f>
        <v>5.3944952992000008</v>
      </c>
      <c r="L83" s="320">
        <f>AD83*' Demand-Supply Gap'!L$160</f>
        <v>5.4065463199999995</v>
      </c>
      <c r="M83" s="320">
        <f>AE83*' Demand-Supply Gap'!M$160</f>
        <v>5.4220486558000012</v>
      </c>
      <c r="N83" s="320">
        <f>AF83*' Demand-Supply Gap'!N$160</f>
        <v>5.434013858000001</v>
      </c>
      <c r="O83" s="320">
        <f>AG83*' Demand-Supply Gap'!O$160</f>
        <v>5.4494548947999997</v>
      </c>
      <c r="P83" s="320">
        <f>AH83*' Demand-Supply Gap'!P$160</f>
        <v>5.4613342783999999</v>
      </c>
      <c r="Q83" s="320">
        <f>AI83*' Demand-Supply Gap'!Q$160</f>
        <v>5.4731646227999997</v>
      </c>
      <c r="R83" s="320">
        <f>AJ83*' Demand-Supply Gap'!R$160</f>
        <v>5.4885075811999995</v>
      </c>
      <c r="S83" s="320">
        <f>AK83*' Demand-Supply Gap'!S$160</f>
        <v>5.5002521069999997</v>
      </c>
      <c r="T83" s="376"/>
      <c r="U83" s="461">
        <f t="shared" ref="U83:U85" si="201">(S83/J83)^(1/9)-1</f>
        <v>2.4096142408416288E-3</v>
      </c>
      <c r="V83" s="438">
        <v>0.15640000000000001</v>
      </c>
      <c r="W83" s="438">
        <v>0.15620000000000001</v>
      </c>
      <c r="X83" s="438">
        <v>0.156</v>
      </c>
      <c r="Y83" s="438">
        <v>0.15590000000000001</v>
      </c>
      <c r="Z83" s="438">
        <v>0.15570000000000001</v>
      </c>
      <c r="AA83" s="438">
        <v>0.1555</v>
      </c>
      <c r="AB83" s="438">
        <v>0.15540000000000001</v>
      </c>
      <c r="AC83" s="438">
        <v>0.1552</v>
      </c>
      <c r="AD83" s="438">
        <v>0.155</v>
      </c>
      <c r="AE83" s="438">
        <v>0.15490000000000001</v>
      </c>
      <c r="AF83" s="438">
        <v>0.1547</v>
      </c>
      <c r="AG83" s="438">
        <v>0.15459999999999999</v>
      </c>
      <c r="AH83" s="438">
        <v>0.15440000000000001</v>
      </c>
      <c r="AI83" s="438">
        <v>0.1542</v>
      </c>
      <c r="AJ83" s="438">
        <v>0.15409999999999999</v>
      </c>
      <c r="AK83" s="438">
        <v>0.15390000000000001</v>
      </c>
      <c r="AL83" s="388"/>
      <c r="AM83" s="388"/>
      <c r="AN83" s="388"/>
      <c r="AO83" s="388"/>
      <c r="AP83" s="388"/>
      <c r="AQ83" s="388"/>
      <c r="AR83" s="388"/>
      <c r="AS83" s="388"/>
      <c r="AT83" s="388"/>
      <c r="AU83" s="388"/>
      <c r="AV83" s="388"/>
      <c r="AW83" s="388"/>
      <c r="AX83" s="388"/>
      <c r="AY83" s="388"/>
      <c r="AZ83" s="388"/>
      <c r="BA83" s="388"/>
    </row>
    <row r="84" spans="1:53" x14ac:dyDescent="0.25">
      <c r="A84" s="319" t="s">
        <v>39</v>
      </c>
      <c r="B84" s="319" t="s">
        <v>54</v>
      </c>
      <c r="C84" s="333" t="s">
        <v>386</v>
      </c>
      <c r="D84" s="320">
        <f>V84*' Demand-Supply Gap'!D$160</f>
        <v>1.9897452722160003</v>
      </c>
      <c r="E84" s="320">
        <f>W84*' Demand-Supply Gap'!E$160</f>
        <v>2.0014283599600002</v>
      </c>
      <c r="F84" s="320">
        <f>X84*' Demand-Supply Gap'!F$160</f>
        <v>2.0039838574960003</v>
      </c>
      <c r="G84" s="320">
        <f>Y84*' Demand-Supply Gap'!G$160</f>
        <v>2.001458185448</v>
      </c>
      <c r="H84" s="320">
        <f>Z84*' Demand-Supply Gap'!H$160</f>
        <v>1.956924340464</v>
      </c>
      <c r="I84" s="320">
        <f>AA84*' Demand-Supply Gap'!I$160</f>
        <v>1.8749853610000002</v>
      </c>
      <c r="J84" s="320">
        <f>AB84*' Demand-Supply Gap'!J$160</f>
        <v>1.9499926124</v>
      </c>
      <c r="K84" s="320">
        <f>AC84*' Demand-Supply Gap'!K$160</f>
        <v>1.9568948798000003</v>
      </c>
      <c r="L84" s="320">
        <f>AD84*' Demand-Supply Gap'!L$160</f>
        <v>1.9637971472</v>
      </c>
      <c r="M84" s="320">
        <f>AE84*' Demand-Supply Gap'!M$160</f>
        <v>1.9706994146000003</v>
      </c>
      <c r="N84" s="320">
        <f>AF84*' Demand-Supply Gap'!N$160</f>
        <v>1.9776016820000004</v>
      </c>
      <c r="O84" s="320">
        <f>AG84*' Demand-Supply Gap'!O$160</f>
        <v>1.9845039494000003</v>
      </c>
      <c r="P84" s="320">
        <f>AH84*' Demand-Supply Gap'!P$160</f>
        <v>1.9914062168</v>
      </c>
      <c r="Q84" s="320">
        <f>AI84*' Demand-Supply Gap'!Q$160</f>
        <v>1.9983084841999998</v>
      </c>
      <c r="R84" s="320">
        <f>AJ84*' Demand-Supply Gap'!R$160</f>
        <v>2.0052107516</v>
      </c>
      <c r="S84" s="320">
        <f>AK84*' Demand-Supply Gap'!S$160</f>
        <v>2.0121130190000001</v>
      </c>
      <c r="T84" s="376"/>
      <c r="U84" s="461">
        <f t="shared" si="201"/>
        <v>3.4905042345234616E-3</v>
      </c>
      <c r="V84" s="437">
        <v>5.6300000000000003E-2</v>
      </c>
      <c r="W84" s="437">
        <v>5.6300000000000003E-2</v>
      </c>
      <c r="X84" s="437">
        <v>5.6300000000000003E-2</v>
      </c>
      <c r="Y84" s="437">
        <v>5.6300000000000003E-2</v>
      </c>
      <c r="Z84" s="437">
        <v>5.6300000000000003E-2</v>
      </c>
      <c r="AA84" s="437">
        <v>5.6300000000000003E-2</v>
      </c>
      <c r="AB84" s="437">
        <v>5.6300000000000003E-2</v>
      </c>
      <c r="AC84" s="437">
        <v>5.6300000000000003E-2</v>
      </c>
      <c r="AD84" s="437">
        <v>5.6300000000000003E-2</v>
      </c>
      <c r="AE84" s="437">
        <v>5.6300000000000003E-2</v>
      </c>
      <c r="AF84" s="437">
        <v>5.6300000000000003E-2</v>
      </c>
      <c r="AG84" s="437">
        <v>5.6300000000000003E-2</v>
      </c>
      <c r="AH84" s="437">
        <v>5.6300000000000003E-2</v>
      </c>
      <c r="AI84" s="437">
        <v>5.6300000000000003E-2</v>
      </c>
      <c r="AJ84" s="437">
        <v>5.6300000000000003E-2</v>
      </c>
      <c r="AK84" s="437">
        <v>5.6300000000000003E-2</v>
      </c>
      <c r="AL84" s="388"/>
      <c r="AM84" s="388"/>
      <c r="AN84" s="388"/>
      <c r="AO84" s="388"/>
      <c r="AP84" s="388"/>
      <c r="AQ84" s="388"/>
      <c r="AR84" s="388"/>
      <c r="AS84" s="388"/>
      <c r="AT84" s="388"/>
      <c r="AU84" s="388"/>
      <c r="AV84" s="388"/>
      <c r="AW84" s="388"/>
      <c r="AX84" s="388"/>
      <c r="AY84" s="388"/>
      <c r="AZ84" s="388"/>
      <c r="BA84" s="388"/>
    </row>
    <row r="85" spans="1:53" x14ac:dyDescent="0.25">
      <c r="A85" s="319" t="s">
        <v>39</v>
      </c>
      <c r="B85" s="319" t="s">
        <v>54</v>
      </c>
      <c r="C85" s="333" t="s">
        <v>12</v>
      </c>
      <c r="D85" s="320">
        <f>V85*' Demand-Supply Gap'!D$160</f>
        <v>7.259212769328002</v>
      </c>
      <c r="E85" s="320">
        <f>W85*' Demand-Supply Gap'!E$160</f>
        <v>7.3196110002799992</v>
      </c>
      <c r="F85" s="320">
        <f>X85*' Demand-Supply Gap'!F$160</f>
        <v>7.3431948454959981</v>
      </c>
      <c r="G85" s="320">
        <f>Y85*' Demand-Supply Gap'!G$160</f>
        <v>7.3481599810320004</v>
      </c>
      <c r="H85" s="320">
        <f>Z85*' Demand-Supply Gap'!H$160</f>
        <v>7.2020377148160017</v>
      </c>
      <c r="I85" s="320">
        <f>AA85*' Demand-Supply Gap'!I$160</f>
        <v>6.9171307190000011</v>
      </c>
      <c r="J85" s="320">
        <f>AB85*' Demand-Supply Gap'!J$160</f>
        <v>7.2042355839999983</v>
      </c>
      <c r="K85" s="320">
        <f>AC85*' Demand-Supply Gap'!K$160</f>
        <v>7.2247153180222234</v>
      </c>
      <c r="L85" s="320">
        <f>AD85*' Demand-Supply Gap'!L$160</f>
        <v>7.2451596348444429</v>
      </c>
      <c r="M85" s="320">
        <f>AE85*' Demand-Supply Gap'!M$160</f>
        <v>7.262068180266664</v>
      </c>
      <c r="N85" s="320">
        <f>AF85*' Demand-Supply Gap'!N$160</f>
        <v>7.282429402888889</v>
      </c>
      <c r="O85" s="320">
        <f>AG85*' Demand-Supply Gap'!O$160</f>
        <v>7.2992303345111127</v>
      </c>
      <c r="P85" s="320">
        <f>AH85*' Demand-Supply Gap'!P$160</f>
        <v>7.3195084629333325</v>
      </c>
      <c r="Q85" s="320">
        <f>AI85*' Demand-Supply Gap'!Q$160</f>
        <v>7.3397511741555554</v>
      </c>
      <c r="R85" s="320">
        <f>AJ85*' Demand-Supply Gap'!R$160</f>
        <v>7.356396814977777</v>
      </c>
      <c r="S85" s="320">
        <f>AK85*' Demand-Supply Gap'!S$160</f>
        <v>7.3765564319999966</v>
      </c>
      <c r="T85" s="376"/>
      <c r="U85" s="461">
        <f t="shared" si="201"/>
        <v>2.629873508051217E-3</v>
      </c>
      <c r="V85" s="457">
        <f>V86-SUM(V82:V84)</f>
        <v>0.20540000000000003</v>
      </c>
      <c r="W85" s="457">
        <f t="shared" ref="W85" si="202">W86-SUM(W82:W84)</f>
        <v>0.20589999999999997</v>
      </c>
      <c r="X85" s="457">
        <f t="shared" ref="X85" si="203">X86-SUM(X82:X84)</f>
        <v>0.20629999999999993</v>
      </c>
      <c r="Y85" s="457">
        <f t="shared" ref="Y85" si="204">Y86-SUM(Y82:Y84)</f>
        <v>0.20669999999999999</v>
      </c>
      <c r="Z85" s="457">
        <f t="shared" ref="Z85" si="205">Z86-SUM(Z82:Z84)</f>
        <v>0.20720000000000005</v>
      </c>
      <c r="AA85" s="457">
        <f t="shared" ref="AA85" si="206">AA86-SUM(AA82:AA84)</f>
        <v>0.2077</v>
      </c>
      <c r="AB85" s="457">
        <f t="shared" ref="AB85" si="207">AB86-SUM(AB82:AB84)</f>
        <v>0.20799999999999996</v>
      </c>
      <c r="AC85" s="457">
        <f t="shared" ref="AC85" si="208">AC86-SUM(AC82:AC84)</f>
        <v>0.20785555555555557</v>
      </c>
      <c r="AD85" s="457">
        <f t="shared" ref="AD85" si="209">AD86-SUM(AD82:AD84)</f>
        <v>0.20771111111111107</v>
      </c>
      <c r="AE85" s="457">
        <f t="shared" ref="AE85" si="210">AE86-SUM(AE82:AE84)</f>
        <v>0.20746666666666658</v>
      </c>
      <c r="AF85" s="457">
        <f t="shared" ref="AF85" si="211">AF86-SUM(AF82:AF84)</f>
        <v>0.20732222222222219</v>
      </c>
      <c r="AG85" s="457">
        <f t="shared" ref="AG85" si="212">AG86-SUM(AG82:AG84)</f>
        <v>0.20707777777777781</v>
      </c>
      <c r="AH85" s="457">
        <f t="shared" ref="AH85" si="213">AH86-SUM(AH82:AH84)</f>
        <v>0.2069333333333333</v>
      </c>
      <c r="AI85" s="457">
        <f t="shared" ref="AI85" si="214">AI86-SUM(AI82:AI84)</f>
        <v>0.20678888888888891</v>
      </c>
      <c r="AJ85" s="457">
        <f t="shared" ref="AJ85" si="215">AJ86-SUM(AJ82:AJ84)</f>
        <v>0.20654444444444442</v>
      </c>
      <c r="AK85" s="457">
        <f t="shared" ref="AK85" si="216">AK86-SUM(AK82:AK84)</f>
        <v>0.20639999999999992</v>
      </c>
      <c r="AL85" s="388"/>
      <c r="AM85" s="388"/>
      <c r="AN85" s="388"/>
      <c r="AO85" s="388"/>
      <c r="AP85" s="388"/>
      <c r="AQ85" s="388"/>
      <c r="AR85" s="388"/>
      <c r="AS85" s="388"/>
      <c r="AT85" s="388"/>
      <c r="AU85" s="388"/>
      <c r="AV85" s="388"/>
      <c r="AW85" s="388"/>
      <c r="AX85" s="388"/>
      <c r="AY85" s="388"/>
      <c r="AZ85" s="388"/>
      <c r="BA85" s="388"/>
    </row>
    <row r="86" spans="1:53" ht="15.75" thickBot="1" x14ac:dyDescent="0.3">
      <c r="A86" s="225" t="s">
        <v>39</v>
      </c>
      <c r="B86" s="225" t="s">
        <v>54</v>
      </c>
      <c r="C86" s="467" t="s">
        <v>58</v>
      </c>
      <c r="D86" s="227">
        <f t="shared" ref="D86:S86" si="217">SUM(D82:D85)</f>
        <v>35.341834320000004</v>
      </c>
      <c r="E86" s="227">
        <f t="shared" si="217"/>
        <v>35.549349200000002</v>
      </c>
      <c r="F86" s="227">
        <f t="shared" si="217"/>
        <v>35.594739920000002</v>
      </c>
      <c r="G86" s="227">
        <f t="shared" si="217"/>
        <v>35.549878960000001</v>
      </c>
      <c r="H86" s="227">
        <f t="shared" si="217"/>
        <v>34.758869279999999</v>
      </c>
      <c r="I86" s="227">
        <f t="shared" si="217"/>
        <v>33.303470000000004</v>
      </c>
      <c r="J86" s="227">
        <f t="shared" si="217"/>
        <v>34.635748</v>
      </c>
      <c r="K86" s="227">
        <f t="shared" si="217"/>
        <v>34.758346000000003</v>
      </c>
      <c r="L86" s="227">
        <f t="shared" si="217"/>
        <v>34.880944</v>
      </c>
      <c r="M86" s="227">
        <f t="shared" si="217"/>
        <v>35.003542000000003</v>
      </c>
      <c r="N86" s="227">
        <f t="shared" si="217"/>
        <v>35.126139999999999</v>
      </c>
      <c r="O86" s="227">
        <f t="shared" si="217"/>
        <v>35.248738000000003</v>
      </c>
      <c r="P86" s="227">
        <f t="shared" si="217"/>
        <v>35.371335999999999</v>
      </c>
      <c r="Q86" s="227">
        <f t="shared" si="217"/>
        <v>35.493933999999996</v>
      </c>
      <c r="R86" s="227">
        <f t="shared" si="217"/>
        <v>35.616531999999999</v>
      </c>
      <c r="S86" s="227">
        <f t="shared" si="217"/>
        <v>35.739129999999996</v>
      </c>
      <c r="T86" s="476"/>
      <c r="U86" s="332"/>
      <c r="V86" s="469">
        <v>1</v>
      </c>
      <c r="W86" s="469">
        <v>1</v>
      </c>
      <c r="X86" s="470">
        <v>1</v>
      </c>
      <c r="Y86" s="471">
        <v>1</v>
      </c>
      <c r="Z86" s="471">
        <v>1</v>
      </c>
      <c r="AA86" s="471">
        <v>1</v>
      </c>
      <c r="AB86" s="471">
        <v>1</v>
      </c>
      <c r="AC86" s="471">
        <v>1</v>
      </c>
      <c r="AD86" s="471">
        <v>1</v>
      </c>
      <c r="AE86" s="471">
        <v>1</v>
      </c>
      <c r="AF86" s="471">
        <v>1</v>
      </c>
      <c r="AG86" s="471">
        <v>1</v>
      </c>
      <c r="AH86" s="471">
        <v>1</v>
      </c>
      <c r="AI86" s="471">
        <v>1</v>
      </c>
      <c r="AJ86" s="471">
        <v>1</v>
      </c>
      <c r="AK86" s="471">
        <v>1</v>
      </c>
      <c r="AL86" s="388"/>
      <c r="AM86" s="388"/>
      <c r="AN86" s="388"/>
      <c r="AO86" s="388"/>
      <c r="AP86" s="388"/>
      <c r="AQ86" s="388"/>
      <c r="AR86" s="388"/>
      <c r="AS86" s="388"/>
      <c r="AT86" s="388"/>
      <c r="AU86" s="388"/>
      <c r="AV86" s="388"/>
      <c r="AW86" s="388"/>
      <c r="AX86" s="388"/>
      <c r="AY86" s="388"/>
      <c r="AZ86" s="388"/>
      <c r="BA86" s="388"/>
    </row>
    <row r="87" spans="1:53" x14ac:dyDescent="0.25">
      <c r="A87" s="351" t="s">
        <v>39</v>
      </c>
      <c r="B87" s="351" t="s">
        <v>39</v>
      </c>
      <c r="C87" s="187" t="s">
        <v>360</v>
      </c>
      <c r="D87" s="186">
        <f>V87*' Demand-Supply Gap'!D$169</f>
        <v>100.43790642328482</v>
      </c>
      <c r="E87" s="186">
        <f>W87*' Demand-Supply Gap'!E$169</f>
        <v>103.28674913343093</v>
      </c>
      <c r="F87" s="186">
        <f>X87*' Demand-Supply Gap'!F$169</f>
        <v>105.36688138094881</v>
      </c>
      <c r="G87" s="186">
        <f>Y87*' Demand-Supply Gap'!G$169</f>
        <v>108.81769877091484</v>
      </c>
      <c r="H87" s="186">
        <f>Z87*' Demand-Supply Gap'!H$169</f>
        <v>111.28859827649929</v>
      </c>
      <c r="I87" s="186">
        <f>AA87*' Demand-Supply Gap'!I$169</f>
        <v>104.07782410063427</v>
      </c>
      <c r="J87" s="186">
        <f>AB87*' Demand-Supply Gap'!J$169</f>
        <v>107.81574078772124</v>
      </c>
      <c r="K87" s="186">
        <f>AC87*' Demand-Supply Gap'!K$169</f>
        <v>110.77753617548012</v>
      </c>
      <c r="L87" s="186">
        <f>AD87*' Demand-Supply Gap'!L$169</f>
        <v>114.45137658402439</v>
      </c>
      <c r="M87" s="186">
        <f>AE87*' Demand-Supply Gap'!M$169</f>
        <v>118.99555396980247</v>
      </c>
      <c r="N87" s="186">
        <f>AF87*' Demand-Supply Gap'!N$169</f>
        <v>124.06205070345109</v>
      </c>
      <c r="O87" s="186">
        <f>AG87*' Demand-Supply Gap'!O$169</f>
        <v>129.84620405902731</v>
      </c>
      <c r="P87" s="186">
        <f>AH87*' Demand-Supply Gap'!P$169</f>
        <v>136.25735104590248</v>
      </c>
      <c r="Q87" s="186">
        <f>AI87*' Demand-Supply Gap'!Q$169</f>
        <v>142.45610529607694</v>
      </c>
      <c r="R87" s="186">
        <f>AJ87*' Demand-Supply Gap'!R$169</f>
        <v>149.57128011672734</v>
      </c>
      <c r="S87" s="186">
        <f>AK87*' Demand-Supply Gap'!S$169</f>
        <v>157.85365413680316</v>
      </c>
      <c r="T87" s="476"/>
      <c r="U87" s="461">
        <f>(S87/J87)^(1/9)-1</f>
        <v>4.327053292711236E-2</v>
      </c>
      <c r="V87" s="361">
        <v>0.58704614888696571</v>
      </c>
      <c r="W87" s="361">
        <v>0.58726557298575055</v>
      </c>
      <c r="X87" s="361">
        <v>0.586487139965994</v>
      </c>
      <c r="Y87" s="361">
        <v>0.58637334143910136</v>
      </c>
      <c r="Z87" s="361">
        <v>0.58619488484029991</v>
      </c>
      <c r="AA87" s="361">
        <v>0.58603723416892317</v>
      </c>
      <c r="AB87" s="361">
        <v>0.58573312630263497</v>
      </c>
      <c r="AC87" s="361">
        <v>0.58620064847054232</v>
      </c>
      <c r="AD87" s="361">
        <v>0.58708247314242057</v>
      </c>
      <c r="AE87" s="361">
        <v>0.58722813942615759</v>
      </c>
      <c r="AF87" s="361">
        <v>0.58705434270375445</v>
      </c>
      <c r="AG87" s="361">
        <v>0.58709128247458608</v>
      </c>
      <c r="AH87" s="361">
        <v>0.58793946839034128</v>
      </c>
      <c r="AI87" s="361">
        <v>0.58834670377065956</v>
      </c>
      <c r="AJ87" s="361">
        <v>0.58819885357996327</v>
      </c>
      <c r="AK87" s="361">
        <v>0.58894656068072826</v>
      </c>
      <c r="AL87" s="388"/>
      <c r="AM87" s="388"/>
      <c r="AN87" s="388"/>
      <c r="AO87" s="388"/>
      <c r="AP87" s="388"/>
      <c r="AQ87" s="388"/>
      <c r="AR87" s="388"/>
      <c r="AS87" s="388"/>
      <c r="AT87" s="388"/>
      <c r="AU87" s="388"/>
      <c r="AV87" s="388"/>
      <c r="AW87" s="388"/>
      <c r="AX87" s="388"/>
      <c r="AY87" s="388"/>
      <c r="AZ87" s="388"/>
      <c r="BA87" s="388"/>
    </row>
    <row r="88" spans="1:53" x14ac:dyDescent="0.25">
      <c r="A88" s="351" t="s">
        <v>39</v>
      </c>
      <c r="B88" s="351" t="s">
        <v>39</v>
      </c>
      <c r="C88" s="187" t="s">
        <v>383</v>
      </c>
      <c r="D88" s="186">
        <f>V88*' Demand-Supply Gap'!D$169</f>
        <v>28.654224023000101</v>
      </c>
      <c r="E88" s="186">
        <f>W88*' Demand-Supply Gap'!E$169</f>
        <v>29.522514580326654</v>
      </c>
      <c r="F88" s="186">
        <f>X88*' Demand-Supply Gap'!F$169</f>
        <v>30.081902015231311</v>
      </c>
      <c r="G88" s="186">
        <f>Y88*' Demand-Supply Gap'!G$169</f>
        <v>31.062775977741079</v>
      </c>
      <c r="H88" s="186">
        <f>Z88*' Demand-Supply Gap'!H$169</f>
        <v>31.942008204618965</v>
      </c>
      <c r="I88" s="186">
        <f>AA88*' Demand-Supply Gap'!I$169</f>
        <v>29.776327488653209</v>
      </c>
      <c r="J88" s="186">
        <f>AB88*' Demand-Supply Gap'!J$169</f>
        <v>31.039888852557905</v>
      </c>
      <c r="K88" s="186">
        <f>AC88*' Demand-Supply Gap'!K$169</f>
        <v>31.802333189099983</v>
      </c>
      <c r="L88" s="186">
        <f>AD88*' Demand-Supply Gap'!L$169</f>
        <v>32.840419559511879</v>
      </c>
      <c r="M88" s="186">
        <f>AE88*' Demand-Supply Gap'!M$169</f>
        <v>34.129991494533421</v>
      </c>
      <c r="N88" s="186">
        <f>AF88*' Demand-Supply Gap'!N$169</f>
        <v>35.709663714980316</v>
      </c>
      <c r="O88" s="186">
        <f>AG88*' Demand-Supply Gap'!O$169</f>
        <v>37.367313244374479</v>
      </c>
      <c r="P88" s="186">
        <f>AH88*' Demand-Supply Gap'!P$169</f>
        <v>39.550437177136288</v>
      </c>
      <c r="Q88" s="186">
        <f>AI88*' Demand-Supply Gap'!Q$169</f>
        <v>40.904697938026587</v>
      </c>
      <c r="R88" s="186">
        <f>AJ88*' Demand-Supply Gap'!R$169</f>
        <v>42.985118880640968</v>
      </c>
      <c r="S88" s="186">
        <f>AK88*' Demand-Supply Gap'!S$169</f>
        <v>45.414297458142897</v>
      </c>
      <c r="T88" s="476"/>
      <c r="U88" s="461">
        <f t="shared" ref="U88:U90" si="218">(S88/J88)^(1/9)-1</f>
        <v>4.3190455136370653E-2</v>
      </c>
      <c r="V88" s="361">
        <v>0.16748011245032127</v>
      </c>
      <c r="W88" s="361">
        <v>0.16785847735993892</v>
      </c>
      <c r="X88" s="361">
        <v>0.16744017139374323</v>
      </c>
      <c r="Y88" s="361">
        <v>0.16738438645709247</v>
      </c>
      <c r="Z88" s="361">
        <v>0.16824941738014965</v>
      </c>
      <c r="AA88" s="361">
        <v>0.16766334957469636</v>
      </c>
      <c r="AB88" s="361">
        <v>0.16863113868958948</v>
      </c>
      <c r="AC88" s="361">
        <v>0.16828816547061881</v>
      </c>
      <c r="AD88" s="361">
        <v>0.16845611917894701</v>
      </c>
      <c r="AE88" s="361">
        <v>0.16842722887824471</v>
      </c>
      <c r="AF88" s="361">
        <v>0.16897603289243976</v>
      </c>
      <c r="AG88" s="361">
        <v>0.16895390985243205</v>
      </c>
      <c r="AH88" s="361">
        <v>0.17065694313033813</v>
      </c>
      <c r="AI88" s="361">
        <v>0.16893726071307377</v>
      </c>
      <c r="AJ88" s="361">
        <v>0.16904179483427337</v>
      </c>
      <c r="AK88" s="361">
        <v>0.16943918365377203</v>
      </c>
      <c r="AL88" s="388"/>
      <c r="AM88" s="388"/>
      <c r="AN88" s="388"/>
      <c r="AO88" s="388"/>
      <c r="AP88" s="388"/>
      <c r="AQ88" s="388"/>
      <c r="AR88" s="388"/>
      <c r="AS88" s="388"/>
      <c r="AT88" s="388"/>
      <c r="AU88" s="388"/>
      <c r="AV88" s="388"/>
      <c r="AW88" s="388"/>
      <c r="AX88" s="388"/>
      <c r="AY88" s="388"/>
      <c r="AZ88" s="388"/>
      <c r="BA88" s="388"/>
    </row>
    <row r="89" spans="1:53" x14ac:dyDescent="0.25">
      <c r="A89" s="351" t="s">
        <v>39</v>
      </c>
      <c r="B89" s="351" t="s">
        <v>39</v>
      </c>
      <c r="C89" s="187" t="s">
        <v>386</v>
      </c>
      <c r="D89" s="186">
        <f>V89*' Demand-Supply Gap'!D$169</f>
        <v>9.8996135145128026</v>
      </c>
      <c r="E89" s="186">
        <f>W89*' Demand-Supply Gap'!E$169</f>
        <v>10.182122984102154</v>
      </c>
      <c r="F89" s="186">
        <f>X89*' Demand-Supply Gap'!F$169</f>
        <v>10.409999758297804</v>
      </c>
      <c r="G89" s="186">
        <f>Y89*' Demand-Supply Gap'!G$169</f>
        <v>10.758520245678239</v>
      </c>
      <c r="H89" s="186">
        <f>Z89*' Demand-Supply Gap'!H$169</f>
        <v>11.016865548169537</v>
      </c>
      <c r="I89" s="186">
        <f>AA89*' Demand-Supply Gap'!I$169</f>
        <v>10.317256728777394</v>
      </c>
      <c r="J89" s="186">
        <f>AB89*' Demand-Supply Gap'!J$169</f>
        <v>10.696934606274381</v>
      </c>
      <c r="K89" s="186">
        <f>AC89*' Demand-Supply Gap'!K$169</f>
        <v>10.986872807894246</v>
      </c>
      <c r="L89" s="186">
        <f>AD89*' Demand-Supply Gap'!L$169</f>
        <v>11.331791384999228</v>
      </c>
      <c r="M89" s="186">
        <f>AE89*' Demand-Supply Gap'!M$169</f>
        <v>11.783090119652554</v>
      </c>
      <c r="N89" s="186">
        <f>AF89*' Demand-Supply Gap'!N$169</f>
        <v>12.286561783531786</v>
      </c>
      <c r="O89" s="186">
        <f>AG89*' Demand-Supply Gap'!O$169</f>
        <v>12.862949018501318</v>
      </c>
      <c r="P89" s="186">
        <f>AH89*' Demand-Supply Gap'!P$169</f>
        <v>13.476962736823493</v>
      </c>
      <c r="Q89" s="186">
        <f>AI89*' Demand-Supply Gap'!Q$169</f>
        <v>14.087944924758585</v>
      </c>
      <c r="R89" s="186">
        <f>AJ89*' Demand-Supply Gap'!R$169</f>
        <v>14.801506152485867</v>
      </c>
      <c r="S89" s="186">
        <f>AK89*' Demand-Supply Gap'!S$169</f>
        <v>15.601415022854091</v>
      </c>
      <c r="T89" s="476"/>
      <c r="U89" s="461">
        <f t="shared" si="218"/>
        <v>4.2825464793112555E-2</v>
      </c>
      <c r="V89" s="361">
        <v>5.7861918832437909E-2</v>
      </c>
      <c r="W89" s="361">
        <v>5.7893295496650551E-2</v>
      </c>
      <c r="X89" s="361">
        <v>5.7943548345302562E-2</v>
      </c>
      <c r="Y89" s="361">
        <v>5.7973193117044033E-2</v>
      </c>
      <c r="Z89" s="361">
        <v>5.8029576536359762E-2</v>
      </c>
      <c r="AA89" s="361">
        <v>5.8093995044488714E-2</v>
      </c>
      <c r="AB89" s="361">
        <v>5.811348976513734E-2</v>
      </c>
      <c r="AC89" s="361">
        <v>5.8139151555498668E-2</v>
      </c>
      <c r="AD89" s="361">
        <v>5.812683350781063E-2</v>
      </c>
      <c r="AE89" s="361">
        <v>5.8148072401177593E-2</v>
      </c>
      <c r="AF89" s="361">
        <v>5.8139289259061699E-2</v>
      </c>
      <c r="AG89" s="361">
        <v>5.8158998874115624E-2</v>
      </c>
      <c r="AH89" s="361">
        <v>5.8152006083951553E-2</v>
      </c>
      <c r="AI89" s="361">
        <v>5.8183508121027953E-2</v>
      </c>
      <c r="AJ89" s="361">
        <v>5.8207892206007118E-2</v>
      </c>
      <c r="AK89" s="361">
        <v>5.8208343479331036E-2</v>
      </c>
      <c r="AL89" s="388"/>
      <c r="AM89" s="388"/>
      <c r="AN89" s="388"/>
      <c r="AO89" s="388"/>
      <c r="AP89" s="388"/>
      <c r="AQ89" s="388"/>
      <c r="AR89" s="388"/>
      <c r="AS89" s="388"/>
      <c r="AT89" s="388"/>
      <c r="AU89" s="388"/>
      <c r="AV89" s="388"/>
      <c r="AW89" s="388"/>
      <c r="AX89" s="388"/>
      <c r="AY89" s="388"/>
      <c r="AZ89" s="388"/>
      <c r="BA89" s="388"/>
    </row>
    <row r="90" spans="1:53" x14ac:dyDescent="0.25">
      <c r="A90" s="351" t="s">
        <v>39</v>
      </c>
      <c r="B90" s="351" t="s">
        <v>39</v>
      </c>
      <c r="C90" s="187" t="s">
        <v>12</v>
      </c>
      <c r="D90" s="186">
        <f>V90*' Demand-Supply Gap'!D$169</f>
        <v>32.09856403920228</v>
      </c>
      <c r="E90" s="186">
        <f>W90*' Demand-Supply Gap'!E$169</f>
        <v>32.88602530214029</v>
      </c>
      <c r="F90" s="186">
        <f>X90*' Demand-Supply Gap'!F$169</f>
        <v>33.798832845522107</v>
      </c>
      <c r="G90" s="186">
        <f>Y90*' Demand-Supply Gap'!G$169</f>
        <v>34.93850500566586</v>
      </c>
      <c r="H90" s="186">
        <f>Z90*' Demand-Supply Gap'!H$169</f>
        <v>35.601673970712199</v>
      </c>
      <c r="I90" s="186">
        <f>AA90*' Demand-Supply Gap'!I$169</f>
        <v>33.424515681935134</v>
      </c>
      <c r="J90" s="186">
        <f>AB90*' Demand-Supply Gap'!J$169</f>
        <v>34.517169811846507</v>
      </c>
      <c r="K90" s="186">
        <f>AC90*' Demand-Supply Gap'!K$169</f>
        <v>35.408716084881867</v>
      </c>
      <c r="L90" s="186">
        <f>AD90*' Demand-Supply Gap'!L$169</f>
        <v>36.325813654251277</v>
      </c>
      <c r="M90" s="186">
        <f>AE90*' Demand-Supply Gap'!M$169</f>
        <v>37.730757831465958</v>
      </c>
      <c r="N90" s="186">
        <f>AF90*' Demand-Supply Gap'!N$169</f>
        <v>39.271479288929399</v>
      </c>
      <c r="O90" s="186">
        <f>AG90*' Demand-Supply Gap'!O$169</f>
        <v>41.092213805191193</v>
      </c>
      <c r="P90" s="186">
        <f>AH90*' Demand-Supply Gap'!P$169</f>
        <v>42.469295794215007</v>
      </c>
      <c r="Q90" s="186">
        <f>AI90*' Demand-Supply Gap'!Q$169</f>
        <v>44.680772382493764</v>
      </c>
      <c r="R90" s="186">
        <f>AJ90*' Demand-Supply Gap'!R$169</f>
        <v>46.929023847693955</v>
      </c>
      <c r="S90" s="186">
        <f>AK90*' Demand-Supply Gap'!S$169</f>
        <v>49.157759568911096</v>
      </c>
      <c r="T90" s="476"/>
      <c r="U90" s="461">
        <f t="shared" si="218"/>
        <v>4.0068343542097429E-2</v>
      </c>
      <c r="V90" s="361">
        <v>0.18761181983027514</v>
      </c>
      <c r="W90" s="361">
        <v>0.18698265415766002</v>
      </c>
      <c r="X90" s="361">
        <v>0.18812914029496031</v>
      </c>
      <c r="Y90" s="361">
        <v>0.18826907898676218</v>
      </c>
      <c r="Z90" s="361">
        <v>0.18752612124319065</v>
      </c>
      <c r="AA90" s="361">
        <v>0.18820542121189188</v>
      </c>
      <c r="AB90" s="361">
        <v>0.18752224524263836</v>
      </c>
      <c r="AC90" s="361">
        <v>0.18737203450334014</v>
      </c>
      <c r="AD90" s="361">
        <v>0.1863345741708218</v>
      </c>
      <c r="AE90" s="361">
        <v>0.18619655929441997</v>
      </c>
      <c r="AF90" s="361">
        <v>0.18583033514474412</v>
      </c>
      <c r="AG90" s="361">
        <v>0.18579580879886606</v>
      </c>
      <c r="AH90" s="361">
        <v>0.18325158239536909</v>
      </c>
      <c r="AI90" s="361">
        <v>0.1845325273952387</v>
      </c>
      <c r="AJ90" s="361">
        <v>0.1845514593797562</v>
      </c>
      <c r="AK90" s="361">
        <v>0.18340591218616861</v>
      </c>
      <c r="AL90" s="388"/>
      <c r="AM90" s="388"/>
      <c r="AN90" s="388"/>
      <c r="AO90" s="388"/>
      <c r="AP90" s="388"/>
      <c r="AQ90" s="388"/>
      <c r="AR90" s="388"/>
      <c r="AS90" s="388"/>
      <c r="AT90" s="388"/>
      <c r="AU90" s="388"/>
      <c r="AV90" s="388"/>
      <c r="AW90" s="388"/>
      <c r="AX90" s="388"/>
      <c r="AY90" s="388"/>
      <c r="AZ90" s="388"/>
      <c r="BA90" s="388"/>
    </row>
    <row r="91" spans="1:53" ht="15.75" thickBot="1" x14ac:dyDescent="0.3">
      <c r="A91" s="352" t="s">
        <v>39</v>
      </c>
      <c r="B91" s="352" t="s">
        <v>39</v>
      </c>
      <c r="C91" s="356" t="s">
        <v>58</v>
      </c>
      <c r="D91" s="186">
        <f>V91*' Demand-Supply Gap'!D$169</f>
        <v>171.09030799999999</v>
      </c>
      <c r="E91" s="186">
        <f>W91*' Demand-Supply Gap'!E$169</f>
        <v>175.87741200000002</v>
      </c>
      <c r="F91" s="186">
        <f>X91*' Demand-Supply Gap'!F$169</f>
        <v>179.65761600000002</v>
      </c>
      <c r="G91" s="186">
        <f>Y91*' Demand-Supply Gap'!G$169</f>
        <v>185.57750000000001</v>
      </c>
      <c r="H91" s="186">
        <f>Z91*' Demand-Supply Gap'!H$169</f>
        <v>189.84914599999999</v>
      </c>
      <c r="I91" s="186">
        <f>AA91*' Demand-Supply Gap'!I$169</f>
        <v>177.595924</v>
      </c>
      <c r="J91" s="186">
        <f>AB91*' Demand-Supply Gap'!J$169</f>
        <v>184.0697340584</v>
      </c>
      <c r="K91" s="186">
        <f>AC91*' Demand-Supply Gap'!K$169</f>
        <v>188.97545825735622</v>
      </c>
      <c r="L91" s="186">
        <f>AD91*' Demand-Supply Gap'!L$169</f>
        <v>194.94940118278677</v>
      </c>
      <c r="M91" s="186">
        <f>AE91*' Demand-Supply Gap'!M$169</f>
        <v>202.63939341545444</v>
      </c>
      <c r="N91" s="186">
        <f>AF91*' Demand-Supply Gap'!N$169</f>
        <v>211.32975549089258</v>
      </c>
      <c r="O91" s="186">
        <f>AG91*' Demand-Supply Gap'!O$169</f>
        <v>221.16868012709435</v>
      </c>
      <c r="P91" s="186">
        <f>AH91*' Demand-Supply Gap'!P$169</f>
        <v>231.75404675407725</v>
      </c>
      <c r="Q91" s="186">
        <f>AI91*' Demand-Supply Gap'!Q$169</f>
        <v>242.12952054135587</v>
      </c>
      <c r="R91" s="186">
        <f>AJ91*' Demand-Supply Gap'!R$169</f>
        <v>254.28692899754813</v>
      </c>
      <c r="S91" s="186">
        <f>AK91*' Demand-Supply Gap'!S$169</f>
        <v>268.02712618671126</v>
      </c>
      <c r="T91" s="476"/>
      <c r="U91" s="325"/>
      <c r="V91" s="361">
        <v>1</v>
      </c>
      <c r="W91" s="361">
        <v>1</v>
      </c>
      <c r="X91" s="361">
        <v>1</v>
      </c>
      <c r="Y91" s="361">
        <v>1</v>
      </c>
      <c r="Z91" s="361">
        <v>1</v>
      </c>
      <c r="AA91" s="361">
        <v>1</v>
      </c>
      <c r="AB91" s="361">
        <v>1</v>
      </c>
      <c r="AC91" s="361">
        <v>1</v>
      </c>
      <c r="AD91" s="361">
        <v>1</v>
      </c>
      <c r="AE91" s="361">
        <v>1</v>
      </c>
      <c r="AF91" s="361">
        <v>1</v>
      </c>
      <c r="AG91" s="361">
        <v>1</v>
      </c>
      <c r="AH91" s="361">
        <v>1</v>
      </c>
      <c r="AI91" s="361">
        <v>1</v>
      </c>
      <c r="AJ91" s="361">
        <v>1</v>
      </c>
      <c r="AK91" s="361">
        <v>1</v>
      </c>
      <c r="AL91" s="388"/>
      <c r="AM91" s="388"/>
      <c r="AN91" s="388"/>
      <c r="AO91" s="388"/>
      <c r="AP91" s="388"/>
      <c r="AQ91" s="388"/>
      <c r="AR91" s="388"/>
      <c r="AS91" s="388"/>
      <c r="AT91" s="388"/>
      <c r="AU91" s="388"/>
      <c r="AV91" s="388"/>
      <c r="AW91" s="388"/>
      <c r="AX91" s="388"/>
      <c r="AY91" s="388"/>
      <c r="AZ91" s="388"/>
      <c r="BA91" s="388"/>
    </row>
    <row r="92" spans="1:53" x14ac:dyDescent="0.25">
      <c r="A92" s="319" t="s">
        <v>38</v>
      </c>
      <c r="B92" s="319" t="s">
        <v>34</v>
      </c>
      <c r="C92" s="333" t="s">
        <v>360</v>
      </c>
      <c r="D92" s="320">
        <f>V92*' Demand-Supply Gap'!D$182</f>
        <v>90.584017476984002</v>
      </c>
      <c r="E92" s="320">
        <f>W92*' Demand-Supply Gap'!E$182</f>
        <v>90.817585679743999</v>
      </c>
      <c r="F92" s="320">
        <f>X92*' Demand-Supply Gap'!F$182</f>
        <v>98.165627716311974</v>
      </c>
      <c r="G92" s="320">
        <f>Y92*' Demand-Supply Gap'!G$182</f>
        <v>104.16042495524</v>
      </c>
      <c r="H92" s="320">
        <f>Z92*' Demand-Supply Gap'!H$182</f>
        <v>104.9544143753</v>
      </c>
      <c r="I92" s="320">
        <f>AA92*' Demand-Supply Gap'!I$182</f>
        <v>97.728320112799992</v>
      </c>
      <c r="J92" s="320">
        <f>AB92*' Demand-Supply Gap'!J$182</f>
        <v>99.883969837870538</v>
      </c>
      <c r="K92" s="320">
        <f>AC92*' Demand-Supply Gap'!K$182</f>
        <v>103.32939689377405</v>
      </c>
      <c r="L92" s="320">
        <f>AD92*' Demand-Supply Gap'!L$182</f>
        <v>107.50412716376788</v>
      </c>
      <c r="M92" s="320">
        <f>AE92*' Demand-Supply Gap'!M$182</f>
        <v>112.84892900985946</v>
      </c>
      <c r="N92" s="320">
        <f>AF92*' Demand-Supply Gap'!N$182</f>
        <v>118.88866252671605</v>
      </c>
      <c r="O92" s="320">
        <f>AG92*' Demand-Supply Gap'!O$182</f>
        <v>125.72764628835762</v>
      </c>
      <c r="P92" s="320">
        <f>AH92*' Demand-Supply Gap'!P$182</f>
        <v>133.09804071976396</v>
      </c>
      <c r="Q92" s="320">
        <f>AI92*' Demand-Supply Gap'!Q$182</f>
        <v>140.35303370610339</v>
      </c>
      <c r="R92" s="320">
        <f>AJ92*' Demand-Supply Gap'!R$182</f>
        <v>148.84671921399038</v>
      </c>
      <c r="S92" s="320">
        <f>AK92*' Demand-Supply Gap'!S$182</f>
        <v>158.45035522079093</v>
      </c>
      <c r="T92" s="376"/>
      <c r="U92" s="461">
        <f>(S92/J92)^(1/9)-1</f>
        <v>5.2607306455126457E-2</v>
      </c>
      <c r="V92" s="441">
        <v>0.59309999999999996</v>
      </c>
      <c r="W92" s="441">
        <v>0.59360000000000002</v>
      </c>
      <c r="X92" s="441">
        <v>0.59409999999999996</v>
      </c>
      <c r="Y92" s="441">
        <v>0.59450000000000003</v>
      </c>
      <c r="Z92" s="441">
        <v>0.59499999999999997</v>
      </c>
      <c r="AA92" s="441">
        <v>0.59540000000000004</v>
      </c>
      <c r="AB92" s="458">
        <v>0.59589999999999987</v>
      </c>
      <c r="AC92" s="458">
        <v>0.59716666666666651</v>
      </c>
      <c r="AD92" s="458">
        <v>0.59843333333333326</v>
      </c>
      <c r="AE92" s="458">
        <v>0.5996999999999999</v>
      </c>
      <c r="AF92" s="458">
        <v>0.60096666666666654</v>
      </c>
      <c r="AG92" s="458">
        <v>0.60223333333333318</v>
      </c>
      <c r="AH92" s="458">
        <v>0.60349999999999993</v>
      </c>
      <c r="AI92" s="458">
        <v>0.60476666666666656</v>
      </c>
      <c r="AJ92" s="458">
        <v>0.6060333333333332</v>
      </c>
      <c r="AK92" s="458">
        <v>0.60729999999999984</v>
      </c>
      <c r="AL92" s="388"/>
      <c r="AM92" s="388"/>
      <c r="AN92" s="388"/>
      <c r="AO92" s="388"/>
      <c r="AP92" s="388"/>
      <c r="AQ92" s="388"/>
      <c r="AR92" s="388"/>
      <c r="AS92" s="388"/>
      <c r="AT92" s="388"/>
      <c r="AU92" s="388"/>
      <c r="AV92" s="388"/>
      <c r="AW92" s="388"/>
      <c r="AX92" s="388"/>
      <c r="AY92" s="388"/>
      <c r="AZ92" s="388"/>
      <c r="BA92" s="388"/>
    </row>
    <row r="93" spans="1:53" x14ac:dyDescent="0.25">
      <c r="A93" s="319" t="s">
        <v>38</v>
      </c>
      <c r="B93" s="319" t="s">
        <v>34</v>
      </c>
      <c r="C93" s="333" t="s">
        <v>383</v>
      </c>
      <c r="D93" s="320">
        <f>V93*' Demand-Supply Gap'!D$182</f>
        <v>30.958321265527999</v>
      </c>
      <c r="E93" s="320">
        <f>W93*' Demand-Supply Gap'!E$182</f>
        <v>31.027301846112003</v>
      </c>
      <c r="F93" s="320">
        <f>X93*' Demand-Supply Gap'!F$182</f>
        <v>33.526015592727994</v>
      </c>
      <c r="G93" s="320">
        <f>Y93*' Demand-Supply Gap'!G$182</f>
        <v>35.566974374960004</v>
      </c>
      <c r="H93" s="320">
        <f>Z93*' Demand-Supply Gap'!H$182</f>
        <v>35.843255463967999</v>
      </c>
      <c r="I93" s="320">
        <f>AA93*' Demand-Supply Gap'!I$182</f>
        <v>33.369444875599996</v>
      </c>
      <c r="J93" s="320">
        <f>AB93*' Demand-Supply Gap'!J$182</f>
        <v>34.093638974698557</v>
      </c>
      <c r="K93" s="320">
        <f>AC93*' Demand-Supply Gap'!K$182</f>
        <v>35.229470065708739</v>
      </c>
      <c r="L93" s="320">
        <f>AD93*' Demand-Supply Gap'!L$182</f>
        <v>36.593200083428151</v>
      </c>
      <c r="M93" s="320">
        <f>AE93*' Demand-Supply Gap'!M$182</f>
        <v>38.350194651007776</v>
      </c>
      <c r="N93" s="320">
        <f>AF93*' Demand-Supply Gap'!N$182</f>
        <v>40.337342541234797</v>
      </c>
      <c r="O93" s="320">
        <f>AG93*' Demand-Supply Gap'!O$182</f>
        <v>42.60975138227785</v>
      </c>
      <c r="P93" s="320">
        <f>AH93*' Demand-Supply Gap'!P$182</f>
        <v>45.034995716612762</v>
      </c>
      <c r="Q93" s="320">
        <f>AI93*' Demand-Supply Gap'!Q$182</f>
        <v>47.41353379180444</v>
      </c>
      <c r="R93" s="320">
        <f>AJ93*' Demand-Supply Gap'!R$182</f>
        <v>50.226864439680497</v>
      </c>
      <c r="S93" s="320">
        <f>AK93*' Demand-Supply Gap'!S$182</f>
        <v>53.382089046885937</v>
      </c>
      <c r="T93" s="376"/>
      <c r="U93" s="461">
        <f t="shared" ref="U93:U95" si="219">(S93/J93)^(1/9)-1</f>
        <v>5.1080068812022539E-2</v>
      </c>
      <c r="V93" s="440">
        <v>0.20269999999999999</v>
      </c>
      <c r="W93" s="440">
        <v>0.20280000000000001</v>
      </c>
      <c r="X93" s="440">
        <v>0.2029</v>
      </c>
      <c r="Y93" s="440">
        <v>0.20300000000000001</v>
      </c>
      <c r="Z93" s="440">
        <v>0.20319999999999999</v>
      </c>
      <c r="AA93" s="440">
        <v>0.20330000000000001</v>
      </c>
      <c r="AB93" s="440">
        <v>0.2034</v>
      </c>
      <c r="AC93" s="440">
        <v>0.2036</v>
      </c>
      <c r="AD93" s="440">
        <v>0.20369999999999999</v>
      </c>
      <c r="AE93" s="440">
        <v>0.20380000000000001</v>
      </c>
      <c r="AF93" s="440">
        <v>0.2039</v>
      </c>
      <c r="AG93" s="440">
        <v>0.2041</v>
      </c>
      <c r="AH93" s="440">
        <v>0.20419999999999999</v>
      </c>
      <c r="AI93" s="440">
        <v>0.20430000000000001</v>
      </c>
      <c r="AJ93" s="440">
        <v>0.20449999999999999</v>
      </c>
      <c r="AK93" s="440">
        <v>0.2046</v>
      </c>
      <c r="AL93" s="388"/>
      <c r="AM93" s="388"/>
      <c r="AN93" s="388"/>
      <c r="AO93" s="388"/>
      <c r="AP93" s="388"/>
      <c r="AQ93" s="388"/>
      <c r="AR93" s="388"/>
      <c r="AS93" s="388"/>
      <c r="AT93" s="388"/>
      <c r="AU93" s="388"/>
      <c r="AV93" s="388"/>
      <c r="AW93" s="388"/>
      <c r="AX93" s="388"/>
      <c r="AY93" s="388"/>
      <c r="AZ93" s="388"/>
      <c r="BA93" s="388"/>
    </row>
    <row r="94" spans="1:53" x14ac:dyDescent="0.25">
      <c r="A94" s="319" t="s">
        <v>38</v>
      </c>
      <c r="B94" s="319" t="s">
        <v>34</v>
      </c>
      <c r="C94" s="333" t="s">
        <v>386</v>
      </c>
      <c r="D94" s="320">
        <f>V94*' Demand-Supply Gap'!D$182</f>
        <v>9.4845177631440016</v>
      </c>
      <c r="E94" s="320">
        <f>W94*' Demand-Supply Gap'!E$182</f>
        <v>9.5315626479920006</v>
      </c>
      <c r="F94" s="320">
        <f>X94*' Demand-Supply Gap'!F$182</f>
        <v>10.327136394999998</v>
      </c>
      <c r="G94" s="320">
        <f>Y94*' Demand-Supply Gap'!G$182</f>
        <v>10.985464499064001</v>
      </c>
      <c r="H94" s="320">
        <f>Z94*' Demand-Supply Gap'!H$182</f>
        <v>11.077541550871999</v>
      </c>
      <c r="I94" s="320">
        <f>AA94*' Demand-Supply Gap'!I$182</f>
        <v>10.340752715999999</v>
      </c>
      <c r="J94" s="320">
        <f>AB94*' Demand-Supply Gap'!J$182</f>
        <v>10.593500409050881</v>
      </c>
      <c r="K94" s="320">
        <f>AC94*' Demand-Supply Gap'!K$182</f>
        <v>10.956818920785532</v>
      </c>
      <c r="L94" s="320">
        <f>AD94*' Demand-Supply Gap'!L$182</f>
        <v>11.397325722815403</v>
      </c>
      <c r="M94" s="320">
        <f>AE94*' Demand-Supply Gap'!M$182</f>
        <v>11.961697939069648</v>
      </c>
      <c r="N94" s="320">
        <f>AF94*' Demand-Supply Gap'!N$182</f>
        <v>12.599512149003209</v>
      </c>
      <c r="O94" s="320">
        <f>AG94*' Demand-Supply Gap'!O$182</f>
        <v>13.321781381045332</v>
      </c>
      <c r="P94" s="320">
        <f>AH94*' Demand-Supply Gap'!P$182</f>
        <v>14.100085175393943</v>
      </c>
      <c r="Q94" s="320">
        <f>AI94*' Demand-Supply Gap'!Q$182</f>
        <v>14.865884717993833</v>
      </c>
      <c r="R94" s="320">
        <f>AJ94*' Demand-Supply Gap'!R$182</f>
        <v>15.76258456960579</v>
      </c>
      <c r="S94" s="320">
        <f>AK94*' Demand-Supply Gap'!S$182</f>
        <v>16.776482530375198</v>
      </c>
      <c r="T94" s="376"/>
      <c r="U94" s="461">
        <f t="shared" si="219"/>
        <v>5.2409118567572133E-2</v>
      </c>
      <c r="V94" s="440">
        <v>6.2100000000000002E-2</v>
      </c>
      <c r="W94" s="440">
        <v>6.2300000000000001E-2</v>
      </c>
      <c r="X94" s="440">
        <v>6.25E-2</v>
      </c>
      <c r="Y94" s="440">
        <v>6.2700000000000006E-2</v>
      </c>
      <c r="Z94" s="440">
        <v>6.2799999999999995E-2</v>
      </c>
      <c r="AA94" s="440">
        <v>6.3E-2</v>
      </c>
      <c r="AB94" s="457">
        <v>6.3200000000000006E-2</v>
      </c>
      <c r="AC94" s="457">
        <v>6.3322222222222224E-2</v>
      </c>
      <c r="AD94" s="457">
        <v>6.3444444444444456E-2</v>
      </c>
      <c r="AE94" s="457">
        <v>6.3566666666666674E-2</v>
      </c>
      <c r="AF94" s="457">
        <v>6.3688888888888892E-2</v>
      </c>
      <c r="AG94" s="457">
        <v>6.381111111111111E-2</v>
      </c>
      <c r="AH94" s="457">
        <v>6.3933333333333342E-2</v>
      </c>
      <c r="AI94" s="457">
        <v>6.405555555555556E-2</v>
      </c>
      <c r="AJ94" s="457">
        <v>6.4177777777777778E-2</v>
      </c>
      <c r="AK94" s="457">
        <v>6.4299999999999996E-2</v>
      </c>
      <c r="AL94" s="388"/>
      <c r="AM94" s="388"/>
      <c r="AN94" s="388"/>
      <c r="AO94" s="388"/>
      <c r="AP94" s="388"/>
      <c r="AQ94" s="388"/>
      <c r="AR94" s="388"/>
      <c r="AS94" s="388"/>
      <c r="AT94" s="388"/>
      <c r="AU94" s="388"/>
      <c r="AV94" s="388"/>
      <c r="AW94" s="388"/>
      <c r="AX94" s="388"/>
      <c r="AY94" s="388"/>
      <c r="AZ94" s="388"/>
      <c r="BA94" s="388"/>
    </row>
    <row r="95" spans="1:53" x14ac:dyDescent="0.25">
      <c r="A95" s="319" t="s">
        <v>38</v>
      </c>
      <c r="B95" s="319" t="s">
        <v>34</v>
      </c>
      <c r="C95" s="333" t="s">
        <v>12</v>
      </c>
      <c r="D95" s="320">
        <f>V95*' Demand-Supply Gap'!D$182</f>
        <v>21.702898134344004</v>
      </c>
      <c r="E95" s="320">
        <f>W95*' Demand-Supply Gap'!E$182</f>
        <v>21.618134866151998</v>
      </c>
      <c r="F95" s="320">
        <f>X95*' Demand-Supply Gap'!F$182</f>
        <v>23.215402615960009</v>
      </c>
      <c r="G95" s="320">
        <f>Y95*' Demand-Supply Gap'!G$182</f>
        <v>24.493906490735988</v>
      </c>
      <c r="H95" s="320">
        <f>Z95*' Demand-Supply Gap'!H$182</f>
        <v>24.518762349860005</v>
      </c>
      <c r="I95" s="320">
        <f>AA95*' Demand-Supply Gap'!I$182</f>
        <v>22.700414295599977</v>
      </c>
      <c r="J95" s="320">
        <f>AB95*' Demand-Supply Gap'!J$182</f>
        <v>23.047568136780011</v>
      </c>
      <c r="K95" s="320">
        <f>AC95*' Demand-Supply Gap'!K$182</f>
        <v>23.517074756808007</v>
      </c>
      <c r="L95" s="320">
        <f>AD95*' Demand-Supply Gap'!L$182</f>
        <v>24.147959123401197</v>
      </c>
      <c r="M95" s="320">
        <f>AE95*' Demand-Supply Gap'!M$182</f>
        <v>25.014814567912847</v>
      </c>
      <c r="N95" s="320">
        <f>AF95*' Demand-Supply Gap'!N$182</f>
        <v>26.003529086306369</v>
      </c>
      <c r="O95" s="320">
        <f>AG95*' Demand-Supply Gap'!O$182</f>
        <v>27.10981351214992</v>
      </c>
      <c r="P95" s="320">
        <f>AH95*' Demand-Supply Gap'!P$182</f>
        <v>28.310442132660114</v>
      </c>
      <c r="Q95" s="320">
        <f>AI95*' Demand-Supply Gap'!Q$182</f>
        <v>29.445539912362825</v>
      </c>
      <c r="R95" s="320">
        <f>AJ95*' Demand-Supply Gap'!R$182</f>
        <v>30.771970846065628</v>
      </c>
      <c r="S95" s="320">
        <f>AK95*' Demand-Supply Gap'!S$182</f>
        <v>32.300599335310295</v>
      </c>
      <c r="T95" s="376"/>
      <c r="U95" s="461">
        <f t="shared" si="219"/>
        <v>3.8214941602860764E-2</v>
      </c>
      <c r="V95" s="457">
        <f>V96-SUM(V92:V94)</f>
        <v>0.1421</v>
      </c>
      <c r="W95" s="457">
        <f t="shared" ref="W95" si="220">W96-SUM(W92:W94)</f>
        <v>0.14129999999999998</v>
      </c>
      <c r="X95" s="457">
        <f t="shared" ref="X95" si="221">X96-SUM(X92:X94)</f>
        <v>0.14050000000000007</v>
      </c>
      <c r="Y95" s="457">
        <f t="shared" ref="Y95" si="222">Y96-SUM(Y92:Y94)</f>
        <v>0.13979999999999992</v>
      </c>
      <c r="Z95" s="457">
        <f t="shared" ref="Z95" si="223">Z96-SUM(Z92:Z94)</f>
        <v>0.13900000000000001</v>
      </c>
      <c r="AA95" s="457">
        <f t="shared" ref="AA95" si="224">AA96-SUM(AA92:AA94)</f>
        <v>0.13829999999999987</v>
      </c>
      <c r="AB95" s="457">
        <f t="shared" ref="AB95" si="225">AB96-SUM(AB92:AB94)</f>
        <v>0.13750000000000007</v>
      </c>
      <c r="AC95" s="457">
        <f t="shared" ref="AC95" si="226">AC96-SUM(AC92:AC94)</f>
        <v>0.13591111111111132</v>
      </c>
      <c r="AD95" s="457">
        <f t="shared" ref="AD95" si="227">AD96-SUM(AD92:AD94)</f>
        <v>0.13442222222222233</v>
      </c>
      <c r="AE95" s="457">
        <f t="shared" ref="AE95" si="228">AE96-SUM(AE92:AE94)</f>
        <v>0.13293333333333346</v>
      </c>
      <c r="AF95" s="457">
        <f t="shared" ref="AF95" si="229">AF96-SUM(AF92:AF94)</f>
        <v>0.13144444444444459</v>
      </c>
      <c r="AG95" s="457">
        <f t="shared" ref="AG95" si="230">AG96-SUM(AG92:AG94)</f>
        <v>0.12985555555555572</v>
      </c>
      <c r="AH95" s="457">
        <f t="shared" ref="AH95" si="231">AH96-SUM(AH92:AH94)</f>
        <v>0.12836666666666674</v>
      </c>
      <c r="AI95" s="457">
        <f t="shared" ref="AI95" si="232">AI96-SUM(AI92:AI94)</f>
        <v>0.12687777777777787</v>
      </c>
      <c r="AJ95" s="457">
        <f t="shared" ref="AJ95" si="233">AJ96-SUM(AJ92:AJ94)</f>
        <v>0.12528888888888901</v>
      </c>
      <c r="AK95" s="457">
        <f t="shared" ref="AK95" si="234">AK96-SUM(AK92:AK94)</f>
        <v>0.12380000000000013</v>
      </c>
      <c r="AL95" s="388"/>
      <c r="AM95" s="388"/>
      <c r="AN95" s="388"/>
      <c r="AO95" s="388"/>
      <c r="AP95" s="388"/>
      <c r="AQ95" s="388"/>
      <c r="AR95" s="388"/>
      <c r="AS95" s="388"/>
      <c r="AT95" s="388"/>
      <c r="AU95" s="388"/>
      <c r="AV95" s="388"/>
      <c r="AW95" s="388"/>
      <c r="AX95" s="388"/>
      <c r="AY95" s="388"/>
      <c r="AZ95" s="388"/>
      <c r="BA95" s="388"/>
    </row>
    <row r="96" spans="1:53" ht="15.75" thickBot="1" x14ac:dyDescent="0.3">
      <c r="A96" s="225" t="s">
        <v>38</v>
      </c>
      <c r="B96" s="225" t="s">
        <v>34</v>
      </c>
      <c r="C96" s="467" t="s">
        <v>58</v>
      </c>
      <c r="D96" s="227">
        <f t="shared" ref="D96:S96" si="235">SUM(D92:D95)</f>
        <v>152.72975464000001</v>
      </c>
      <c r="E96" s="227">
        <f t="shared" si="235"/>
        <v>152.99458503999998</v>
      </c>
      <c r="F96" s="227">
        <f t="shared" si="235"/>
        <v>165.23418231999997</v>
      </c>
      <c r="G96" s="227">
        <f t="shared" si="235"/>
        <v>175.20677031999998</v>
      </c>
      <c r="H96" s="227">
        <f t="shared" si="235"/>
        <v>176.39397374000001</v>
      </c>
      <c r="I96" s="227">
        <f t="shared" si="235"/>
        <v>164.13893199999998</v>
      </c>
      <c r="J96" s="227">
        <f t="shared" si="235"/>
        <v>167.61867735839996</v>
      </c>
      <c r="K96" s="227">
        <f t="shared" si="235"/>
        <v>173.03276063707631</v>
      </c>
      <c r="L96" s="227">
        <f t="shared" si="235"/>
        <v>179.64261209341262</v>
      </c>
      <c r="M96" s="227">
        <f t="shared" si="235"/>
        <v>188.17563616784972</v>
      </c>
      <c r="N96" s="227">
        <f t="shared" si="235"/>
        <v>197.82904630326041</v>
      </c>
      <c r="O96" s="227">
        <f t="shared" si="235"/>
        <v>208.76899256383072</v>
      </c>
      <c r="P96" s="227">
        <f t="shared" si="235"/>
        <v>220.5435637444308</v>
      </c>
      <c r="Q96" s="227">
        <f t="shared" si="235"/>
        <v>232.07799212826447</v>
      </c>
      <c r="R96" s="227">
        <f t="shared" si="235"/>
        <v>245.60813906934231</v>
      </c>
      <c r="S96" s="227">
        <f t="shared" si="235"/>
        <v>260.90952613336236</v>
      </c>
      <c r="T96" s="476"/>
      <c r="U96" s="332"/>
      <c r="V96" s="469">
        <v>1</v>
      </c>
      <c r="W96" s="469">
        <v>1</v>
      </c>
      <c r="X96" s="470">
        <v>1</v>
      </c>
      <c r="Y96" s="471">
        <v>1</v>
      </c>
      <c r="Z96" s="471">
        <v>1</v>
      </c>
      <c r="AA96" s="471">
        <v>1</v>
      </c>
      <c r="AB96" s="471">
        <v>1</v>
      </c>
      <c r="AC96" s="471">
        <v>1</v>
      </c>
      <c r="AD96" s="471">
        <v>1</v>
      </c>
      <c r="AE96" s="471">
        <v>1</v>
      </c>
      <c r="AF96" s="471">
        <v>1</v>
      </c>
      <c r="AG96" s="471">
        <v>1</v>
      </c>
      <c r="AH96" s="471">
        <v>1</v>
      </c>
      <c r="AI96" s="471">
        <v>1</v>
      </c>
      <c r="AJ96" s="471">
        <v>1</v>
      </c>
      <c r="AK96" s="471">
        <v>1</v>
      </c>
      <c r="AL96" s="388"/>
      <c r="AM96" s="388"/>
      <c r="AN96" s="388"/>
      <c r="AO96" s="388"/>
      <c r="AP96" s="388"/>
      <c r="AQ96" s="388"/>
      <c r="AR96" s="388"/>
      <c r="AS96" s="388"/>
      <c r="AT96" s="388"/>
      <c r="AU96" s="388"/>
      <c r="AV96" s="388"/>
      <c r="AW96" s="388"/>
      <c r="AX96" s="388"/>
      <c r="AY96" s="388"/>
      <c r="AZ96" s="388"/>
      <c r="BA96" s="388"/>
    </row>
    <row r="97" spans="1:53" x14ac:dyDescent="0.25">
      <c r="A97" s="319" t="s">
        <v>38</v>
      </c>
      <c r="B97" s="319" t="s">
        <v>105</v>
      </c>
      <c r="C97" s="333" t="s">
        <v>360</v>
      </c>
      <c r="D97" s="320">
        <f>V97*' Demand-Supply Gap'!D$191</f>
        <v>3.0757490013720004</v>
      </c>
      <c r="E97" s="320">
        <f>W97*' Demand-Supply Gap'!E$191</f>
        <v>3.1081468390800002</v>
      </c>
      <c r="F97" s="320">
        <f>X97*' Demand-Supply Gap'!F$191</f>
        <v>2.5421570961379998</v>
      </c>
      <c r="G97" s="320">
        <f>Y97*' Demand-Supply Gap'!G$191</f>
        <v>2.5272380951939994</v>
      </c>
      <c r="H97" s="320">
        <f>Z97*' Demand-Supply Gap'!H$191</f>
        <v>2.9993030696640002</v>
      </c>
      <c r="I97" s="320">
        <f>AA97*' Demand-Supply Gap'!I$191</f>
        <v>3.4099467840000006</v>
      </c>
      <c r="J97" s="320">
        <f>AB97*' Demand-Supply Gap'!J$191</f>
        <v>3.4463193622848003</v>
      </c>
      <c r="K97" s="320">
        <f>AC97*' Demand-Supply Gap'!K$191</f>
        <v>3.5219206781364325</v>
      </c>
      <c r="L97" s="320">
        <f>AD97*' Demand-Supply Gap'!L$191</f>
        <v>3.6193698668406866</v>
      </c>
      <c r="M97" s="320">
        <f>AE97*' Demand-Supply Gap'!M$191</f>
        <v>3.753180994413968</v>
      </c>
      <c r="N97" s="320">
        <f>AF97*' Demand-Supply Gap'!N$191</f>
        <v>3.9062035629095453</v>
      </c>
      <c r="O97" s="320">
        <f>AG97*' Demand-Supply Gap'!O$191</f>
        <v>4.0817644751349667</v>
      </c>
      <c r="P97" s="320">
        <f>AH97*' Demand-Supply Gap'!P$191</f>
        <v>4.2690039440398175</v>
      </c>
      <c r="Q97" s="320">
        <f>AI97*' Demand-Supply Gap'!Q$191</f>
        <v>4.4473265783305296</v>
      </c>
      <c r="R97" s="320">
        <f>AJ97*' Demand-Supply Gap'!R$191</f>
        <v>4.659786240220126</v>
      </c>
      <c r="S97" s="320">
        <f>AK97*' Demand-Supply Gap'!S$191</f>
        <v>4.9018441895473526</v>
      </c>
      <c r="T97" s="376"/>
      <c r="U97" s="461">
        <f>(S97/J97)^(1/9)-1</f>
        <v>3.9921225422067774E-2</v>
      </c>
      <c r="V97" s="443">
        <v>0.60589999999999999</v>
      </c>
      <c r="W97" s="443">
        <v>0.60599999999999998</v>
      </c>
      <c r="X97" s="443">
        <v>0.60609999999999997</v>
      </c>
      <c r="Y97" s="443">
        <v>0.60629999999999995</v>
      </c>
      <c r="Z97" s="443">
        <v>0.60640000000000005</v>
      </c>
      <c r="AA97" s="443">
        <v>0.60650000000000004</v>
      </c>
      <c r="AB97" s="443">
        <v>0.60660000000000003</v>
      </c>
      <c r="AC97" s="443">
        <v>0.60680000000000001</v>
      </c>
      <c r="AD97" s="443">
        <v>0.6069</v>
      </c>
      <c r="AE97" s="443">
        <v>0.60699999999999998</v>
      </c>
      <c r="AF97" s="443">
        <v>0.60709999999999997</v>
      </c>
      <c r="AG97" s="443">
        <v>0.60729999999999995</v>
      </c>
      <c r="AH97" s="443">
        <v>0.60740000000000005</v>
      </c>
      <c r="AI97" s="443">
        <v>0.60750000000000004</v>
      </c>
      <c r="AJ97" s="443">
        <v>0.60760000000000003</v>
      </c>
      <c r="AK97" s="443">
        <v>0.60780000000000001</v>
      </c>
      <c r="AL97" s="388"/>
      <c r="AM97" s="388"/>
      <c r="AN97" s="388"/>
      <c r="AO97" s="388"/>
      <c r="AP97" s="388"/>
      <c r="AQ97" s="388"/>
      <c r="AR97" s="388"/>
      <c r="AS97" s="388"/>
      <c r="AT97" s="388"/>
      <c r="AU97" s="388"/>
      <c r="AV97" s="388"/>
      <c r="AW97" s="388"/>
      <c r="AX97" s="388"/>
      <c r="AY97" s="388"/>
      <c r="AZ97" s="388"/>
      <c r="BA97" s="388"/>
    </row>
    <row r="98" spans="1:53" x14ac:dyDescent="0.25">
      <c r="A98" s="319" t="s">
        <v>38</v>
      </c>
      <c r="B98" s="319" t="s">
        <v>105</v>
      </c>
      <c r="C98" s="333" t="s">
        <v>383</v>
      </c>
      <c r="D98" s="320">
        <f>V98*' Demand-Supply Gap'!D$191</f>
        <v>0.92643042210000015</v>
      </c>
      <c r="E98" s="320">
        <f>W98*' Demand-Supply Gap'!E$191</f>
        <v>0.93654721586800005</v>
      </c>
      <c r="F98" s="320">
        <f>X98*' Demand-Supply Gap'!F$191</f>
        <v>0.76587672950800001</v>
      </c>
      <c r="G98" s="320">
        <f>Y98*' Demand-Supply Gap'!G$191</f>
        <v>0.76113091898799989</v>
      </c>
      <c r="H98" s="320">
        <f>Z98*' Demand-Supply Gap'!H$191</f>
        <v>0.90364886350199991</v>
      </c>
      <c r="I98" s="320">
        <f>AA98*' Demand-Supply Gap'!I$191</f>
        <v>1.0272007872000002</v>
      </c>
      <c r="J98" s="320">
        <f>AB98*' Demand-Supply Gap'!J$191</f>
        <v>1.0379863954656001</v>
      </c>
      <c r="K98" s="320">
        <f>AC98*' Demand-Supply Gap'!K$191</f>
        <v>1.0609873104207974</v>
      </c>
      <c r="L98" s="320">
        <f>AD98*' Demand-Supply Gap'!L$191</f>
        <v>1.0901644614573693</v>
      </c>
      <c r="M98" s="320">
        <f>AE98*' Demand-Supply Gap'!M$191</f>
        <v>1.1302825136390005</v>
      </c>
      <c r="N98" s="320">
        <f>AF98*' Demand-Supply Gap'!N$191</f>
        <v>1.1768154038151144</v>
      </c>
      <c r="O98" s="320">
        <f>AG98*' Demand-Supply Gap'!O$191</f>
        <v>1.2293013708252685</v>
      </c>
      <c r="P98" s="320">
        <f>AH98*' Demand-Supply Gap'!P$191</f>
        <v>1.2854804434719831</v>
      </c>
      <c r="Q98" s="320">
        <f>AI98*' Demand-Supply Gap'!Q$191</f>
        <v>1.3396885001390728</v>
      </c>
      <c r="R98" s="320">
        <f>AJ98*' Demand-Supply Gap'!R$191</f>
        <v>1.4034576727456929</v>
      </c>
      <c r="S98" s="320">
        <f>AK98*' Demand-Supply Gap'!S$191</f>
        <v>1.4758760886593705</v>
      </c>
      <c r="T98" s="376"/>
      <c r="U98" s="461">
        <f t="shared" ref="U98:U100" si="236">(S98/J98)^(1/9)-1</f>
        <v>3.9882449126673603E-2</v>
      </c>
      <c r="V98" s="442">
        <v>0.1825</v>
      </c>
      <c r="W98" s="442">
        <v>0.18260000000000001</v>
      </c>
      <c r="X98" s="442">
        <v>0.18260000000000001</v>
      </c>
      <c r="Y98" s="442">
        <v>0.18260000000000001</v>
      </c>
      <c r="Z98" s="442">
        <v>0.1827</v>
      </c>
      <c r="AA98" s="442">
        <v>0.1827</v>
      </c>
      <c r="AB98" s="442">
        <v>0.1827</v>
      </c>
      <c r="AC98" s="442">
        <v>0.18279999999999999</v>
      </c>
      <c r="AD98" s="442">
        <v>0.18279999999999999</v>
      </c>
      <c r="AE98" s="442">
        <v>0.18279999999999999</v>
      </c>
      <c r="AF98" s="442">
        <v>0.18290000000000001</v>
      </c>
      <c r="AG98" s="442">
        <v>0.18290000000000001</v>
      </c>
      <c r="AH98" s="442">
        <v>0.18290000000000001</v>
      </c>
      <c r="AI98" s="442">
        <v>0.183</v>
      </c>
      <c r="AJ98" s="442">
        <v>0.183</v>
      </c>
      <c r="AK98" s="442">
        <v>0.183</v>
      </c>
      <c r="AL98" s="388"/>
      <c r="AM98" s="388"/>
      <c r="AN98" s="388"/>
      <c r="AO98" s="388"/>
      <c r="AP98" s="388"/>
      <c r="AQ98" s="388"/>
      <c r="AR98" s="388"/>
      <c r="AS98" s="388"/>
      <c r="AT98" s="388"/>
      <c r="AU98" s="388"/>
      <c r="AV98" s="388"/>
      <c r="AW98" s="388"/>
      <c r="AX98" s="388"/>
      <c r="AY98" s="388"/>
      <c r="AZ98" s="388"/>
      <c r="BA98" s="388"/>
    </row>
    <row r="99" spans="1:53" x14ac:dyDescent="0.25">
      <c r="A99" s="319" t="s">
        <v>38</v>
      </c>
      <c r="B99" s="319" t="s">
        <v>105</v>
      </c>
      <c r="C99" s="333" t="s">
        <v>386</v>
      </c>
      <c r="D99" s="320">
        <f>V99*' Demand-Supply Gap'!D$191</f>
        <v>0.3208241242560001</v>
      </c>
      <c r="E99" s="320">
        <f>W99*' Demand-Supply Gap'!E$191</f>
        <v>0.32466286289399998</v>
      </c>
      <c r="F99" s="320">
        <f>X99*' Demand-Supply Gap'!F$191</f>
        <v>0.26549834051399995</v>
      </c>
      <c r="G99" s="320">
        <f>Y99*' Demand-Supply Gap'!G$191</f>
        <v>0.26426999049199995</v>
      </c>
      <c r="H99" s="320">
        <f>Z99*' Demand-Supply Gap'!H$191</f>
        <v>0.31358148848399997</v>
      </c>
      <c r="I99" s="320">
        <f>AA99*' Demand-Supply Gap'!I$191</f>
        <v>0.35701833600000005</v>
      </c>
      <c r="J99" s="320">
        <f>AB99*' Demand-Supply Gap'!J$191</f>
        <v>0.36076702852800002</v>
      </c>
      <c r="K99" s="320">
        <f>AC99*' Demand-Supply Gap'!K$191</f>
        <v>0.3691400051573453</v>
      </c>
      <c r="L99" s="320">
        <f>AD99*' Demand-Supply Gap'!L$191</f>
        <v>0.37929135529917229</v>
      </c>
      <c r="M99" s="320">
        <f>AE99*' Demand-Supply Gap'!M$191</f>
        <v>0.39386759364772617</v>
      </c>
      <c r="N99" s="320">
        <f>AF99*' Demand-Supply Gap'!N$191</f>
        <v>0.40985861794982387</v>
      </c>
      <c r="O99" s="320">
        <f>AG99*' Demand-Supply Gap'!O$191</f>
        <v>0.42881042897021387</v>
      </c>
      <c r="P99" s="320">
        <f>AH99*' Demand-Supply Gap'!P$191</f>
        <v>0.44840706557415266</v>
      </c>
      <c r="Q99" s="320">
        <f>AI99*' Demand-Supply Gap'!Q$191</f>
        <v>0.46779286972069267</v>
      </c>
      <c r="R99" s="320">
        <f>AJ99*' Demand-Supply Gap'!R$191</f>
        <v>0.49005981031939766</v>
      </c>
      <c r="S99" s="320">
        <f>AK99*' Demand-Supply Gap'!S$191</f>
        <v>0.5161533861978127</v>
      </c>
      <c r="T99" s="376"/>
      <c r="U99" s="461">
        <f t="shared" si="236"/>
        <v>4.0599347063994484E-2</v>
      </c>
      <c r="V99" s="442">
        <v>6.3200000000000006E-2</v>
      </c>
      <c r="W99" s="442">
        <v>6.3299999999999995E-2</v>
      </c>
      <c r="X99" s="442">
        <v>6.3299999999999995E-2</v>
      </c>
      <c r="Y99" s="442">
        <v>6.3399999999999998E-2</v>
      </c>
      <c r="Z99" s="442">
        <v>6.3399999999999998E-2</v>
      </c>
      <c r="AA99" s="442">
        <v>6.3500000000000001E-2</v>
      </c>
      <c r="AB99" s="442">
        <v>6.3500000000000001E-2</v>
      </c>
      <c r="AC99" s="442">
        <v>6.3600000000000004E-2</v>
      </c>
      <c r="AD99" s="442">
        <v>6.3600000000000004E-2</v>
      </c>
      <c r="AE99" s="442">
        <v>6.3700000000000007E-2</v>
      </c>
      <c r="AF99" s="442">
        <v>6.3700000000000007E-2</v>
      </c>
      <c r="AG99" s="442">
        <v>6.3799999999999996E-2</v>
      </c>
      <c r="AH99" s="442">
        <v>6.3799999999999996E-2</v>
      </c>
      <c r="AI99" s="442">
        <v>6.3899999999999998E-2</v>
      </c>
      <c r="AJ99" s="442">
        <v>6.3899999999999998E-2</v>
      </c>
      <c r="AK99" s="442">
        <v>6.4000000000000001E-2</v>
      </c>
      <c r="AL99" s="388"/>
      <c r="AM99" s="388"/>
      <c r="AN99" s="388"/>
      <c r="AO99" s="388"/>
      <c r="AP99" s="388"/>
      <c r="AQ99" s="388"/>
      <c r="AR99" s="388"/>
      <c r="AS99" s="388"/>
      <c r="AT99" s="388"/>
      <c r="AU99" s="388"/>
      <c r="AV99" s="388"/>
      <c r="AW99" s="388"/>
      <c r="AX99" s="388"/>
      <c r="AY99" s="388"/>
      <c r="AZ99" s="388"/>
      <c r="BA99" s="388"/>
    </row>
    <row r="100" spans="1:53" x14ac:dyDescent="0.25">
      <c r="A100" s="319" t="s">
        <v>38</v>
      </c>
      <c r="B100" s="319" t="s">
        <v>105</v>
      </c>
      <c r="C100" s="333" t="s">
        <v>12</v>
      </c>
      <c r="D100" s="320">
        <f>V100*' Demand-Supply Gap'!D$191</f>
        <v>0.753327532272</v>
      </c>
      <c r="E100" s="320">
        <f>W100*' Demand-Supply Gap'!E$191</f>
        <v>0.75959826215800008</v>
      </c>
      <c r="F100" s="320">
        <f>X100*' Demand-Supply Gap'!F$191</f>
        <v>0.62075441384000007</v>
      </c>
      <c r="G100" s="320">
        <f>Y100*' Demand-Supply Gap'!G$191</f>
        <v>0.61565737532600007</v>
      </c>
      <c r="H100" s="320">
        <f>Z100*' Demand-Supply Gap'!H$191</f>
        <v>0.72954683834999978</v>
      </c>
      <c r="I100" s="320">
        <f>AA100*' Demand-Supply Gap'!I$191</f>
        <v>0.82817009279999998</v>
      </c>
      <c r="J100" s="320">
        <f>AB100*' Demand-Supply Gap'!J$191</f>
        <v>0.8362977417216001</v>
      </c>
      <c r="K100" s="320">
        <f>AC100*' Demand-Supply Gap'!K$191</f>
        <v>0.85204013769022491</v>
      </c>
      <c r="L100" s="320">
        <f>AD100*' Demand-Supply Gap'!L$191</f>
        <v>0.87487487142120435</v>
      </c>
      <c r="M100" s="320">
        <f>AE100*' Demand-Supply Gap'!M$191</f>
        <v>0.9058336337424161</v>
      </c>
      <c r="N100" s="320">
        <f>AF100*' Demand-Supply Gap'!N$191</f>
        <v>0.94132363902761729</v>
      </c>
      <c r="O100" s="320">
        <f>AG100*' Demand-Supply Gap'!O$191</f>
        <v>0.98129032334876554</v>
      </c>
      <c r="P100" s="320">
        <f>AH100*' Demand-Supply Gap'!P$191</f>
        <v>1.0254324587346222</v>
      </c>
      <c r="Q100" s="320">
        <f>AI100*' Demand-Supply Gap'!Q$191</f>
        <v>1.0658942383620169</v>
      </c>
      <c r="R100" s="320">
        <f>AJ100*' Demand-Supply Gap'!R$191</f>
        <v>1.1158638873469859</v>
      </c>
      <c r="S100" s="320">
        <f>AK100*' Demand-Supply Gap'!S$191</f>
        <v>1.1710229949362874</v>
      </c>
      <c r="T100" s="376"/>
      <c r="U100" s="461">
        <f t="shared" si="236"/>
        <v>3.8113752308890136E-2</v>
      </c>
      <c r="V100" s="457">
        <f>V101-SUM(V97:V99)</f>
        <v>0.14839999999999998</v>
      </c>
      <c r="W100" s="457">
        <f t="shared" ref="W100" si="237">W101-SUM(W97:W99)</f>
        <v>0.14810000000000001</v>
      </c>
      <c r="X100" s="457">
        <f t="shared" ref="X100" si="238">X101-SUM(X97:X99)</f>
        <v>0.14800000000000002</v>
      </c>
      <c r="Y100" s="457">
        <f t="shared" ref="Y100" si="239">Y101-SUM(Y97:Y99)</f>
        <v>0.14770000000000005</v>
      </c>
      <c r="Z100" s="457">
        <f t="shared" ref="Z100" si="240">Z101-SUM(Z97:Z99)</f>
        <v>0.14749999999999996</v>
      </c>
      <c r="AA100" s="457">
        <f t="shared" ref="AA100" si="241">AA101-SUM(AA97:AA99)</f>
        <v>0.14729999999999999</v>
      </c>
      <c r="AB100" s="457">
        <f t="shared" ref="AB100" si="242">AB101-SUM(AB97:AB99)</f>
        <v>0.1472</v>
      </c>
      <c r="AC100" s="457">
        <f t="shared" ref="AC100" si="243">AC101-SUM(AC97:AC99)</f>
        <v>0.14680000000000004</v>
      </c>
      <c r="AD100" s="457">
        <f t="shared" ref="AD100" si="244">AD101-SUM(AD97:AD99)</f>
        <v>0.14670000000000005</v>
      </c>
      <c r="AE100" s="457">
        <f t="shared" ref="AE100" si="245">AE101-SUM(AE97:AE99)</f>
        <v>0.14650000000000007</v>
      </c>
      <c r="AF100" s="457">
        <f t="shared" ref="AF100" si="246">AF101-SUM(AF97:AF99)</f>
        <v>0.14629999999999999</v>
      </c>
      <c r="AG100" s="457">
        <f t="shared" ref="AG100" si="247">AG101-SUM(AG97:AG99)</f>
        <v>0.14600000000000002</v>
      </c>
      <c r="AH100" s="457">
        <f t="shared" ref="AH100" si="248">AH101-SUM(AH97:AH99)</f>
        <v>0.14590000000000003</v>
      </c>
      <c r="AI100" s="457">
        <f t="shared" ref="AI100" si="249">AI101-SUM(AI97:AI99)</f>
        <v>0.14560000000000006</v>
      </c>
      <c r="AJ100" s="457">
        <f t="shared" ref="AJ100" si="250">AJ101-SUM(AJ97:AJ99)</f>
        <v>0.14550000000000007</v>
      </c>
      <c r="AK100" s="457">
        <f t="shared" ref="AK100" si="251">AK101-SUM(AK97:AK99)</f>
        <v>0.1452</v>
      </c>
      <c r="AL100" s="388"/>
      <c r="AM100" s="388"/>
      <c r="AN100" s="388"/>
      <c r="AO100" s="388"/>
      <c r="AP100" s="388"/>
      <c r="AQ100" s="388"/>
      <c r="AR100" s="388"/>
      <c r="AS100" s="388"/>
      <c r="AT100" s="388"/>
      <c r="AU100" s="388"/>
      <c r="AV100" s="388"/>
      <c r="AW100" s="388"/>
      <c r="AX100" s="388"/>
      <c r="AY100" s="388"/>
      <c r="AZ100" s="388"/>
      <c r="BA100" s="388"/>
    </row>
    <row r="101" spans="1:53" ht="15.75" thickBot="1" x14ac:dyDescent="0.3">
      <c r="A101" s="315" t="s">
        <v>38</v>
      </c>
      <c r="B101" s="225" t="s">
        <v>105</v>
      </c>
      <c r="C101" s="467" t="s">
        <v>58</v>
      </c>
      <c r="D101" s="227">
        <f t="shared" ref="D101:S101" si="252">SUM(D97:D100)</f>
        <v>5.076331080000001</v>
      </c>
      <c r="E101" s="227">
        <f t="shared" si="252"/>
        <v>5.1289551800000002</v>
      </c>
      <c r="F101" s="227">
        <f t="shared" si="252"/>
        <v>4.19428658</v>
      </c>
      <c r="G101" s="227">
        <f t="shared" si="252"/>
        <v>4.1682963799999992</v>
      </c>
      <c r="H101" s="227">
        <f t="shared" si="252"/>
        <v>4.9460802600000005</v>
      </c>
      <c r="I101" s="227">
        <f t="shared" si="252"/>
        <v>5.6223360000000007</v>
      </c>
      <c r="J101" s="227">
        <f t="shared" si="252"/>
        <v>5.6813705280000004</v>
      </c>
      <c r="K101" s="227">
        <f t="shared" si="252"/>
        <v>5.8040881314048001</v>
      </c>
      <c r="L101" s="227">
        <f t="shared" si="252"/>
        <v>5.9637005550184332</v>
      </c>
      <c r="M101" s="227">
        <f t="shared" si="252"/>
        <v>6.1831647354431105</v>
      </c>
      <c r="N101" s="227">
        <f t="shared" si="252"/>
        <v>6.4342012237021002</v>
      </c>
      <c r="O101" s="227">
        <f t="shared" si="252"/>
        <v>6.7211665982792148</v>
      </c>
      <c r="P101" s="227">
        <f t="shared" si="252"/>
        <v>7.0283239118205758</v>
      </c>
      <c r="Q101" s="227">
        <f t="shared" si="252"/>
        <v>7.3207021865523121</v>
      </c>
      <c r="R101" s="227">
        <f t="shared" si="252"/>
        <v>7.6691676106322024</v>
      </c>
      <c r="S101" s="227">
        <f t="shared" si="252"/>
        <v>8.0648966593408229</v>
      </c>
      <c r="T101" s="476"/>
      <c r="U101" s="332"/>
      <c r="V101" s="469">
        <v>1</v>
      </c>
      <c r="W101" s="469">
        <v>1</v>
      </c>
      <c r="X101" s="470">
        <v>1</v>
      </c>
      <c r="Y101" s="471">
        <v>1</v>
      </c>
      <c r="Z101" s="471">
        <v>1</v>
      </c>
      <c r="AA101" s="471">
        <v>1</v>
      </c>
      <c r="AB101" s="471">
        <v>1</v>
      </c>
      <c r="AC101" s="471">
        <v>1</v>
      </c>
      <c r="AD101" s="471">
        <v>1</v>
      </c>
      <c r="AE101" s="471">
        <v>1</v>
      </c>
      <c r="AF101" s="471">
        <v>1</v>
      </c>
      <c r="AG101" s="471">
        <v>1</v>
      </c>
      <c r="AH101" s="471">
        <v>1</v>
      </c>
      <c r="AI101" s="471">
        <v>1</v>
      </c>
      <c r="AJ101" s="471">
        <v>1</v>
      </c>
      <c r="AK101" s="471">
        <v>1</v>
      </c>
      <c r="AL101" s="388"/>
      <c r="AM101" s="388"/>
      <c r="AN101" s="388"/>
      <c r="AO101" s="388"/>
      <c r="AP101" s="388"/>
      <c r="AQ101" s="388"/>
      <c r="AR101" s="388"/>
      <c r="AS101" s="388"/>
      <c r="AT101" s="388"/>
      <c r="AU101" s="388"/>
      <c r="AV101" s="388"/>
      <c r="AW101" s="388"/>
      <c r="AX101" s="388"/>
      <c r="AY101" s="388"/>
      <c r="AZ101" s="388"/>
      <c r="BA101" s="388"/>
    </row>
    <row r="102" spans="1:53" s="454" customFormat="1" x14ac:dyDescent="0.25">
      <c r="A102" s="319" t="s">
        <v>38</v>
      </c>
      <c r="B102" s="319" t="s">
        <v>110</v>
      </c>
      <c r="C102" s="333" t="s">
        <v>360</v>
      </c>
      <c r="D102" s="460">
        <f>V102*' Demand-Supply Gap'!D$200</f>
        <v>5.4235942473176477</v>
      </c>
      <c r="E102" s="460">
        <f>W102*' Demand-Supply Gap'!E$200</f>
        <v>5.4341500409675296</v>
      </c>
      <c r="F102" s="460">
        <f>X102*' Demand-Supply Gap'!F$200</f>
        <v>5.4616312197119994</v>
      </c>
      <c r="G102" s="460">
        <f>Y102*' Demand-Supply Gap'!G$200</f>
        <v>5.3758228569223538</v>
      </c>
      <c r="H102" s="460">
        <f>Z102*' Demand-Supply Gap'!H$200</f>
        <v>5.5747235124032928</v>
      </c>
      <c r="I102" s="460">
        <f>AA102*' Demand-Supply Gap'!I$200</f>
        <v>5.1389108729788262</v>
      </c>
      <c r="J102" s="460">
        <f>AB102*' Demand-Supply Gap'!J$200</f>
        <v>5.2908926793335835</v>
      </c>
      <c r="K102" s="460">
        <f>AC102*' Demand-Supply Gap'!K$200</f>
        <v>5.4519982515265717</v>
      </c>
      <c r="L102" s="460">
        <f>AD102*' Demand-Supply Gap'!L$200</f>
        <v>5.6192372574344676</v>
      </c>
      <c r="M102" s="460">
        <f>AE102*' Demand-Supply Gap'!M$200</f>
        <v>5.7966642926142651</v>
      </c>
      <c r="N102" s="460">
        <f>AF102*' Demand-Supply Gap'!N$200</f>
        <v>5.9808529318925974</v>
      </c>
      <c r="O102" s="460">
        <f>AG102*' Demand-Supply Gap'!O$200</f>
        <v>6.1731366438196016</v>
      </c>
      <c r="P102" s="460">
        <f>AH102*' Demand-Supply Gap'!P$200</f>
        <v>6.3729916287749573</v>
      </c>
      <c r="Q102" s="460">
        <f>AI102*' Demand-Supply Gap'!Q$200</f>
        <v>6.582503755570559</v>
      </c>
      <c r="R102" s="460">
        <f>AJ102*' Demand-Supply Gap'!R$200</f>
        <v>6.7995617611454726</v>
      </c>
      <c r="S102" s="460">
        <f>AK102*' Demand-Supply Gap'!S$200</f>
        <v>7.028367647943333</v>
      </c>
      <c r="T102" s="376"/>
      <c r="U102" s="461">
        <f>(S102/J102)^(1/9)-1</f>
        <v>3.2054983812517923E-2</v>
      </c>
      <c r="V102" s="458">
        <v>0.58860000000000001</v>
      </c>
      <c r="W102" s="458">
        <v>0.5887</v>
      </c>
      <c r="X102" s="458">
        <v>0.58879999999999999</v>
      </c>
      <c r="Y102" s="458">
        <v>0.58899999999999997</v>
      </c>
      <c r="Z102" s="458">
        <v>0.58909999999999996</v>
      </c>
      <c r="AA102" s="458">
        <v>0.58919999999999995</v>
      </c>
      <c r="AB102" s="458">
        <v>0.58930000000000005</v>
      </c>
      <c r="AC102" s="458">
        <v>0.58950000000000002</v>
      </c>
      <c r="AD102" s="458">
        <v>0.58960000000000001</v>
      </c>
      <c r="AE102" s="458">
        <v>0.5897</v>
      </c>
      <c r="AF102" s="458">
        <v>0.58979999999999999</v>
      </c>
      <c r="AG102" s="458">
        <v>0.59</v>
      </c>
      <c r="AH102" s="458">
        <v>0.59009999999999996</v>
      </c>
      <c r="AI102" s="458">
        <v>0.59019999999999995</v>
      </c>
      <c r="AJ102" s="458">
        <v>0.59030000000000005</v>
      </c>
      <c r="AK102" s="458">
        <v>0.59050000000000002</v>
      </c>
      <c r="AL102" s="388"/>
      <c r="AM102" s="388"/>
      <c r="AN102" s="388"/>
      <c r="AO102" s="388"/>
      <c r="AP102" s="388"/>
      <c r="AQ102" s="388"/>
      <c r="AR102" s="388"/>
      <c r="AS102" s="388"/>
      <c r="AT102" s="388"/>
      <c r="AU102" s="388"/>
      <c r="AV102" s="388"/>
      <c r="AW102" s="388"/>
      <c r="AX102" s="388"/>
      <c r="AY102" s="388"/>
      <c r="AZ102" s="388"/>
      <c r="BA102" s="388"/>
    </row>
    <row r="103" spans="1:53" s="454" customFormat="1" x14ac:dyDescent="0.25">
      <c r="A103" s="319" t="s">
        <v>38</v>
      </c>
      <c r="B103" s="319" t="s">
        <v>110</v>
      </c>
      <c r="C103" s="333" t="s">
        <v>383</v>
      </c>
      <c r="D103" s="460">
        <f>V103*' Demand-Supply Gap'!D$200</f>
        <v>1.8410365793647061</v>
      </c>
      <c r="E103" s="460">
        <f>W103*' Demand-Supply Gap'!E$200</f>
        <v>1.8452294771350588</v>
      </c>
      <c r="F103" s="460">
        <f>X103*' Demand-Supply Gap'!F$200</f>
        <v>1.8542460611759999</v>
      </c>
      <c r="G103" s="460">
        <f>Y103*' Demand-Supply Gap'!G$200</f>
        <v>1.8244940392169415</v>
      </c>
      <c r="H103" s="460">
        <f>Z103*' Demand-Supply Gap'!H$200</f>
        <v>1.8926238371764705</v>
      </c>
      <c r="I103" s="460">
        <f>AA103*' Demand-Supply Gap'!I$200</f>
        <v>1.7443689317647071</v>
      </c>
      <c r="J103" s="460">
        <f>AB103*' Demand-Supply Gap'!J$200</f>
        <v>1.7956533783585895</v>
      </c>
      <c r="K103" s="460">
        <f>AC103*' Demand-Supply Gap'!K$200</f>
        <v>1.8506273963197064</v>
      </c>
      <c r="L103" s="460">
        <f>AD103*' Demand-Supply Gap'!L$200</f>
        <v>1.9070715319074574</v>
      </c>
      <c r="M103" s="460">
        <f>AE103*' Demand-Supply Gap'!M$200</f>
        <v>1.9669535780093514</v>
      </c>
      <c r="N103" s="460">
        <f>AF103*' Demand-Supply Gap'!N$200</f>
        <v>2.030123358706168</v>
      </c>
      <c r="O103" s="460">
        <f>AG103*' Demand-Supply Gap'!O$200</f>
        <v>2.094681281513024</v>
      </c>
      <c r="P103" s="460">
        <f>AH103*' Demand-Supply Gap'!P$200</f>
        <v>2.1621300187777437</v>
      </c>
      <c r="Q103" s="460">
        <f>AI103*' Demand-Supply Gap'!Q$200</f>
        <v>2.233946970926437</v>
      </c>
      <c r="R103" s="460">
        <f>AJ103*' Demand-Supply Gap'!R$200</f>
        <v>2.3072204315728242</v>
      </c>
      <c r="S103" s="460">
        <f>AK103*' Demand-Supply Gap'!S$200</f>
        <v>2.3840508719441988</v>
      </c>
      <c r="T103" s="376"/>
      <c r="U103" s="461">
        <f t="shared" ref="U103:U105" si="253">(S103/J103)^(1/9)-1</f>
        <v>3.1993593541578269E-2</v>
      </c>
      <c r="V103" s="457">
        <v>0.19980000000000001</v>
      </c>
      <c r="W103" s="457">
        <v>0.19989999999999999</v>
      </c>
      <c r="X103" s="457">
        <v>0.19989999999999999</v>
      </c>
      <c r="Y103" s="457">
        <v>0.19989999999999999</v>
      </c>
      <c r="Z103" s="457">
        <v>0.2</v>
      </c>
      <c r="AA103" s="457">
        <v>0.2</v>
      </c>
      <c r="AB103" s="457">
        <v>0.2</v>
      </c>
      <c r="AC103" s="457">
        <v>0.2001</v>
      </c>
      <c r="AD103" s="457">
        <v>0.2001</v>
      </c>
      <c r="AE103" s="457">
        <v>0.2001</v>
      </c>
      <c r="AF103" s="457">
        <v>0.20019999999999999</v>
      </c>
      <c r="AG103" s="457">
        <v>0.20019999999999999</v>
      </c>
      <c r="AH103" s="457">
        <v>0.20019999999999999</v>
      </c>
      <c r="AI103" s="457">
        <v>0.20030000000000001</v>
      </c>
      <c r="AJ103" s="457">
        <v>0.20030000000000001</v>
      </c>
      <c r="AK103" s="457">
        <v>0.20030000000000001</v>
      </c>
      <c r="AL103" s="388"/>
      <c r="AM103" s="388"/>
      <c r="AN103" s="388"/>
      <c r="AO103" s="388"/>
      <c r="AP103" s="388"/>
      <c r="AQ103" s="388"/>
      <c r="AR103" s="388"/>
      <c r="AS103" s="388"/>
      <c r="AT103" s="388"/>
      <c r="AU103" s="388"/>
      <c r="AV103" s="388"/>
      <c r="AW103" s="388"/>
      <c r="AX103" s="388"/>
      <c r="AY103" s="388"/>
      <c r="AZ103" s="388"/>
      <c r="BA103" s="388"/>
    </row>
    <row r="104" spans="1:53" s="454" customFormat="1" x14ac:dyDescent="0.25">
      <c r="A104" s="319" t="s">
        <v>38</v>
      </c>
      <c r="B104" s="319" t="s">
        <v>110</v>
      </c>
      <c r="C104" s="333" t="s">
        <v>386</v>
      </c>
      <c r="D104" s="460">
        <f>V104*' Demand-Supply Gap'!D$200</f>
        <v>0.74175898217647063</v>
      </c>
      <c r="E104" s="460">
        <f>W104*' Demand-Supply Gap'!E$200</f>
        <v>0.74399947902494123</v>
      </c>
      <c r="F104" s="460">
        <f>X104*' Demand-Supply Gap'!F$200</f>
        <v>0.74763498014399998</v>
      </c>
      <c r="G104" s="460">
        <f>Y104*' Demand-Supply Gap'!G$200</f>
        <v>0.73655162063435309</v>
      </c>
      <c r="H104" s="460">
        <f>Z104*' Demand-Supply Gap'!H$200</f>
        <v>0.76367371830070574</v>
      </c>
      <c r="I104" s="460">
        <f>AA104*' Demand-Supply Gap'!I$200</f>
        <v>0.70472504843294159</v>
      </c>
      <c r="J104" s="460">
        <f>AB104*' Demand-Supply Gap'!J$200</f>
        <v>0.72544396485687002</v>
      </c>
      <c r="K104" s="460">
        <f>AC104*' Demand-Supply Gap'!K$200</f>
        <v>0.74820467947158542</v>
      </c>
      <c r="L104" s="460">
        <f>AD104*' Demand-Supply Gap'!L$200</f>
        <v>0.77102492219546881</v>
      </c>
      <c r="M104" s="460">
        <f>AE104*' Demand-Supply Gap'!M$200</f>
        <v>0.79621809004876298</v>
      </c>
      <c r="N104" s="460">
        <f>AF104*' Demand-Supply Gap'!N$200</f>
        <v>0.82137858169430389</v>
      </c>
      <c r="O104" s="460">
        <f>AG104*' Demand-Supply Gap'!O$200</f>
        <v>0.84854471493859274</v>
      </c>
      <c r="P104" s="460">
        <f>AH104*' Demand-Supply Gap'!P$200</f>
        <v>0.87586785475961548</v>
      </c>
      <c r="Q104" s="460">
        <f>AI104*' Demand-Supply Gap'!Q$200</f>
        <v>0.90562403414491599</v>
      </c>
      <c r="R104" s="460">
        <f>AJ104*' Demand-Supply Gap'!R$200</f>
        <v>0.9353285024648692</v>
      </c>
      <c r="S104" s="460">
        <f>AK104*' Demand-Supply Gap'!S$200</f>
        <v>0.96766518167280757</v>
      </c>
      <c r="T104" s="376"/>
      <c r="U104" s="461">
        <f t="shared" si="253"/>
        <v>3.2529242570438877E-2</v>
      </c>
      <c r="V104" s="457">
        <v>8.0500000000000002E-2</v>
      </c>
      <c r="W104" s="457">
        <v>8.0600000000000005E-2</v>
      </c>
      <c r="X104" s="457">
        <v>8.0600000000000005E-2</v>
      </c>
      <c r="Y104" s="457">
        <v>8.0699999999999994E-2</v>
      </c>
      <c r="Z104" s="457">
        <v>8.0699999999999994E-2</v>
      </c>
      <c r="AA104" s="457">
        <v>8.0799999999999997E-2</v>
      </c>
      <c r="AB104" s="457">
        <v>8.0799999999999997E-2</v>
      </c>
      <c r="AC104" s="457">
        <v>8.09E-2</v>
      </c>
      <c r="AD104" s="457">
        <v>8.09E-2</v>
      </c>
      <c r="AE104" s="457">
        <v>8.1000000000000003E-2</v>
      </c>
      <c r="AF104" s="457">
        <v>8.1000000000000003E-2</v>
      </c>
      <c r="AG104" s="457">
        <v>8.1100000000000005E-2</v>
      </c>
      <c r="AH104" s="457">
        <v>8.1100000000000005E-2</v>
      </c>
      <c r="AI104" s="457">
        <v>8.1199999999999994E-2</v>
      </c>
      <c r="AJ104" s="457">
        <v>8.1199999999999994E-2</v>
      </c>
      <c r="AK104" s="457">
        <v>8.1299999999999997E-2</v>
      </c>
      <c r="AL104" s="388"/>
      <c r="AM104" s="388"/>
      <c r="AN104" s="388"/>
      <c r="AO104" s="388"/>
      <c r="AP104" s="388"/>
      <c r="AQ104" s="388"/>
      <c r="AR104" s="388"/>
      <c r="AS104" s="388"/>
      <c r="AT104" s="388"/>
      <c r="AU104" s="388"/>
      <c r="AV104" s="388"/>
      <c r="AW104" s="388"/>
      <c r="AX104" s="388"/>
      <c r="AY104" s="388"/>
      <c r="AZ104" s="388"/>
      <c r="BA104" s="388"/>
    </row>
    <row r="105" spans="1:53" s="454" customFormat="1" x14ac:dyDescent="0.25">
      <c r="A105" s="319" t="s">
        <v>38</v>
      </c>
      <c r="B105" s="319" t="s">
        <v>110</v>
      </c>
      <c r="C105" s="333" t="s">
        <v>12</v>
      </c>
      <c r="D105" s="460">
        <f>V105*' Demand-Supply Gap'!D$200</f>
        <v>1.2080074852588236</v>
      </c>
      <c r="E105" s="460">
        <f>W105*' Demand-Supply Gap'!E$200</f>
        <v>1.2073837699312944</v>
      </c>
      <c r="F105" s="460">
        <f>X105*' Demand-Supply Gap'!F$200</f>
        <v>1.2123559789680003</v>
      </c>
      <c r="G105" s="460">
        <f>Y105*' Demand-Supply Gap'!G$200</f>
        <v>1.1901651961675304</v>
      </c>
      <c r="H105" s="460">
        <f>Z105*' Demand-Supply Gap'!H$200</f>
        <v>1.2320981180018831</v>
      </c>
      <c r="I105" s="460">
        <f>AA105*' Demand-Supply Gap'!I$200</f>
        <v>1.1338398056470607</v>
      </c>
      <c r="J105" s="460">
        <f>AB105*' Demand-Supply Gap'!J$200</f>
        <v>1.1662768692439029</v>
      </c>
      <c r="K105" s="460">
        <f>AC105*' Demand-Supply Gap'!K$200</f>
        <v>1.1976823979180504</v>
      </c>
      <c r="L105" s="460">
        <f>AD105*' Demand-Supply Gap'!L$200</f>
        <v>1.2332586518182154</v>
      </c>
      <c r="M105" s="460">
        <f>AE105*' Demand-Supply Gap'!M$200</f>
        <v>1.2700170028925946</v>
      </c>
      <c r="N105" s="460">
        <f>AF105*' Demand-Supply Gap'!N$200</f>
        <v>1.308121444920558</v>
      </c>
      <c r="O105" s="460">
        <f>AG105*' Demand-Supply Gap'!O$200</f>
        <v>1.3465808238298016</v>
      </c>
      <c r="P105" s="460">
        <f>AH105*' Demand-Supply Gap'!P$200</f>
        <v>1.3888607413327569</v>
      </c>
      <c r="Q105" s="460">
        <f>AI105*' Demand-Supply Gap'!Q$200</f>
        <v>1.4309305859703547</v>
      </c>
      <c r="R105" s="460">
        <f>AJ105*' Demand-Supply Gap'!R$200</f>
        <v>1.4767132267979817</v>
      </c>
      <c r="S105" s="460">
        <f>AK105*' Demand-Supply Gap'!S$200</f>
        <v>1.52231705702278</v>
      </c>
      <c r="T105" s="376"/>
      <c r="U105" s="461">
        <f t="shared" si="253"/>
        <v>3.0044384994678319E-2</v>
      </c>
      <c r="V105" s="457">
        <f>V106-SUM(V102:V104)</f>
        <v>0.13109999999999999</v>
      </c>
      <c r="W105" s="457">
        <f t="shared" ref="W105" si="254">W106-SUM(W102:W104)</f>
        <v>0.13080000000000003</v>
      </c>
      <c r="X105" s="457">
        <f t="shared" ref="X105" si="255">X106-SUM(X102:X104)</f>
        <v>0.13070000000000004</v>
      </c>
      <c r="Y105" s="457">
        <f t="shared" ref="Y105" si="256">Y106-SUM(Y102:Y104)</f>
        <v>0.13040000000000007</v>
      </c>
      <c r="Z105" s="457">
        <f t="shared" ref="Z105" si="257">Z106-SUM(Z102:Z104)</f>
        <v>0.13020000000000009</v>
      </c>
      <c r="AA105" s="457">
        <f t="shared" ref="AA105" si="258">AA106-SUM(AA102:AA104)</f>
        <v>0.13000000000000012</v>
      </c>
      <c r="AB105" s="457">
        <f t="shared" ref="AB105" si="259">AB106-SUM(AB102:AB104)</f>
        <v>0.1298999999999999</v>
      </c>
      <c r="AC105" s="457">
        <f t="shared" ref="AC105" si="260">AC106-SUM(AC102:AC104)</f>
        <v>0.12949999999999995</v>
      </c>
      <c r="AD105" s="457">
        <f t="shared" ref="AD105" si="261">AD106-SUM(AD102:AD104)</f>
        <v>0.12939999999999996</v>
      </c>
      <c r="AE105" s="457">
        <f t="shared" ref="AE105" si="262">AE106-SUM(AE102:AE104)</f>
        <v>0.12919999999999998</v>
      </c>
      <c r="AF105" s="457">
        <f t="shared" ref="AF105" si="263">AF106-SUM(AF102:AF104)</f>
        <v>0.129</v>
      </c>
      <c r="AG105" s="457">
        <f t="shared" ref="AG105" si="264">AG106-SUM(AG102:AG104)</f>
        <v>0.12870000000000004</v>
      </c>
      <c r="AH105" s="457">
        <f t="shared" ref="AH105" si="265">AH106-SUM(AH102:AH104)</f>
        <v>0.12860000000000005</v>
      </c>
      <c r="AI105" s="457">
        <f t="shared" ref="AI105" si="266">AI106-SUM(AI102:AI104)</f>
        <v>0.12830000000000008</v>
      </c>
      <c r="AJ105" s="457">
        <f t="shared" ref="AJ105" si="267">AJ106-SUM(AJ102:AJ104)</f>
        <v>0.12819999999999987</v>
      </c>
      <c r="AK105" s="457">
        <f t="shared" ref="AK105" si="268">AK106-SUM(AK102:AK104)</f>
        <v>0.1278999999999999</v>
      </c>
      <c r="AL105" s="388"/>
      <c r="AM105" s="388"/>
      <c r="AN105" s="388"/>
      <c r="AO105" s="388"/>
      <c r="AP105" s="388"/>
      <c r="AQ105" s="388"/>
      <c r="AR105" s="388"/>
      <c r="AS105" s="388"/>
      <c r="AT105" s="388"/>
      <c r="AU105" s="388"/>
      <c r="AV105" s="388"/>
      <c r="AW105" s="388"/>
      <c r="AX105" s="388"/>
      <c r="AY105" s="388"/>
      <c r="AZ105" s="388"/>
      <c r="BA105" s="388"/>
    </row>
    <row r="106" spans="1:53" s="454" customFormat="1" ht="15.75" thickBot="1" x14ac:dyDescent="0.3">
      <c r="A106" s="225" t="s">
        <v>38</v>
      </c>
      <c r="B106" s="225" t="s">
        <v>110</v>
      </c>
      <c r="C106" s="467" t="s">
        <v>58</v>
      </c>
      <c r="D106" s="227">
        <f t="shared" ref="D106:S106" si="269">SUM(D102:D105)</f>
        <v>9.2143972941176475</v>
      </c>
      <c r="E106" s="227">
        <f t="shared" si="269"/>
        <v>9.2307627670588239</v>
      </c>
      <c r="F106" s="227">
        <f t="shared" si="269"/>
        <v>9.2758682399999994</v>
      </c>
      <c r="G106" s="227">
        <f t="shared" si="269"/>
        <v>9.1270337129411789</v>
      </c>
      <c r="H106" s="227">
        <f t="shared" si="269"/>
        <v>9.463119185882352</v>
      </c>
      <c r="I106" s="227">
        <f t="shared" si="269"/>
        <v>8.7218446588235352</v>
      </c>
      <c r="J106" s="227">
        <f t="shared" si="269"/>
        <v>8.9782668917929467</v>
      </c>
      <c r="K106" s="227">
        <f t="shared" si="269"/>
        <v>9.2485127252359138</v>
      </c>
      <c r="L106" s="227">
        <f t="shared" si="269"/>
        <v>9.5305923633556091</v>
      </c>
      <c r="M106" s="227">
        <f t="shared" si="269"/>
        <v>9.8298529635649743</v>
      </c>
      <c r="N106" s="227">
        <f t="shared" si="269"/>
        <v>10.140476317213629</v>
      </c>
      <c r="O106" s="227">
        <f t="shared" si="269"/>
        <v>10.46294346410102</v>
      </c>
      <c r="P106" s="227">
        <f t="shared" si="269"/>
        <v>10.799850243645073</v>
      </c>
      <c r="Q106" s="227">
        <f t="shared" si="269"/>
        <v>11.153005346612266</v>
      </c>
      <c r="R106" s="227">
        <f t="shared" si="269"/>
        <v>11.518823921981149</v>
      </c>
      <c r="S106" s="227">
        <f t="shared" si="269"/>
        <v>11.902400758583118</v>
      </c>
      <c r="T106" s="476"/>
      <c r="U106" s="332"/>
      <c r="V106" s="469">
        <v>1</v>
      </c>
      <c r="W106" s="469">
        <v>1</v>
      </c>
      <c r="X106" s="470">
        <v>1</v>
      </c>
      <c r="Y106" s="471">
        <v>1</v>
      </c>
      <c r="Z106" s="471">
        <v>1</v>
      </c>
      <c r="AA106" s="471">
        <v>1</v>
      </c>
      <c r="AB106" s="471">
        <v>1</v>
      </c>
      <c r="AC106" s="471">
        <v>1</v>
      </c>
      <c r="AD106" s="471">
        <v>1</v>
      </c>
      <c r="AE106" s="471">
        <v>1</v>
      </c>
      <c r="AF106" s="471">
        <v>1</v>
      </c>
      <c r="AG106" s="471">
        <v>1</v>
      </c>
      <c r="AH106" s="471">
        <v>1</v>
      </c>
      <c r="AI106" s="471">
        <v>1</v>
      </c>
      <c r="AJ106" s="471">
        <v>1</v>
      </c>
      <c r="AK106" s="471">
        <v>1</v>
      </c>
      <c r="AL106" s="388"/>
      <c r="AM106" s="388"/>
      <c r="AN106" s="388"/>
      <c r="AO106" s="388"/>
      <c r="AP106" s="388"/>
      <c r="AQ106" s="388"/>
      <c r="AR106" s="388"/>
      <c r="AS106" s="388"/>
      <c r="AT106" s="388"/>
      <c r="AU106" s="388"/>
      <c r="AV106" s="388"/>
      <c r="AW106" s="388"/>
      <c r="AX106" s="388"/>
      <c r="AY106" s="388"/>
      <c r="AZ106" s="388"/>
      <c r="BA106" s="388"/>
    </row>
    <row r="107" spans="1:53" x14ac:dyDescent="0.25">
      <c r="A107" s="351" t="s">
        <v>38</v>
      </c>
      <c r="B107" s="351" t="s">
        <v>38</v>
      </c>
      <c r="C107" s="187" t="s">
        <v>360</v>
      </c>
      <c r="D107" s="186">
        <f>V107*' Demand-Supply Gap'!D$209</f>
        <v>90.520753727906893</v>
      </c>
      <c r="E107" s="186">
        <f>W107*' Demand-Supply Gap'!E$209</f>
        <v>93.398362014585018</v>
      </c>
      <c r="F107" s="186">
        <f>X107*' Demand-Supply Gap'!F$209</f>
        <v>96.310866173779445</v>
      </c>
      <c r="G107" s="186">
        <f>Y107*' Demand-Supply Gap'!G$209</f>
        <v>100.5519542971508</v>
      </c>
      <c r="H107" s="186">
        <f>Z107*' Demand-Supply Gap'!H$209</f>
        <v>103.79465170139063</v>
      </c>
      <c r="I107" s="186">
        <f>AA107*' Demand-Supply Gap'!I$209</f>
        <v>97.375714276722746</v>
      </c>
      <c r="J107" s="186">
        <f>AB107*' Demand-Supply Gap'!J$209</f>
        <v>108.62118187948893</v>
      </c>
      <c r="K107" s="186">
        <f>AC107*' Demand-Supply Gap'!K$209</f>
        <v>112.30331582343703</v>
      </c>
      <c r="L107" s="186">
        <f>AD107*' Demand-Supply Gap'!L$209</f>
        <v>116.74273428804302</v>
      </c>
      <c r="M107" s="186">
        <f>AE107*' Demand-Supply Gap'!M$209</f>
        <v>122.39877429688769</v>
      </c>
      <c r="N107" s="186">
        <f>AF107*' Demand-Supply Gap'!N$209</f>
        <v>128.7757190215182</v>
      </c>
      <c r="O107" s="186">
        <f>AG107*' Demand-Supply Gap'!O$209</f>
        <v>135.98254740731218</v>
      </c>
      <c r="P107" s="186">
        <f>AH107*' Demand-Supply Gap'!P$209</f>
        <v>143.74003629257871</v>
      </c>
      <c r="Q107" s="186">
        <f>AI107*' Demand-Supply Gap'!Q$209</f>
        <v>151.38286404000453</v>
      </c>
      <c r="R107" s="186">
        <f>AJ107*' Demand-Supply Gap'!R$209</f>
        <v>160.30606721535599</v>
      </c>
      <c r="S107" s="186">
        <f>AK107*' Demand-Supply Gap'!S$209</f>
        <v>170.3805670582816</v>
      </c>
      <c r="T107" s="476"/>
      <c r="U107" s="461">
        <f>(S107/J107)^(1/9)-1</f>
        <v>5.1290735634540674E-2</v>
      </c>
      <c r="V107" s="361">
        <v>0.59324077464976854</v>
      </c>
      <c r="W107" s="361">
        <v>0.59370975700263207</v>
      </c>
      <c r="X107" s="361">
        <v>0.5941065434186249</v>
      </c>
      <c r="Y107" s="361">
        <v>0.59449462717850388</v>
      </c>
      <c r="Z107" s="361">
        <v>0.59500289781222215</v>
      </c>
      <c r="AA107" s="361">
        <v>0.59544668504818832</v>
      </c>
      <c r="AB107" s="361">
        <v>0.59590841626808777</v>
      </c>
      <c r="AC107" s="361">
        <v>0.59708695526094158</v>
      </c>
      <c r="AD107" s="361">
        <v>0.59826066361456087</v>
      </c>
      <c r="AE107" s="361">
        <v>0.59943964553827955</v>
      </c>
      <c r="AF107" s="361">
        <v>0.60062258580503725</v>
      </c>
      <c r="AG107" s="361">
        <v>0.60181757111016532</v>
      </c>
      <c r="AH107" s="361">
        <v>0.60300787987266324</v>
      </c>
      <c r="AI107" s="361">
        <v>0.6041981125834246</v>
      </c>
      <c r="AJ107" s="361">
        <v>0.60539429655159793</v>
      </c>
      <c r="AK107" s="361">
        <v>0.60660244196748836</v>
      </c>
      <c r="AL107" s="388"/>
      <c r="AM107" s="388"/>
      <c r="AN107" s="388"/>
      <c r="AO107" s="388"/>
      <c r="AP107" s="388"/>
      <c r="AQ107" s="388"/>
      <c r="AR107" s="388"/>
      <c r="AS107" s="388"/>
      <c r="AT107" s="388"/>
      <c r="AU107" s="388"/>
      <c r="AV107" s="388"/>
      <c r="AW107" s="388"/>
      <c r="AX107" s="388"/>
      <c r="AY107" s="388"/>
      <c r="AZ107" s="388"/>
      <c r="BA107" s="388"/>
    </row>
    <row r="108" spans="1:53" x14ac:dyDescent="0.25">
      <c r="A108" s="351" t="s">
        <v>38</v>
      </c>
      <c r="B108" s="351" t="s">
        <v>38</v>
      </c>
      <c r="C108" s="187" t="s">
        <v>383</v>
      </c>
      <c r="D108" s="186">
        <f>V108*' Demand-Supply Gap'!D$209</f>
        <v>30.811265904154386</v>
      </c>
      <c r="E108" s="186">
        <f>W108*' Demand-Supply Gap'!E$209</f>
        <v>31.780558465088742</v>
      </c>
      <c r="F108" s="186">
        <f>X108*' Demand-Supply Gap'!F$209</f>
        <v>32.789724448414809</v>
      </c>
      <c r="G108" s="186">
        <f>Y108*' Demand-Supply Gap'!G$209</f>
        <v>34.233438246222484</v>
      </c>
      <c r="H108" s="186">
        <f>Z108*' Demand-Supply Gap'!H$209</f>
        <v>35.326622421086746</v>
      </c>
      <c r="I108" s="186">
        <f>AA108*' Demand-Supply Gap'!I$209</f>
        <v>33.113949623829228</v>
      </c>
      <c r="J108" s="186">
        <f>AB108*' Demand-Supply Gap'!J$209</f>
        <v>36.927278748522752</v>
      </c>
      <c r="K108" s="186">
        <f>AC108*' Demand-Supply Gap'!K$209</f>
        <v>38.14108477244924</v>
      </c>
      <c r="L108" s="186">
        <f>AD108*' Demand-Supply Gap'!L$209</f>
        <v>39.590436076792976</v>
      </c>
      <c r="M108" s="186">
        <f>AE108*' Demand-Supply Gap'!M$209</f>
        <v>41.447430742656124</v>
      </c>
      <c r="N108" s="186">
        <f>AF108*' Demand-Supply Gap'!N$209</f>
        <v>43.54428130375608</v>
      </c>
      <c r="O108" s="186">
        <f>AG108*' Demand-Supply Gap'!O$209</f>
        <v>45.933734034616144</v>
      </c>
      <c r="P108" s="186">
        <f>AH108*' Demand-Supply Gap'!P$209</f>
        <v>48.482606178862476</v>
      </c>
      <c r="Q108" s="186">
        <f>AI108*' Demand-Supply Gap'!Q$209</f>
        <v>50.987169262869962</v>
      </c>
      <c r="R108" s="186">
        <f>AJ108*' Demand-Supply Gap'!R$209</f>
        <v>53.937542543999015</v>
      </c>
      <c r="S108" s="186">
        <f>AK108*' Demand-Supply Gap'!S$209</f>
        <v>57.242016007489511</v>
      </c>
      <c r="T108" s="476"/>
      <c r="U108" s="461">
        <f t="shared" ref="U108:U110" si="270">(S108/J108)^(1/9)-1</f>
        <v>4.9909722243945742E-2</v>
      </c>
      <c r="V108" s="361">
        <v>0.20192606115348133</v>
      </c>
      <c r="W108" s="361">
        <v>0.20202096949804427</v>
      </c>
      <c r="X108" s="361">
        <v>0.20226782943211111</v>
      </c>
      <c r="Y108" s="361">
        <v>0.20239880218621514</v>
      </c>
      <c r="Z108" s="361">
        <v>0.20250988240642862</v>
      </c>
      <c r="AA108" s="361">
        <v>0.20248982694317677</v>
      </c>
      <c r="AB108" s="361">
        <v>0.20258733900112064</v>
      </c>
      <c r="AC108" s="361">
        <v>0.20278603539129408</v>
      </c>
      <c r="AD108" s="361">
        <v>0.20288543612189419</v>
      </c>
      <c r="AE108" s="361">
        <v>0.2029859639981863</v>
      </c>
      <c r="AF108" s="361">
        <v>0.2030947994886651</v>
      </c>
      <c r="AG108" s="361">
        <v>0.2032887953329115</v>
      </c>
      <c r="AH108" s="361">
        <v>0.2033907484419257</v>
      </c>
      <c r="AI108" s="361">
        <v>0.2034995944221053</v>
      </c>
      <c r="AJ108" s="361">
        <v>0.20369460241501225</v>
      </c>
      <c r="AK108" s="361">
        <v>0.20379757675890081</v>
      </c>
      <c r="AL108" s="388"/>
      <c r="AM108" s="388"/>
      <c r="AN108" s="388"/>
      <c r="AO108" s="388"/>
      <c r="AP108" s="388"/>
      <c r="AQ108" s="388"/>
      <c r="AR108" s="388"/>
      <c r="AS108" s="388"/>
      <c r="AT108" s="388"/>
      <c r="AU108" s="388"/>
      <c r="AV108" s="388"/>
      <c r="AW108" s="388"/>
      <c r="AX108" s="388"/>
      <c r="AY108" s="388"/>
      <c r="AZ108" s="388"/>
      <c r="BA108" s="388"/>
    </row>
    <row r="109" spans="1:53" x14ac:dyDescent="0.25">
      <c r="A109" s="351" t="s">
        <v>38</v>
      </c>
      <c r="B109" s="351" t="s">
        <v>38</v>
      </c>
      <c r="C109" s="187" t="s">
        <v>386</v>
      </c>
      <c r="D109" s="186">
        <f>V109*' Demand-Supply Gap'!D$209</f>
        <v>9.6356392573485081</v>
      </c>
      <c r="E109" s="186">
        <f>W109*' Demand-Supply Gap'!E$209</f>
        <v>9.9642192154160121</v>
      </c>
      <c r="F109" s="186">
        <f>X109*' Demand-Supply Gap'!F$209</f>
        <v>10.287248812110287</v>
      </c>
      <c r="G109" s="186">
        <f>Y109*' Demand-Supply Gap'!G$209</f>
        <v>10.755015189700753</v>
      </c>
      <c r="H109" s="186">
        <f>Z109*' Demand-Supply Gap'!H$209</f>
        <v>11.112659394626343</v>
      </c>
      <c r="I109" s="186">
        <f>AA109*' Demand-Supply Gap'!I$209</f>
        <v>10.447456599971344</v>
      </c>
      <c r="J109" s="186">
        <f>AB109*' Demand-Supply Gap'!J$209</f>
        <v>11.679711402435753</v>
      </c>
      <c r="K109" s="186">
        <f>AC109*' Demand-Supply Gap'!K$209</f>
        <v>12.074163605414464</v>
      </c>
      <c r="L109" s="186">
        <f>AD109*' Demand-Supply Gap'!L$209</f>
        <v>12.547642000310042</v>
      </c>
      <c r="M109" s="186">
        <f>AE109*' Demand-Supply Gap'!M$209</f>
        <v>13.151783622766137</v>
      </c>
      <c r="N109" s="186">
        <f>AF109*' Demand-Supply Gap'!N$209</f>
        <v>13.830749348647336</v>
      </c>
      <c r="O109" s="186">
        <f>AG109*' Demand-Supply Gap'!O$209</f>
        <v>14.59913652495414</v>
      </c>
      <c r="P109" s="186">
        <f>AH109*' Demand-Supply Gap'!P$209</f>
        <v>15.424360095727707</v>
      </c>
      <c r="Q109" s="186">
        <f>AI109*' Demand-Supply Gap'!Q$209</f>
        <v>16.239301621859443</v>
      </c>
      <c r="R109" s="186">
        <f>AJ109*' Demand-Supply Gap'!R$209</f>
        <v>17.187972882390056</v>
      </c>
      <c r="S109" s="186">
        <f>AK109*' Demand-Supply Gap'!S$209</f>
        <v>18.260301098245819</v>
      </c>
      <c r="T109" s="476"/>
      <c r="U109" s="461">
        <f t="shared" si="270"/>
        <v>5.0906263047026057E-2</v>
      </c>
      <c r="V109" s="361">
        <v>6.3148547287370516E-2</v>
      </c>
      <c r="W109" s="361">
        <v>6.3340020547488635E-2</v>
      </c>
      <c r="X109" s="361">
        <v>6.3458279173011001E-2</v>
      </c>
      <c r="Y109" s="361">
        <v>6.3587016186730322E-2</v>
      </c>
      <c r="Z109" s="361">
        <v>6.3703326075271183E-2</v>
      </c>
      <c r="AA109" s="361">
        <v>6.3885573993934075E-2</v>
      </c>
      <c r="AB109" s="361">
        <v>6.4076252935782951E-2</v>
      </c>
      <c r="AC109" s="361">
        <v>6.4195126667621075E-2</v>
      </c>
      <c r="AD109" s="361">
        <v>6.4301737283125091E-2</v>
      </c>
      <c r="AE109" s="361">
        <v>6.4409962912737651E-2</v>
      </c>
      <c r="AF109" s="361">
        <v>6.4507971693155933E-2</v>
      </c>
      <c r="AG109" s="361">
        <v>6.4611356760633454E-2</v>
      </c>
      <c r="AH109" s="361">
        <v>6.4707168020921704E-2</v>
      </c>
      <c r="AI109" s="361">
        <v>6.4814174654586804E-2</v>
      </c>
      <c r="AJ109" s="361">
        <v>6.4910211653459532E-2</v>
      </c>
      <c r="AK109" s="361">
        <v>6.5011775864488891E-2</v>
      </c>
      <c r="AL109" s="388"/>
      <c r="AM109" s="388"/>
      <c r="AN109" s="388"/>
      <c r="AO109" s="388"/>
      <c r="AP109" s="388"/>
      <c r="AQ109" s="388"/>
      <c r="AR109" s="388"/>
      <c r="AS109" s="388"/>
      <c r="AT109" s="388"/>
      <c r="AU109" s="388"/>
      <c r="AV109" s="388"/>
      <c r="AW109" s="388"/>
      <c r="AX109" s="388"/>
      <c r="AY109" s="388"/>
      <c r="AZ109" s="388"/>
      <c r="BA109" s="388"/>
    </row>
    <row r="110" spans="1:53" x14ac:dyDescent="0.25">
      <c r="A110" s="351" t="s">
        <v>38</v>
      </c>
      <c r="B110" s="351" t="s">
        <v>38</v>
      </c>
      <c r="C110" s="187" t="s">
        <v>12</v>
      </c>
      <c r="D110" s="186">
        <f>V110*' Demand-Supply Gap'!D$209</f>
        <v>21.619212404707895</v>
      </c>
      <c r="E110" s="186">
        <f>W110*' Demand-Supply Gap'!E$209</f>
        <v>22.170027071969081</v>
      </c>
      <c r="F110" s="186">
        <f>X110*' Demand-Supply Gap'!F$209</f>
        <v>22.722588805695469</v>
      </c>
      <c r="G110" s="186">
        <f>Y110*' Demand-Supply Gap'!G$209</f>
        <v>23.598133979867164</v>
      </c>
      <c r="H110" s="186">
        <f>Z110*' Demand-Supply Gap'!H$209</f>
        <v>24.210009668778603</v>
      </c>
      <c r="I110" s="186">
        <f>AA110*' Demand-Supply Gap'!I$209</f>
        <v>22.596772158300197</v>
      </c>
      <c r="J110" s="186">
        <f>AB110*' Demand-Supply Gap'!J$209</f>
        <v>25.050142747745518</v>
      </c>
      <c r="K110" s="186">
        <f>AC110*' Demand-Supply Gap'!K$209</f>
        <v>25.566797292416286</v>
      </c>
      <c r="L110" s="186">
        <f>AD110*' Demand-Supply Gap'!L$209</f>
        <v>26.256092646640617</v>
      </c>
      <c r="M110" s="186">
        <f>AE110*' Demand-Supply Gap'!M$209</f>
        <v>27.190665204547859</v>
      </c>
      <c r="N110" s="186">
        <f>AF110*' Demand-Supply Gap'!N$209</f>
        <v>28.252974170254543</v>
      </c>
      <c r="O110" s="186">
        <f>AG110*' Demand-Supply Gap'!O$209</f>
        <v>29.437684659328486</v>
      </c>
      <c r="P110" s="186">
        <f>AH110*' Demand-Supply Gap'!P$209</f>
        <v>30.724735332727487</v>
      </c>
      <c r="Q110" s="186">
        <f>AI110*' Demand-Supply Gap'!Q$209</f>
        <v>31.942364736695207</v>
      </c>
      <c r="R110" s="186">
        <f>AJ110*' Demand-Supply Gap'!R$209</f>
        <v>33.364547960210594</v>
      </c>
      <c r="S110" s="186">
        <f>AK110*' Demand-Supply Gap'!S$209</f>
        <v>34.993939387269364</v>
      </c>
      <c r="T110" s="476"/>
      <c r="U110" s="461">
        <f t="shared" si="270"/>
        <v>3.7842385602370632E-2</v>
      </c>
      <c r="V110" s="361">
        <v>0.14168461690937975</v>
      </c>
      <c r="W110" s="361">
        <v>0.14092925295183528</v>
      </c>
      <c r="X110" s="361">
        <v>0.14016734797625299</v>
      </c>
      <c r="Y110" s="361">
        <v>0.13951955444855071</v>
      </c>
      <c r="Z110" s="361">
        <v>0.13878389370607799</v>
      </c>
      <c r="AA110" s="361">
        <v>0.13817791401470059</v>
      </c>
      <c r="AB110" s="361">
        <v>0.13742799179500872</v>
      </c>
      <c r="AC110" s="361">
        <v>0.13593188268014331</v>
      </c>
      <c r="AD110" s="361">
        <v>0.1345521629804198</v>
      </c>
      <c r="AE110" s="361">
        <v>0.13316442755079655</v>
      </c>
      <c r="AF110" s="361">
        <v>0.13177464301314176</v>
      </c>
      <c r="AG110" s="361">
        <v>0.13028227679628979</v>
      </c>
      <c r="AH110" s="361">
        <v>0.1288942036644892</v>
      </c>
      <c r="AI110" s="361">
        <v>0.12748811833988344</v>
      </c>
      <c r="AJ110" s="361">
        <v>0.12600088937993031</v>
      </c>
      <c r="AK110" s="361">
        <v>0.12458820540912197</v>
      </c>
      <c r="AL110" s="388"/>
      <c r="AM110" s="388"/>
      <c r="AN110" s="388"/>
      <c r="AO110" s="388"/>
      <c r="AP110" s="388"/>
      <c r="AQ110" s="388"/>
      <c r="AR110" s="388"/>
      <c r="AS110" s="388"/>
      <c r="AT110" s="388"/>
      <c r="AU110" s="388"/>
      <c r="AV110" s="388"/>
      <c r="AW110" s="388"/>
      <c r="AX110" s="388"/>
      <c r="AY110" s="388"/>
      <c r="AZ110" s="388"/>
      <c r="BA110" s="388"/>
    </row>
    <row r="111" spans="1:53" ht="15.75" thickBot="1" x14ac:dyDescent="0.3">
      <c r="A111" s="352" t="s">
        <v>38</v>
      </c>
      <c r="B111" s="352" t="s">
        <v>38</v>
      </c>
      <c r="C111" s="356" t="s">
        <v>58</v>
      </c>
      <c r="D111" s="186">
        <f>V111*' Demand-Supply Gap'!D$209</f>
        <v>152.58687129411766</v>
      </c>
      <c r="E111" s="186">
        <f>W111*' Demand-Supply Gap'!E$209</f>
        <v>157.31316676705882</v>
      </c>
      <c r="F111" s="186">
        <f>X111*' Demand-Supply Gap'!F$209</f>
        <v>162.11042824</v>
      </c>
      <c r="G111" s="186">
        <f>Y111*' Demand-Supply Gap'!G$209</f>
        <v>169.13854171294119</v>
      </c>
      <c r="H111" s="186">
        <f>Z111*' Demand-Supply Gap'!H$209</f>
        <v>174.44394318588235</v>
      </c>
      <c r="I111" s="186">
        <f>AA111*' Demand-Supply Gap'!I$209</f>
        <v>163.53389265882356</v>
      </c>
      <c r="J111" s="186">
        <f>AB111*' Demand-Supply Gap'!J$209</f>
        <v>182.27831477819294</v>
      </c>
      <c r="K111" s="186">
        <f>AC111*' Demand-Supply Gap'!K$209</f>
        <v>188.08536149371702</v>
      </c>
      <c r="L111" s="186">
        <f>AD111*' Demand-Supply Gap'!L$209</f>
        <v>195.13690501178667</v>
      </c>
      <c r="M111" s="186">
        <f>AE111*' Demand-Supply Gap'!M$209</f>
        <v>204.18865386685781</v>
      </c>
      <c r="N111" s="186">
        <f>AF111*' Demand-Supply Gap'!N$209</f>
        <v>214.40372384417614</v>
      </c>
      <c r="O111" s="186">
        <f>AG111*' Demand-Supply Gap'!O$209</f>
        <v>225.95310262621095</v>
      </c>
      <c r="P111" s="186">
        <f>AH111*' Demand-Supply Gap'!P$209</f>
        <v>238.3717378998964</v>
      </c>
      <c r="Q111" s="186">
        <f>AI111*' Demand-Supply Gap'!Q$209</f>
        <v>250.5516996614291</v>
      </c>
      <c r="R111" s="186">
        <f>AJ111*' Demand-Supply Gap'!R$209</f>
        <v>264.79613060195567</v>
      </c>
      <c r="S111" s="186">
        <f>AK111*' Demand-Supply Gap'!S$209</f>
        <v>280.87682355128629</v>
      </c>
      <c r="T111" s="476"/>
      <c r="U111" s="325"/>
      <c r="V111" s="361">
        <v>1</v>
      </c>
      <c r="W111" s="361">
        <v>1</v>
      </c>
      <c r="X111" s="361">
        <v>1</v>
      </c>
      <c r="Y111" s="361">
        <v>1</v>
      </c>
      <c r="Z111" s="361">
        <v>1</v>
      </c>
      <c r="AA111" s="361">
        <v>1</v>
      </c>
      <c r="AB111" s="361">
        <v>1</v>
      </c>
      <c r="AC111" s="361">
        <v>1</v>
      </c>
      <c r="AD111" s="361">
        <v>1</v>
      </c>
      <c r="AE111" s="361">
        <v>1</v>
      </c>
      <c r="AF111" s="361">
        <v>1</v>
      </c>
      <c r="AG111" s="361">
        <v>1</v>
      </c>
      <c r="AH111" s="361">
        <v>1</v>
      </c>
      <c r="AI111" s="361">
        <v>1</v>
      </c>
      <c r="AJ111" s="361">
        <v>1</v>
      </c>
      <c r="AK111" s="361">
        <v>1</v>
      </c>
      <c r="AL111" s="388"/>
      <c r="AM111" s="388"/>
      <c r="AN111" s="388"/>
      <c r="AO111" s="388"/>
      <c r="AP111" s="388"/>
      <c r="AQ111" s="388"/>
      <c r="AR111" s="388"/>
      <c r="AS111" s="388"/>
      <c r="AT111" s="388"/>
      <c r="AU111" s="388"/>
      <c r="AV111" s="388"/>
      <c r="AW111" s="388"/>
      <c r="AX111" s="388"/>
      <c r="AY111" s="388"/>
      <c r="AZ111" s="388"/>
      <c r="BA111" s="388"/>
    </row>
    <row r="112" spans="1:53" x14ac:dyDescent="0.25">
      <c r="A112" s="319" t="s">
        <v>40</v>
      </c>
      <c r="B112" s="319" t="s">
        <v>18</v>
      </c>
      <c r="C112" s="333" t="s">
        <v>360</v>
      </c>
      <c r="D112" s="320">
        <f>V112*' Demand-Supply Gap'!D$222</f>
        <v>7.6652442876839997</v>
      </c>
      <c r="E112" s="320">
        <f>W112*' Demand-Supply Gap'!E$222</f>
        <v>7.9130589731520002</v>
      </c>
      <c r="F112" s="320">
        <f>X112*' Demand-Supply Gap'!F$222</f>
        <v>8.0861293893599999</v>
      </c>
      <c r="G112" s="320">
        <f>Y112*' Demand-Supply Gap'!G$222</f>
        <v>7.8122229601640001</v>
      </c>
      <c r="H112" s="320">
        <f>Z112*' Demand-Supply Gap'!H$222</f>
        <v>7.9378777299399994</v>
      </c>
      <c r="I112" s="320">
        <f>AA112*' Demand-Supply Gap'!I$222</f>
        <v>7.056228582000001</v>
      </c>
      <c r="J112" s="320">
        <f>AB112*' Demand-Supply Gap'!J$222</f>
        <v>7.1199909796860013</v>
      </c>
      <c r="K112" s="320">
        <f>AC112*' Demand-Supply Gap'!K$222</f>
        <v>7.2701566902791814</v>
      </c>
      <c r="L112" s="320">
        <f>AD112*' Demand-Supply Gap'!L$222</f>
        <v>7.4664121924851337</v>
      </c>
      <c r="M112" s="320">
        <f>AE112*' Demand-Supply Gap'!M$222</f>
        <v>7.7374523198296794</v>
      </c>
      <c r="N112" s="320">
        <f>AF112*' Demand-Supply Gap'!N$222</f>
        <v>8.0477518025446031</v>
      </c>
      <c r="O112" s="320">
        <f>AG112*' Demand-Supply Gap'!O$222</f>
        <v>8.402706284503827</v>
      </c>
      <c r="P112" s="320">
        <f>AH112*' Demand-Supply Gap'!P$222</f>
        <v>8.7825612876484005</v>
      </c>
      <c r="Q112" s="320">
        <f>AI112*' Demand-Supply Gap'!Q$222</f>
        <v>9.1435463778709742</v>
      </c>
      <c r="R112" s="320">
        <f>AJ112*' Demand-Supply Gap'!R$222</f>
        <v>9.5742667618930373</v>
      </c>
      <c r="S112" s="320">
        <f>AK112*' Demand-Supply Gap'!S$222</f>
        <v>10.063597488335244</v>
      </c>
      <c r="T112" s="376"/>
      <c r="U112" s="461">
        <f>(S112/J112)^(1/9)-1</f>
        <v>3.9195100537768868E-2</v>
      </c>
      <c r="V112" s="445">
        <v>0.6169</v>
      </c>
      <c r="W112" s="445">
        <v>0.61680000000000001</v>
      </c>
      <c r="X112" s="445">
        <v>0.61680000000000001</v>
      </c>
      <c r="Y112" s="445">
        <v>0.61670000000000003</v>
      </c>
      <c r="Z112" s="445">
        <v>0.61660000000000004</v>
      </c>
      <c r="AA112" s="445">
        <v>0.61660000000000004</v>
      </c>
      <c r="AB112" s="458">
        <v>0.61650000000000005</v>
      </c>
      <c r="AC112" s="458">
        <v>0.61697777777777785</v>
      </c>
      <c r="AD112" s="458">
        <v>0.61745555555555554</v>
      </c>
      <c r="AE112" s="458">
        <v>0.61793333333333333</v>
      </c>
      <c r="AF112" s="458">
        <v>0.61841111111111113</v>
      </c>
      <c r="AG112" s="458">
        <v>0.61888888888888893</v>
      </c>
      <c r="AH112" s="458">
        <v>0.61936666666666662</v>
      </c>
      <c r="AI112" s="458">
        <v>0.61984444444444442</v>
      </c>
      <c r="AJ112" s="458">
        <v>0.62032222222222222</v>
      </c>
      <c r="AK112" s="458">
        <v>0.62080000000000002</v>
      </c>
      <c r="AL112" s="388"/>
      <c r="AM112" s="388"/>
      <c r="AN112" s="388"/>
      <c r="AO112" s="388"/>
      <c r="AP112" s="388"/>
      <c r="AQ112" s="388"/>
      <c r="AR112" s="388"/>
      <c r="AS112" s="388"/>
      <c r="AT112" s="388"/>
      <c r="AU112" s="388"/>
      <c r="AV112" s="388"/>
      <c r="AW112" s="388"/>
      <c r="AX112" s="388"/>
      <c r="AY112" s="388"/>
      <c r="AZ112" s="388"/>
      <c r="BA112" s="388"/>
    </row>
    <row r="113" spans="1:53" x14ac:dyDescent="0.25">
      <c r="A113" s="319" t="s">
        <v>40</v>
      </c>
      <c r="B113" s="319" t="s">
        <v>18</v>
      </c>
      <c r="C113" s="333" t="s">
        <v>383</v>
      </c>
      <c r="D113" s="320">
        <f>V113*' Demand-Supply Gap'!D$222</f>
        <v>2.0613779013239997</v>
      </c>
      <c r="E113" s="320">
        <f>W113*' Demand-Supply Gap'!E$222</f>
        <v>2.1283665428759999</v>
      </c>
      <c r="F113" s="320">
        <f>X113*' Demand-Supply Gap'!F$222</f>
        <v>2.1736061166599998</v>
      </c>
      <c r="G113" s="320">
        <f>Y113*' Demand-Supply Gap'!G$222</f>
        <v>2.1003187397359997</v>
      </c>
      <c r="H113" s="320">
        <f>Z113*' Demand-Supply Gap'!H$222</f>
        <v>2.13444717422</v>
      </c>
      <c r="I113" s="320">
        <f>AA113*' Demand-Supply Gap'!I$222</f>
        <v>1.8973770660000002</v>
      </c>
      <c r="J113" s="320">
        <f>AB113*' Demand-Supply Gap'!J$222</f>
        <v>1.9148329350072002</v>
      </c>
      <c r="K113" s="320">
        <f>AC113*' Demand-Supply Gap'!K$222</f>
        <v>1.9517401271789323</v>
      </c>
      <c r="L113" s="320">
        <f>AD113*' Demand-Supply Gap'!L$222</f>
        <v>2.0008603474921927</v>
      </c>
      <c r="M113" s="320">
        <f>AE113*' Demand-Supply Gap'!M$222</f>
        <v>2.069803973138169</v>
      </c>
      <c r="N113" s="320">
        <f>AF113*' Demand-Supply Gap'!N$222</f>
        <v>2.1489783367665867</v>
      </c>
      <c r="O113" s="320">
        <f>AG113*' Demand-Supply Gap'!O$222</f>
        <v>2.2397662514547276</v>
      </c>
      <c r="P113" s="320">
        <f>AH113*' Demand-Supply Gap'!P$222</f>
        <v>2.3368485553056186</v>
      </c>
      <c r="Q113" s="320">
        <f>AI113*' Demand-Supply Gap'!Q$222</f>
        <v>2.4285649926668742</v>
      </c>
      <c r="R113" s="320">
        <f>AJ113*' Demand-Supply Gap'!R$222</f>
        <v>2.5384351611087559</v>
      </c>
      <c r="S113" s="320">
        <f>AK113*' Demand-Supply Gap'!S$222</f>
        <v>2.6634166677407869</v>
      </c>
      <c r="T113" s="376"/>
      <c r="U113" s="461">
        <f t="shared" ref="U113:U115" si="271">(S113/J113)^(1/9)-1</f>
        <v>3.7344804307258839E-2</v>
      </c>
      <c r="V113" s="444">
        <v>0.16589999999999999</v>
      </c>
      <c r="W113" s="444">
        <v>0.16589999999999999</v>
      </c>
      <c r="X113" s="444">
        <v>0.1658</v>
      </c>
      <c r="Y113" s="444">
        <v>0.1658</v>
      </c>
      <c r="Z113" s="444">
        <v>0.1658</v>
      </c>
      <c r="AA113" s="444">
        <v>0.1658</v>
      </c>
      <c r="AB113" s="457">
        <v>0.1658</v>
      </c>
      <c r="AC113" s="457">
        <v>0.16563333333333335</v>
      </c>
      <c r="AD113" s="457">
        <v>0.16546666666666668</v>
      </c>
      <c r="AE113" s="457">
        <v>0.1653</v>
      </c>
      <c r="AF113" s="457">
        <v>0.16513333333333335</v>
      </c>
      <c r="AG113" s="457">
        <v>0.16496666666666668</v>
      </c>
      <c r="AH113" s="457">
        <v>0.1648</v>
      </c>
      <c r="AI113" s="457">
        <v>0.16463333333333335</v>
      </c>
      <c r="AJ113" s="457">
        <v>0.16446666666666668</v>
      </c>
      <c r="AK113" s="457">
        <v>0.1643</v>
      </c>
      <c r="AL113" s="388"/>
      <c r="AM113" s="388"/>
      <c r="AN113" s="388"/>
      <c r="AO113" s="388"/>
      <c r="AP113" s="388"/>
      <c r="AQ113" s="388"/>
      <c r="AR113" s="388"/>
      <c r="AS113" s="388"/>
      <c r="AT113" s="388"/>
      <c r="AU113" s="388"/>
      <c r="AV113" s="388"/>
      <c r="AW113" s="388"/>
      <c r="AX113" s="388"/>
      <c r="AY113" s="388"/>
      <c r="AZ113" s="388"/>
      <c r="BA113" s="388"/>
    </row>
    <row r="114" spans="1:53" x14ac:dyDescent="0.25">
      <c r="A114" s="319" t="s">
        <v>40</v>
      </c>
      <c r="B114" s="319" t="s">
        <v>18</v>
      </c>
      <c r="C114" s="333" t="s">
        <v>386</v>
      </c>
      <c r="D114" s="320">
        <f>V114*' Demand-Supply Gap'!D$222</f>
        <v>0.93190682699999994</v>
      </c>
      <c r="E114" s="320">
        <f>W114*' Demand-Supply Gap'!E$222</f>
        <v>0.96219102300000003</v>
      </c>
      <c r="F114" s="320">
        <f>X114*' Demand-Supply Gap'!F$222</f>
        <v>0.9832355774999999</v>
      </c>
      <c r="G114" s="320">
        <f>Y114*' Demand-Supply Gap'!G$222</f>
        <v>0.95008386899999986</v>
      </c>
      <c r="H114" s="320">
        <f>Z114*' Demand-Supply Gap'!H$222</f>
        <v>0.96423457990999983</v>
      </c>
      <c r="I114" s="320">
        <f>AA114*' Demand-Supply Gap'!I$222</f>
        <v>0.85713837299999995</v>
      </c>
      <c r="J114" s="320">
        <f>AB114*' Demand-Supply Gap'!J$222</f>
        <v>0.86502404603159999</v>
      </c>
      <c r="K114" s="320">
        <f>AC114*' Demand-Supply Gap'!K$222</f>
        <v>0.88258403416604148</v>
      </c>
      <c r="L114" s="320">
        <f>AD114*' Demand-Supply Gap'!L$222</f>
        <v>0.90449851324989516</v>
      </c>
      <c r="M114" s="320">
        <f>AE114*' Demand-Supply Gap'!M$222</f>
        <v>0.93660821047026654</v>
      </c>
      <c r="N114" s="320">
        <f>AF114*' Demand-Supply Gap'!N$222</f>
        <v>0.97341691314174805</v>
      </c>
      <c r="O114" s="320">
        <f>AG114*' Demand-Supply Gap'!O$222</f>
        <v>1.0155658654807858</v>
      </c>
      <c r="P114" s="320">
        <f>AH114*' Demand-Supply Gap'!P$222</f>
        <v>1.0592389992799132</v>
      </c>
      <c r="Q114" s="320">
        <f>AI114*' Demand-Supply Gap'!Q$222</f>
        <v>1.1019263309508938</v>
      </c>
      <c r="R114" s="320">
        <f>AJ114*' Demand-Supply Gap'!R$222</f>
        <v>1.1529455200739203</v>
      </c>
      <c r="S114" s="320">
        <f>AK114*' Demand-Supply Gap'!S$222</f>
        <v>1.2109386797336383</v>
      </c>
      <c r="T114" s="376"/>
      <c r="U114" s="461">
        <f t="shared" si="271"/>
        <v>3.8084397224353861E-2</v>
      </c>
      <c r="V114" s="444">
        <v>7.4999999999999997E-2</v>
      </c>
      <c r="W114" s="444">
        <v>7.4999999999999997E-2</v>
      </c>
      <c r="X114" s="444">
        <v>7.4999999999999997E-2</v>
      </c>
      <c r="Y114" s="444">
        <v>7.4999999999999997E-2</v>
      </c>
      <c r="Z114" s="444">
        <v>7.4899999999999994E-2</v>
      </c>
      <c r="AA114" s="444">
        <v>7.4899999999999994E-2</v>
      </c>
      <c r="AB114" s="444">
        <v>7.4899999999999994E-2</v>
      </c>
      <c r="AC114" s="444">
        <v>7.4899999999999994E-2</v>
      </c>
      <c r="AD114" s="444">
        <v>7.4800000000000005E-2</v>
      </c>
      <c r="AE114" s="444">
        <v>7.4800000000000005E-2</v>
      </c>
      <c r="AF114" s="444">
        <v>7.4800000000000005E-2</v>
      </c>
      <c r="AG114" s="444">
        <v>7.4800000000000005E-2</v>
      </c>
      <c r="AH114" s="444">
        <v>7.4700000000000003E-2</v>
      </c>
      <c r="AI114" s="444">
        <v>7.4700000000000003E-2</v>
      </c>
      <c r="AJ114" s="444">
        <v>7.4700000000000003E-2</v>
      </c>
      <c r="AK114" s="444">
        <v>7.4700000000000003E-2</v>
      </c>
      <c r="AL114" s="388"/>
      <c r="AM114" s="388"/>
      <c r="AN114" s="388"/>
      <c r="AO114" s="388"/>
      <c r="AP114" s="388"/>
      <c r="AQ114" s="388"/>
      <c r="AR114" s="388"/>
      <c r="AS114" s="388"/>
      <c r="AT114" s="388"/>
      <c r="AU114" s="388"/>
      <c r="AV114" s="388"/>
      <c r="AW114" s="388"/>
      <c r="AX114" s="388"/>
      <c r="AY114" s="388"/>
      <c r="AZ114" s="388"/>
      <c r="BA114" s="388"/>
    </row>
    <row r="115" spans="1:53" x14ac:dyDescent="0.25">
      <c r="A115" s="319" t="s">
        <v>40</v>
      </c>
      <c r="B115" s="319" t="s">
        <v>18</v>
      </c>
      <c r="C115" s="333" t="s">
        <v>12</v>
      </c>
      <c r="D115" s="320">
        <f>V115*' Demand-Supply Gap'!D$222</f>
        <v>1.7668953439920012</v>
      </c>
      <c r="E115" s="320">
        <f>W115*' Demand-Supply Gap'!E$222</f>
        <v>1.8255971009720013</v>
      </c>
      <c r="F115" s="320">
        <f>X115*' Demand-Supply Gap'!F$222</f>
        <v>1.866836616480001</v>
      </c>
      <c r="G115" s="320">
        <f>Y115*' Demand-Supply Gap'!G$222</f>
        <v>1.8051593511000008</v>
      </c>
      <c r="H115" s="320">
        <f>Z115*' Demand-Supply Gap'!H$222</f>
        <v>1.8370664159300005</v>
      </c>
      <c r="I115" s="320">
        <f>AA115*' Demand-Supply Gap'!I$222</f>
        <v>1.6330259790000006</v>
      </c>
      <c r="J115" s="320">
        <f>AB115*' Demand-Supply Gap'!J$222</f>
        <v>1.6492047232752005</v>
      </c>
      <c r="K115" s="320">
        <f>AC115*' Demand-Supply Gap'!K$222</f>
        <v>1.6790176018610468</v>
      </c>
      <c r="L115" s="320">
        <f>AD115*' Demand-Supply Gap'!L$222</f>
        <v>1.7204550597392918</v>
      </c>
      <c r="M115" s="320">
        <f>AE115*' Demand-Supply Gap'!M$222</f>
        <v>1.77763563653871</v>
      </c>
      <c r="N115" s="320">
        <f>AF115*' Demand-Supply Gap'!N$222</f>
        <v>1.8434480430249767</v>
      </c>
      <c r="O115" s="320">
        <f>AG115*' Demand-Supply Gap'!O$222</f>
        <v>1.9190453616727674</v>
      </c>
      <c r="P115" s="320">
        <f>AH115*' Demand-Supply Gap'!P$222</f>
        <v>2.0012574399603538</v>
      </c>
      <c r="Q115" s="320">
        <f>AI115*' Demand-Supply Gap'!Q$222</f>
        <v>2.0773188038779744</v>
      </c>
      <c r="R115" s="320">
        <f>AJ115*' Demand-Supply Gap'!R$222</f>
        <v>2.1686968684894836</v>
      </c>
      <c r="S115" s="320">
        <f>AK115*' Demand-Supply Gap'!S$222</f>
        <v>2.2727389946272569</v>
      </c>
      <c r="T115" s="376"/>
      <c r="U115" s="461">
        <f t="shared" si="271"/>
        <v>3.6274948210204938E-2</v>
      </c>
      <c r="V115" s="457">
        <f>V116-SUM(V112:V114)</f>
        <v>0.1422000000000001</v>
      </c>
      <c r="W115" s="457">
        <f t="shared" ref="W115" si="272">W116-SUM(W112:W114)</f>
        <v>0.14230000000000009</v>
      </c>
      <c r="X115" s="457">
        <f t="shared" ref="X115" si="273">X116-SUM(X112:X114)</f>
        <v>0.14240000000000008</v>
      </c>
      <c r="Y115" s="457">
        <f t="shared" ref="Y115" si="274">Y116-SUM(Y112:Y114)</f>
        <v>0.14250000000000007</v>
      </c>
      <c r="Z115" s="457">
        <f t="shared" ref="Z115" si="275">Z116-SUM(Z112:Z114)</f>
        <v>0.14270000000000005</v>
      </c>
      <c r="AA115" s="457">
        <f t="shared" ref="AA115" si="276">AA116-SUM(AA112:AA114)</f>
        <v>0.14270000000000005</v>
      </c>
      <c r="AB115" s="457">
        <f t="shared" ref="AB115" si="277">AB116-SUM(AB112:AB114)</f>
        <v>0.14280000000000004</v>
      </c>
      <c r="AC115" s="457">
        <f t="shared" ref="AC115" si="278">AC116-SUM(AC112:AC114)</f>
        <v>0.14248888888888889</v>
      </c>
      <c r="AD115" s="457">
        <f t="shared" ref="AD115" si="279">AD116-SUM(AD112:AD114)</f>
        <v>0.14227777777777784</v>
      </c>
      <c r="AE115" s="457">
        <f t="shared" ref="AE115" si="280">AE116-SUM(AE112:AE114)</f>
        <v>0.14196666666666669</v>
      </c>
      <c r="AF115" s="457">
        <f t="shared" ref="AF115" si="281">AF116-SUM(AF112:AF114)</f>
        <v>0.14165555555555553</v>
      </c>
      <c r="AG115" s="457">
        <f t="shared" ref="AG115" si="282">AG116-SUM(AG112:AG114)</f>
        <v>0.14134444444444438</v>
      </c>
      <c r="AH115" s="457">
        <f t="shared" ref="AH115" si="283">AH116-SUM(AH112:AH114)</f>
        <v>0.14113333333333333</v>
      </c>
      <c r="AI115" s="457">
        <f t="shared" ref="AI115" si="284">AI116-SUM(AI112:AI114)</f>
        <v>0.14082222222222218</v>
      </c>
      <c r="AJ115" s="457">
        <f t="shared" ref="AJ115" si="285">AJ116-SUM(AJ112:AJ114)</f>
        <v>0.14051111111111114</v>
      </c>
      <c r="AK115" s="457">
        <f t="shared" ref="AK115" si="286">AK116-SUM(AK112:AK114)</f>
        <v>0.14019999999999999</v>
      </c>
      <c r="AL115" s="388"/>
      <c r="AM115" s="388"/>
      <c r="AN115" s="388"/>
      <c r="AO115" s="388"/>
      <c r="AP115" s="388"/>
      <c r="AQ115" s="388"/>
      <c r="AR115" s="388"/>
      <c r="AS115" s="388"/>
      <c r="AT115" s="388"/>
      <c r="AU115" s="388"/>
      <c r="AV115" s="388"/>
      <c r="AW115" s="388"/>
      <c r="AX115" s="388"/>
      <c r="AY115" s="388"/>
      <c r="AZ115" s="388"/>
      <c r="BA115" s="388"/>
    </row>
    <row r="116" spans="1:53" ht="15.75" thickBot="1" x14ac:dyDescent="0.3">
      <c r="A116" s="225" t="s">
        <v>40</v>
      </c>
      <c r="B116" s="225" t="s">
        <v>18</v>
      </c>
      <c r="C116" s="467" t="s">
        <v>58</v>
      </c>
      <c r="D116" s="227">
        <f t="shared" ref="D116:S116" si="287">SUM(D112:D115)</f>
        <v>12.425424360000001</v>
      </c>
      <c r="E116" s="227">
        <f t="shared" si="287"/>
        <v>12.829213640000001</v>
      </c>
      <c r="F116" s="227">
        <f t="shared" si="287"/>
        <v>13.109807700000001</v>
      </c>
      <c r="G116" s="227">
        <f t="shared" si="287"/>
        <v>12.667784920000001</v>
      </c>
      <c r="H116" s="227">
        <f t="shared" si="287"/>
        <v>12.873625899999999</v>
      </c>
      <c r="I116" s="227">
        <f t="shared" si="287"/>
        <v>11.443770000000002</v>
      </c>
      <c r="J116" s="227">
        <f t="shared" si="287"/>
        <v>11.549052684000003</v>
      </c>
      <c r="K116" s="227">
        <f t="shared" si="287"/>
        <v>11.783498453485201</v>
      </c>
      <c r="L116" s="227">
        <f t="shared" si="287"/>
        <v>12.092226112966513</v>
      </c>
      <c r="M116" s="227">
        <f t="shared" si="287"/>
        <v>12.521500139976824</v>
      </c>
      <c r="N116" s="227">
        <f t="shared" si="287"/>
        <v>13.013595095477912</v>
      </c>
      <c r="O116" s="227">
        <f t="shared" si="287"/>
        <v>13.577083763112107</v>
      </c>
      <c r="P116" s="227">
        <f t="shared" si="287"/>
        <v>14.179906282194285</v>
      </c>
      <c r="Q116" s="227">
        <f t="shared" si="287"/>
        <v>14.751356505366717</v>
      </c>
      <c r="R116" s="227">
        <f t="shared" si="287"/>
        <v>15.434344311565198</v>
      </c>
      <c r="S116" s="227">
        <f t="shared" si="287"/>
        <v>16.210691830436925</v>
      </c>
      <c r="T116" s="476"/>
      <c r="U116" s="332"/>
      <c r="V116" s="469">
        <v>1</v>
      </c>
      <c r="W116" s="469">
        <v>1</v>
      </c>
      <c r="X116" s="470">
        <v>1</v>
      </c>
      <c r="Y116" s="471">
        <v>1</v>
      </c>
      <c r="Z116" s="471">
        <v>1</v>
      </c>
      <c r="AA116" s="471">
        <v>1</v>
      </c>
      <c r="AB116" s="471">
        <v>1</v>
      </c>
      <c r="AC116" s="471">
        <v>1</v>
      </c>
      <c r="AD116" s="471">
        <v>1</v>
      </c>
      <c r="AE116" s="471">
        <v>1</v>
      </c>
      <c r="AF116" s="471">
        <v>1</v>
      </c>
      <c r="AG116" s="471">
        <v>1</v>
      </c>
      <c r="AH116" s="471">
        <v>1</v>
      </c>
      <c r="AI116" s="471">
        <v>1</v>
      </c>
      <c r="AJ116" s="471">
        <v>1</v>
      </c>
      <c r="AK116" s="471">
        <v>1</v>
      </c>
      <c r="AL116" s="388"/>
      <c r="AM116" s="388"/>
      <c r="AN116" s="388"/>
      <c r="AO116" s="388"/>
      <c r="AP116" s="388"/>
      <c r="AQ116" s="388"/>
      <c r="AR116" s="388"/>
      <c r="AS116" s="388"/>
      <c r="AT116" s="388"/>
      <c r="AU116" s="388"/>
      <c r="AV116" s="388"/>
      <c r="AW116" s="388"/>
      <c r="AX116" s="388"/>
      <c r="AY116" s="388"/>
      <c r="AZ116" s="388"/>
      <c r="BA116" s="388"/>
    </row>
    <row r="117" spans="1:53" x14ac:dyDescent="0.25">
      <c r="A117" s="319" t="s">
        <v>40</v>
      </c>
      <c r="B117" s="319" t="s">
        <v>103</v>
      </c>
      <c r="C117" s="333" t="s">
        <v>360</v>
      </c>
      <c r="D117" s="320">
        <f>V117*' Demand-Supply Gap'!D$231</f>
        <v>0.10796930177999998</v>
      </c>
      <c r="E117" s="320">
        <f>W117*' Demand-Supply Gap'!E$231</f>
        <v>7.658053041E-2</v>
      </c>
      <c r="F117" s="320">
        <f>X117*' Demand-Supply Gap'!F$231</f>
        <v>8.1963389090000005E-2</v>
      </c>
      <c r="G117" s="320">
        <f>Y117*' Demand-Supply Gap'!G$231</f>
        <v>0.99891198422400007</v>
      </c>
      <c r="H117" s="320">
        <f>Z117*' Demand-Supply Gap'!H$231</f>
        <v>1.0242271790520001</v>
      </c>
      <c r="I117" s="320">
        <f>AA117*' Demand-Supply Gap'!I$231</f>
        <v>0.97137647040000008</v>
      </c>
      <c r="J117" s="320">
        <f>AB117*' Demand-Supply Gap'!J$231</f>
        <v>0.97722914024735996</v>
      </c>
      <c r="K117" s="320">
        <f>AC117*' Demand-Supply Gap'!K$231</f>
        <v>0.99471121411022534</v>
      </c>
      <c r="L117" s="320">
        <f>AD117*' Demand-Supply Gap'!L$231</f>
        <v>1.0183778874400571</v>
      </c>
      <c r="M117" s="320">
        <f>AE117*' Demand-Supply Gap'!M$231</f>
        <v>1.0520836965721141</v>
      </c>
      <c r="N117" s="320">
        <f>AF117*' Demand-Supply Gap'!N$231</f>
        <v>1.0909049521067236</v>
      </c>
      <c r="O117" s="320">
        <f>AG117*' Demand-Supply Gap'!O$231</f>
        <v>1.1355244529048321</v>
      </c>
      <c r="P117" s="320">
        <f>AH117*' Demand-Supply Gap'!P$231</f>
        <v>1.1832183561761478</v>
      </c>
      <c r="Q117" s="320">
        <f>AI117*' Demand-Supply Gap'!Q$231</f>
        <v>1.2280610748039293</v>
      </c>
      <c r="R117" s="320">
        <f>AJ117*' Demand-Supply Gap'!R$231</f>
        <v>1.2819754788670565</v>
      </c>
      <c r="S117" s="320">
        <f>AK117*' Demand-Supply Gap'!S$231</f>
        <v>1.3433872502470765</v>
      </c>
      <c r="T117" s="376"/>
      <c r="U117" s="461">
        <f>(S117/J117)^(1/9)-1</f>
        <v>3.5991257176051006E-2</v>
      </c>
      <c r="V117" s="447">
        <v>0.57550000000000001</v>
      </c>
      <c r="W117" s="447">
        <v>0.57550000000000001</v>
      </c>
      <c r="X117" s="447">
        <v>0.57550000000000001</v>
      </c>
      <c r="Y117" s="447">
        <v>0.57540000000000002</v>
      </c>
      <c r="Z117" s="447">
        <v>0.57540000000000002</v>
      </c>
      <c r="AA117" s="447">
        <v>0.57540000000000002</v>
      </c>
      <c r="AB117" s="458">
        <v>0.57529999999999992</v>
      </c>
      <c r="AC117" s="458">
        <v>0.57563333333333333</v>
      </c>
      <c r="AD117" s="458">
        <v>0.57596666666666663</v>
      </c>
      <c r="AE117" s="458">
        <v>0.57629999999999992</v>
      </c>
      <c r="AF117" s="458">
        <v>0.57663333333333333</v>
      </c>
      <c r="AG117" s="458">
        <v>0.57696666666666663</v>
      </c>
      <c r="AH117" s="458">
        <v>0.57729999999999992</v>
      </c>
      <c r="AI117" s="458">
        <v>0.57763333333333333</v>
      </c>
      <c r="AJ117" s="458">
        <v>0.57796666666666663</v>
      </c>
      <c r="AK117" s="458">
        <v>0.57829999999999993</v>
      </c>
      <c r="AL117" s="388"/>
      <c r="AM117" s="388"/>
      <c r="AN117" s="388"/>
      <c r="AO117" s="388"/>
      <c r="AP117" s="388"/>
      <c r="AQ117" s="388"/>
      <c r="AR117" s="388"/>
      <c r="AS117" s="388"/>
      <c r="AT117" s="388"/>
      <c r="AU117" s="388"/>
      <c r="AV117" s="388"/>
      <c r="AW117" s="388"/>
      <c r="AX117" s="388"/>
      <c r="AY117" s="388"/>
      <c r="AZ117" s="388"/>
      <c r="BA117" s="388"/>
    </row>
    <row r="118" spans="1:53" x14ac:dyDescent="0.25">
      <c r="A118" s="319" t="s">
        <v>40</v>
      </c>
      <c r="B118" s="319" t="s">
        <v>103</v>
      </c>
      <c r="C118" s="333" t="s">
        <v>383</v>
      </c>
      <c r="D118" s="320">
        <f>V118*' Demand-Supply Gap'!D$231</f>
        <v>3.7090410011999995E-2</v>
      </c>
      <c r="E118" s="320">
        <f>W118*' Demand-Supply Gap'!E$231</f>
        <v>2.6254280886E-2</v>
      </c>
      <c r="F118" s="320">
        <f>X118*' Demand-Supply Gap'!F$231</f>
        <v>2.8056972460000003E-2</v>
      </c>
      <c r="G118" s="320">
        <f>Y118*' Demand-Supply Gap'!G$231</f>
        <v>0.34147721115200003</v>
      </c>
      <c r="H118" s="320">
        <f>Z118*' Demand-Supply Gap'!H$231</f>
        <v>0.34941917839400005</v>
      </c>
      <c r="I118" s="320">
        <f>AA118*' Demand-Supply Gap'!I$231</f>
        <v>0.33088249600000003</v>
      </c>
      <c r="J118" s="320">
        <f>AB118*' Demand-Supply Gap'!J$231</f>
        <v>0.33242437466784003</v>
      </c>
      <c r="K118" s="320">
        <f>AC118*' Demand-Supply Gap'!K$231</f>
        <v>0.33748410466569057</v>
      </c>
      <c r="L118" s="320">
        <f>AD118*' Demand-Supply Gap'!L$231</f>
        <v>0.34478330004770735</v>
      </c>
      <c r="M118" s="320">
        <f>AE118*' Demand-Supply Gap'!M$231</f>
        <v>0.35544108228802823</v>
      </c>
      <c r="N118" s="320">
        <f>AF118*' Demand-Supply Gap'!N$231</f>
        <v>0.36758685275623393</v>
      </c>
      <c r="O118" s="320">
        <f>AG118*' Demand-Supply Gap'!O$231</f>
        <v>0.3818101748169232</v>
      </c>
      <c r="P118" s="320">
        <f>AH118*' Demand-Supply Gap'!P$231</f>
        <v>0.39700224422539387</v>
      </c>
      <c r="Q118" s="320">
        <f>AI118*' Demand-Supply Gap'!Q$231</f>
        <v>0.41096001920410791</v>
      </c>
      <c r="R118" s="320">
        <f>AJ118*' Demand-Supply Gap'!R$231</f>
        <v>0.42808916446394019</v>
      </c>
      <c r="S118" s="320">
        <f>AK118*' Demand-Supply Gap'!S$231</f>
        <v>0.44764088383643724</v>
      </c>
      <c r="T118" s="376"/>
      <c r="U118" s="461">
        <f t="shared" ref="U118:U120" si="288">(S118/J118)^(1/9)-1</f>
        <v>3.3617024261394013E-2</v>
      </c>
      <c r="V118" s="446">
        <v>0.19769999999999999</v>
      </c>
      <c r="W118" s="446">
        <v>0.1973</v>
      </c>
      <c r="X118" s="446">
        <v>0.19700000000000001</v>
      </c>
      <c r="Y118" s="446">
        <v>0.19670000000000001</v>
      </c>
      <c r="Z118" s="446">
        <v>0.1963</v>
      </c>
      <c r="AA118" s="446">
        <v>0.19600000000000001</v>
      </c>
      <c r="AB118" s="446">
        <v>0.19570000000000001</v>
      </c>
      <c r="AC118" s="446">
        <v>0.1953</v>
      </c>
      <c r="AD118" s="446">
        <v>0.19500000000000001</v>
      </c>
      <c r="AE118" s="446">
        <v>0.19470000000000001</v>
      </c>
      <c r="AF118" s="446">
        <v>0.1943</v>
      </c>
      <c r="AG118" s="446">
        <v>0.19400000000000001</v>
      </c>
      <c r="AH118" s="446">
        <v>0.19370000000000001</v>
      </c>
      <c r="AI118" s="446">
        <v>0.1933</v>
      </c>
      <c r="AJ118" s="446">
        <v>0.193</v>
      </c>
      <c r="AK118" s="446">
        <v>0.19270000000000001</v>
      </c>
      <c r="AL118" s="388"/>
      <c r="AM118" s="388"/>
      <c r="AN118" s="388"/>
      <c r="AO118" s="388"/>
      <c r="AP118" s="388"/>
      <c r="AQ118" s="388"/>
      <c r="AR118" s="388"/>
      <c r="AS118" s="388"/>
      <c r="AT118" s="388"/>
      <c r="AU118" s="388"/>
      <c r="AV118" s="388"/>
      <c r="AW118" s="388"/>
      <c r="AX118" s="388"/>
      <c r="AY118" s="388"/>
      <c r="AZ118" s="388"/>
      <c r="BA118" s="388"/>
    </row>
    <row r="119" spans="1:53" x14ac:dyDescent="0.25">
      <c r="A119" s="319" t="s">
        <v>40</v>
      </c>
      <c r="B119" s="319" t="s">
        <v>103</v>
      </c>
      <c r="C119" s="333" t="s">
        <v>386</v>
      </c>
      <c r="D119" s="320">
        <f>V119*' Demand-Supply Gap'!D$231</f>
        <v>1.2082055663999999E-2</v>
      </c>
      <c r="E119" s="320">
        <f>W119*' Demand-Supply Gap'!E$231</f>
        <v>8.5695676079999995E-3</v>
      </c>
      <c r="F119" s="320">
        <f>X119*' Demand-Supply Gap'!F$231</f>
        <v>9.157681874E-3</v>
      </c>
      <c r="G119" s="320">
        <f>Y119*' Demand-Supply Gap'!G$231</f>
        <v>0.111453161952</v>
      </c>
      <c r="H119" s="320">
        <f>Z119*' Demand-Supply Gap'!H$231</f>
        <v>0.114277693596</v>
      </c>
      <c r="I119" s="320">
        <f>AA119*' Demand-Supply Gap'!I$231</f>
        <v>0.10821208160000001</v>
      </c>
      <c r="J119" s="320">
        <f>AB119*' Demand-Supply Gap'!J$231</f>
        <v>0.10871313223680001</v>
      </c>
      <c r="K119" s="320">
        <f>AC119*' Demand-Supply Gap'!K$231</f>
        <v>0.11065147039815523</v>
      </c>
      <c r="L119" s="320">
        <f>AD119*' Demand-Supply Gap'!L$231</f>
        <v>0.11327752182763992</v>
      </c>
      <c r="M119" s="320">
        <f>AE119*' Demand-Supply Gap'!M$231</f>
        <v>0.11701989406606374</v>
      </c>
      <c r="N119" s="320">
        <f>AF119*' Demand-Supply Gap'!N$231</f>
        <v>0.12133077795556599</v>
      </c>
      <c r="O119" s="320">
        <f>AG119*' Demand-Supply Gap'!O$231</f>
        <v>0.12628601142999607</v>
      </c>
      <c r="P119" s="320">
        <f>AH119*' Demand-Supply Gap'!P$231</f>
        <v>0.13158257139530349</v>
      </c>
      <c r="Q119" s="320">
        <f>AI119*' Demand-Supply Gap'!Q$231</f>
        <v>0.13656146870258942</v>
      </c>
      <c r="R119" s="320">
        <f>AJ119*' Demand-Supply Gap'!R$231</f>
        <v>0.14254851624982326</v>
      </c>
      <c r="S119" s="320">
        <f>AK119*' Demand-Supply Gap'!S$231</f>
        <v>0.14936849419140069</v>
      </c>
      <c r="T119" s="376"/>
      <c r="U119" s="461">
        <f t="shared" si="288"/>
        <v>3.5930875217158986E-2</v>
      </c>
      <c r="V119" s="446">
        <v>6.4399999999999999E-2</v>
      </c>
      <c r="W119" s="446">
        <v>6.4399999999999999E-2</v>
      </c>
      <c r="X119" s="446">
        <v>6.4299999999999996E-2</v>
      </c>
      <c r="Y119" s="446">
        <v>6.4199999999999993E-2</v>
      </c>
      <c r="Z119" s="446">
        <v>6.4199999999999993E-2</v>
      </c>
      <c r="AA119" s="446">
        <v>6.4100000000000004E-2</v>
      </c>
      <c r="AB119" s="457">
        <v>6.4000000000000001E-2</v>
      </c>
      <c r="AC119" s="457">
        <v>6.4033333333333331E-2</v>
      </c>
      <c r="AD119" s="457">
        <v>6.4066666666666675E-2</v>
      </c>
      <c r="AE119" s="457">
        <v>6.4100000000000004E-2</v>
      </c>
      <c r="AF119" s="457">
        <v>6.4133333333333334E-2</v>
      </c>
      <c r="AG119" s="457">
        <v>6.4166666666666664E-2</v>
      </c>
      <c r="AH119" s="457">
        <v>6.4200000000000007E-2</v>
      </c>
      <c r="AI119" s="457">
        <v>6.4233333333333337E-2</v>
      </c>
      <c r="AJ119" s="457">
        <v>6.4266666666666666E-2</v>
      </c>
      <c r="AK119" s="457">
        <v>6.4299999999999996E-2</v>
      </c>
      <c r="AL119" s="388"/>
      <c r="AM119" s="388"/>
      <c r="AN119" s="388"/>
      <c r="AO119" s="388"/>
      <c r="AP119" s="388"/>
      <c r="AQ119" s="388"/>
      <c r="AR119" s="388"/>
      <c r="AS119" s="388"/>
      <c r="AT119" s="388"/>
      <c r="AU119" s="388"/>
      <c r="AV119" s="388"/>
      <c r="AW119" s="388"/>
      <c r="AX119" s="388"/>
      <c r="AY119" s="388"/>
      <c r="AZ119" s="388"/>
      <c r="BA119" s="388"/>
    </row>
    <row r="120" spans="1:53" x14ac:dyDescent="0.25">
      <c r="A120" s="319" t="s">
        <v>40</v>
      </c>
      <c r="B120" s="319" t="s">
        <v>103</v>
      </c>
      <c r="C120" s="333" t="s">
        <v>12</v>
      </c>
      <c r="D120" s="320">
        <f>V120*' Demand-Supply Gap'!D$231</f>
        <v>3.0467792543999995E-2</v>
      </c>
      <c r="E120" s="320">
        <f>W120*' Demand-Supply Gap'!E$231</f>
        <v>2.1663441095999995E-2</v>
      </c>
      <c r="F120" s="320">
        <f>X120*' Demand-Supply Gap'!F$231</f>
        <v>2.3243136576000002E-2</v>
      </c>
      <c r="G120" s="320">
        <f>Y120*' Demand-Supply Gap'!G$231</f>
        <v>0.28418820267199996</v>
      </c>
      <c r="H120" s="320">
        <f>Z120*' Demand-Supply Gap'!H$231</f>
        <v>0.29210232895799987</v>
      </c>
      <c r="I120" s="320">
        <f>AA120*' Demand-Supply Gap'!I$231</f>
        <v>0.27770495199999978</v>
      </c>
      <c r="J120" s="320">
        <f>AB120*' Demand-Supply Gap'!J$231</f>
        <v>0.28027604404800011</v>
      </c>
      <c r="K120" s="320">
        <f>AC120*' Demand-Supply Gap'!K$231</f>
        <v>0.28518242058368909</v>
      </c>
      <c r="L120" s="320">
        <f>AD120*' Demand-Supply Gap'!L$231</f>
        <v>0.29168077810873572</v>
      </c>
      <c r="M120" s="320">
        <f>AE120*' Demand-Supply Gap'!M$231</f>
        <v>0.30103869783921861</v>
      </c>
      <c r="N120" s="320">
        <f>AF120*' Demand-Supply Gap'!N$231</f>
        <v>0.31202946430568618</v>
      </c>
      <c r="O120" s="320">
        <f>AG120*' Demand-Supply Gap'!O$231</f>
        <v>0.32447304547156403</v>
      </c>
      <c r="P120" s="320">
        <f>AH120*' Demand-Supply Gap'!P$231</f>
        <v>0.33776959136987572</v>
      </c>
      <c r="Q120" s="320">
        <f>AI120*' Demand-Supply Gap'!Q$231</f>
        <v>0.35043926452221297</v>
      </c>
      <c r="R120" s="320">
        <f>AJ120*' Demand-Supply Gap'!R$231</f>
        <v>0.36546541277120154</v>
      </c>
      <c r="S120" s="320">
        <f>AK120*' Demand-Supply Gap'!S$231</f>
        <v>0.38259706054935777</v>
      </c>
      <c r="T120" s="376"/>
      <c r="U120" s="461">
        <f t="shared" si="288"/>
        <v>3.5183388871174781E-2</v>
      </c>
      <c r="V120" s="457">
        <f>V121-SUM(V117:V119)</f>
        <v>0.16239999999999999</v>
      </c>
      <c r="W120" s="457">
        <f t="shared" ref="W120" si="289">W121-SUM(W117:W119)</f>
        <v>0.16279999999999994</v>
      </c>
      <c r="X120" s="457">
        <f t="shared" ref="X120" si="290">X121-SUM(X117:X119)</f>
        <v>0.16320000000000001</v>
      </c>
      <c r="Y120" s="457">
        <f t="shared" ref="Y120" si="291">Y121-SUM(Y117:Y119)</f>
        <v>0.16369999999999996</v>
      </c>
      <c r="Z120" s="457">
        <f t="shared" ref="Z120" si="292">Z121-SUM(Z117:Z119)</f>
        <v>0.16409999999999991</v>
      </c>
      <c r="AA120" s="457">
        <f t="shared" ref="AA120" si="293">AA121-SUM(AA117:AA119)</f>
        <v>0.16449999999999987</v>
      </c>
      <c r="AB120" s="457">
        <f t="shared" ref="AB120" si="294">AB121-SUM(AB117:AB119)</f>
        <v>0.16500000000000004</v>
      </c>
      <c r="AC120" s="457">
        <f t="shared" ref="AC120" si="295">AC121-SUM(AC117:AC119)</f>
        <v>0.16503333333333337</v>
      </c>
      <c r="AD120" s="457">
        <f t="shared" ref="AD120" si="296">AD121-SUM(AD117:AD119)</f>
        <v>0.16496666666666671</v>
      </c>
      <c r="AE120" s="457">
        <f t="shared" ref="AE120" si="297">AE121-SUM(AE117:AE119)</f>
        <v>0.16490000000000005</v>
      </c>
      <c r="AF120" s="457">
        <f t="shared" ref="AF120" si="298">AF121-SUM(AF117:AF119)</f>
        <v>0.16493333333333327</v>
      </c>
      <c r="AG120" s="457">
        <f t="shared" ref="AG120" si="299">AG121-SUM(AG117:AG119)</f>
        <v>0.16486666666666672</v>
      </c>
      <c r="AH120" s="457">
        <f t="shared" ref="AH120" si="300">AH121-SUM(AH117:AH119)</f>
        <v>0.16480000000000006</v>
      </c>
      <c r="AI120" s="457">
        <f t="shared" ref="AI120" si="301">AI121-SUM(AI117:AI119)</f>
        <v>0.16483333333333328</v>
      </c>
      <c r="AJ120" s="457">
        <f t="shared" ref="AJ120" si="302">AJ121-SUM(AJ117:AJ119)</f>
        <v>0.16476666666666673</v>
      </c>
      <c r="AK120" s="457">
        <f t="shared" ref="AK120" si="303">AK121-SUM(AK117:AK119)</f>
        <v>0.16470000000000007</v>
      </c>
      <c r="AL120" s="388"/>
      <c r="AM120" s="388"/>
      <c r="AN120" s="388"/>
      <c r="AO120" s="388"/>
      <c r="AP120" s="388"/>
      <c r="AQ120" s="388"/>
      <c r="AR120" s="388"/>
      <c r="AS120" s="388"/>
      <c r="AT120" s="388"/>
      <c r="AU120" s="388"/>
      <c r="AV120" s="388"/>
      <c r="AW120" s="388"/>
      <c r="AX120" s="388"/>
      <c r="AY120" s="388"/>
      <c r="AZ120" s="388"/>
      <c r="BA120" s="388"/>
    </row>
    <row r="121" spans="1:53" ht="15.75" thickBot="1" x14ac:dyDescent="0.3">
      <c r="A121" s="225" t="s">
        <v>40</v>
      </c>
      <c r="B121" s="225" t="s">
        <v>103</v>
      </c>
      <c r="C121" s="467" t="s">
        <v>58</v>
      </c>
      <c r="D121" s="227">
        <f t="shared" ref="D121:S121" si="304">SUM(D117:D120)</f>
        <v>0.18760955999999998</v>
      </c>
      <c r="E121" s="227">
        <f t="shared" si="304"/>
        <v>0.13306782</v>
      </c>
      <c r="F121" s="227">
        <f t="shared" si="304"/>
        <v>0.14242118000000001</v>
      </c>
      <c r="G121" s="227">
        <f t="shared" si="304"/>
        <v>1.7360305600000001</v>
      </c>
      <c r="H121" s="227">
        <f t="shared" si="304"/>
        <v>1.78002638</v>
      </c>
      <c r="I121" s="227">
        <f t="shared" si="304"/>
        <v>1.6881759999999999</v>
      </c>
      <c r="J121" s="227">
        <f t="shared" si="304"/>
        <v>1.6986426912000001</v>
      </c>
      <c r="K121" s="227">
        <f t="shared" si="304"/>
        <v>1.7280292097577601</v>
      </c>
      <c r="L121" s="227">
        <f t="shared" si="304"/>
        <v>1.7681194874241402</v>
      </c>
      <c r="M121" s="227">
        <f t="shared" si="304"/>
        <v>1.8255833707654248</v>
      </c>
      <c r="N121" s="227">
        <f t="shared" si="304"/>
        <v>1.8918520471242097</v>
      </c>
      <c r="O121" s="227">
        <f t="shared" si="304"/>
        <v>1.9680936846233155</v>
      </c>
      <c r="P121" s="227">
        <f t="shared" si="304"/>
        <v>2.0495727631667204</v>
      </c>
      <c r="Q121" s="227">
        <f t="shared" si="304"/>
        <v>2.1260218272328393</v>
      </c>
      <c r="R121" s="227">
        <f t="shared" si="304"/>
        <v>2.2180785723520215</v>
      </c>
      <c r="S121" s="227">
        <f t="shared" si="304"/>
        <v>2.3229936888242722</v>
      </c>
      <c r="T121" s="476"/>
      <c r="U121" s="332"/>
      <c r="V121" s="469">
        <v>1</v>
      </c>
      <c r="W121" s="469">
        <v>1</v>
      </c>
      <c r="X121" s="470">
        <v>1</v>
      </c>
      <c r="Y121" s="471">
        <v>1</v>
      </c>
      <c r="Z121" s="471">
        <v>1</v>
      </c>
      <c r="AA121" s="471">
        <v>1</v>
      </c>
      <c r="AB121" s="471">
        <v>1</v>
      </c>
      <c r="AC121" s="471">
        <v>1</v>
      </c>
      <c r="AD121" s="471">
        <v>1</v>
      </c>
      <c r="AE121" s="471">
        <v>1</v>
      </c>
      <c r="AF121" s="471">
        <v>1</v>
      </c>
      <c r="AG121" s="471">
        <v>1</v>
      </c>
      <c r="AH121" s="471">
        <v>1</v>
      </c>
      <c r="AI121" s="471">
        <v>1</v>
      </c>
      <c r="AJ121" s="471">
        <v>1</v>
      </c>
      <c r="AK121" s="471">
        <v>1</v>
      </c>
      <c r="AL121" s="388"/>
      <c r="AM121" s="388"/>
      <c r="AN121" s="388"/>
      <c r="AO121" s="388"/>
      <c r="AP121" s="388"/>
      <c r="AQ121" s="388"/>
      <c r="AR121" s="388"/>
      <c r="AS121" s="388"/>
      <c r="AT121" s="388"/>
      <c r="AU121" s="388"/>
      <c r="AV121" s="388"/>
      <c r="AW121" s="388"/>
      <c r="AX121" s="388"/>
      <c r="AY121" s="388"/>
      <c r="AZ121" s="388"/>
      <c r="BA121" s="388"/>
    </row>
    <row r="122" spans="1:53" x14ac:dyDescent="0.25">
      <c r="A122" s="319" t="s">
        <v>40</v>
      </c>
      <c r="B122" s="319" t="s">
        <v>59</v>
      </c>
      <c r="C122" s="333" t="s">
        <v>360</v>
      </c>
      <c r="D122" s="320">
        <f>' Demand-Supply Gap'!D$240*'Demand by Application'!V122</f>
        <v>2.4818566049999995</v>
      </c>
      <c r="E122" s="320">
        <f>' Demand-Supply Gap'!E$240*'Demand by Application'!W122</f>
        <v>2.5558893</v>
      </c>
      <c r="F122" s="320">
        <f>' Demand-Supply Gap'!F$240*'Demand by Application'!X122</f>
        <v>2.5358933399999994</v>
      </c>
      <c r="G122" s="320">
        <f>' Demand-Supply Gap'!G$240*'Demand by Application'!Y122</f>
        <v>2.5568796099999997</v>
      </c>
      <c r="H122" s="320">
        <f>' Demand-Supply Gap'!H$240*'Demand by Application'!Z122</f>
        <v>2.5839827089999998</v>
      </c>
      <c r="I122" s="320">
        <f>' Demand-Supply Gap'!I$240*'Demand by Application'!AA122</f>
        <v>2.1789074999999998</v>
      </c>
      <c r="J122" s="320">
        <f>' Demand-Supply Gap'!J$240*'Demand by Application'!AB122</f>
        <v>2.1998250119999994</v>
      </c>
      <c r="K122" s="320">
        <f>' Demand-Supply Gap'!K$240*'Demand by Application'!AC122</f>
        <v>2.2464975145871997</v>
      </c>
      <c r="L122" s="320">
        <f>' Demand-Supply Gap'!L$240*'Demand by Application'!AD122</f>
        <v>2.3074206942347315</v>
      </c>
      <c r="M122" s="320">
        <f>' Demand-Supply Gap'!M$240*'Demand by Application'!AE122</f>
        <v>2.3914653147300364</v>
      </c>
      <c r="N122" s="320">
        <f>' Demand-Supply Gap'!N$240*'Demand by Application'!AF122</f>
        <v>2.487662671534717</v>
      </c>
      <c r="O122" s="320">
        <f>' Demand-Supply Gap'!O$240*'Demand by Application'!AG122</f>
        <v>2.5976846093231747</v>
      </c>
      <c r="P122" s="320">
        <f>' Demand-Supply Gap'!P$240*'Demand by Application'!AH122</f>
        <v>2.7154306952043421</v>
      </c>
      <c r="Q122" s="320">
        <f>' Demand-Supply Gap'!Q$240*'Demand by Application'!AI122</f>
        <v>2.8273742913687574</v>
      </c>
      <c r="R122" s="320">
        <f>' Demand-Supply Gap'!R$240*'Demand by Application'!AJ122</f>
        <v>2.9609048116180858</v>
      </c>
      <c r="S122" s="320">
        <f>' Demand-Supply Gap'!S$240*'Demand by Application'!AK122</f>
        <v>3.1125904779502407</v>
      </c>
      <c r="T122" s="376"/>
      <c r="U122" s="461">
        <f>(S122/J122)^(1/9)-1</f>
        <v>3.9317417298683655E-2</v>
      </c>
      <c r="V122" s="449">
        <v>0.59309999999999996</v>
      </c>
      <c r="W122" s="449">
        <v>0.59299999999999997</v>
      </c>
      <c r="X122" s="449">
        <v>0.59299999999999997</v>
      </c>
      <c r="Y122" s="449">
        <v>0.59299999999999997</v>
      </c>
      <c r="Z122" s="449">
        <v>0.59289999999999998</v>
      </c>
      <c r="AA122" s="449">
        <v>0.59289999999999998</v>
      </c>
      <c r="AB122" s="458">
        <v>0.59289999999999987</v>
      </c>
      <c r="AC122" s="458">
        <v>0.59319999999999995</v>
      </c>
      <c r="AD122" s="458">
        <v>0.59349999999999992</v>
      </c>
      <c r="AE122" s="458">
        <v>0.59379999999999988</v>
      </c>
      <c r="AF122" s="458">
        <v>0.59409999999999996</v>
      </c>
      <c r="AG122" s="458">
        <v>0.59439999999999993</v>
      </c>
      <c r="AH122" s="458">
        <v>0.5946999999999999</v>
      </c>
      <c r="AI122" s="458">
        <v>0.59499999999999997</v>
      </c>
      <c r="AJ122" s="458">
        <v>0.59529999999999994</v>
      </c>
      <c r="AK122" s="458">
        <v>0.59559999999999991</v>
      </c>
      <c r="AL122" s="388"/>
      <c r="AM122" s="388"/>
      <c r="AN122" s="388"/>
      <c r="AO122" s="388"/>
      <c r="AP122" s="388"/>
      <c r="AQ122" s="388"/>
      <c r="AR122" s="388"/>
      <c r="AS122" s="388"/>
      <c r="AT122" s="388"/>
      <c r="AU122" s="388"/>
      <c r="AV122" s="388"/>
      <c r="AW122" s="388"/>
      <c r="AX122" s="388"/>
      <c r="AY122" s="388"/>
      <c r="AZ122" s="388"/>
      <c r="BA122" s="388"/>
    </row>
    <row r="123" spans="1:53" x14ac:dyDescent="0.25">
      <c r="A123" s="319" t="s">
        <v>40</v>
      </c>
      <c r="B123" s="319" t="s">
        <v>59</v>
      </c>
      <c r="C123" s="333" t="s">
        <v>383</v>
      </c>
      <c r="D123" s="320">
        <f>' Demand-Supply Gap'!D$240*'Demand by Application'!V123</f>
        <v>0.73145934000000001</v>
      </c>
      <c r="E123" s="320">
        <f>' Demand-Supply Gap'!E$240*'Demand by Application'!W123</f>
        <v>0.75340548000000007</v>
      </c>
      <c r="F123" s="320">
        <f>' Demand-Supply Gap'!F$240*'Demand by Application'!X123</f>
        <v>0.74708358599999991</v>
      </c>
      <c r="G123" s="320">
        <f>' Demand-Supply Gap'!G$240*'Demand by Application'!Y123</f>
        <v>0.75283504200000007</v>
      </c>
      <c r="H123" s="320">
        <f>' Demand-Supply Gap'!H$240*'Demand by Application'!Z123</f>
        <v>0.76094346599999996</v>
      </c>
      <c r="I123" s="320">
        <f>' Demand-Supply Gap'!I$240*'Demand by Application'!AA123</f>
        <v>0.6412874999999999</v>
      </c>
      <c r="J123" s="320">
        <f>' Demand-Supply Gap'!J$240*'Demand by Application'!AB123</f>
        <v>0.64707283199999999</v>
      </c>
      <c r="K123" s="320">
        <f>' Demand-Supply Gap'!K$240*'Demand by Application'!AC123</f>
        <v>0.66046723962239995</v>
      </c>
      <c r="L123" s="320">
        <f>' Demand-Supply Gap'!L$240*'Demand by Application'!AD123</f>
        <v>0.67764688627651859</v>
      </c>
      <c r="M123" s="320">
        <f>' Demand-Supply Gap'!M$240*'Demand by Application'!AE123</f>
        <v>0.70197440949384549</v>
      </c>
      <c r="N123" s="320">
        <f>' Demand-Supply Gap'!N$240*'Demand by Application'!AF123</f>
        <v>0.72942406561411832</v>
      </c>
      <c r="O123" s="320">
        <f>' Demand-Supply Gap'!O$240*'Demand by Application'!AG123</f>
        <v>0.76086287093399185</v>
      </c>
      <c r="P123" s="320">
        <f>' Demand-Supply Gap'!P$240*'Demand by Application'!AH123</f>
        <v>0.79494952755183468</v>
      </c>
      <c r="Q123" s="320">
        <f>' Demand-Supply Gap'!Q$240*'Demand by Application'!AI123</f>
        <v>0.82682878436666174</v>
      </c>
      <c r="R123" s="320">
        <f>' Demand-Supply Gap'!R$240*'Demand by Application'!AJ123</f>
        <v>0.86494430831578228</v>
      </c>
      <c r="S123" s="320">
        <f>' Demand-Supply Gap'!S$240*'Demand by Application'!AK123</f>
        <v>0.90879698474739246</v>
      </c>
      <c r="T123" s="376"/>
      <c r="U123" s="461">
        <f t="shared" ref="U123:U125" si="305">(S123/J123)^(1/9)-1</f>
        <v>3.846152938442593E-2</v>
      </c>
      <c r="V123" s="448">
        <v>0.17480000000000001</v>
      </c>
      <c r="W123" s="448">
        <v>0.17480000000000001</v>
      </c>
      <c r="X123" s="448">
        <v>0.17469999999999999</v>
      </c>
      <c r="Y123" s="448">
        <v>0.17460000000000001</v>
      </c>
      <c r="Z123" s="448">
        <v>0.17460000000000001</v>
      </c>
      <c r="AA123" s="448">
        <v>0.17449999999999999</v>
      </c>
      <c r="AB123" s="448">
        <v>0.1744</v>
      </c>
      <c r="AC123" s="448">
        <v>0.1744</v>
      </c>
      <c r="AD123" s="448">
        <v>0.17430000000000001</v>
      </c>
      <c r="AE123" s="448">
        <v>0.17430000000000001</v>
      </c>
      <c r="AF123" s="448">
        <v>0.17419999999999999</v>
      </c>
      <c r="AG123" s="448">
        <v>0.1741</v>
      </c>
      <c r="AH123" s="448">
        <v>0.1741</v>
      </c>
      <c r="AI123" s="448">
        <v>0.17399999999999999</v>
      </c>
      <c r="AJ123" s="448">
        <v>0.1739</v>
      </c>
      <c r="AK123" s="448">
        <v>0.1739</v>
      </c>
      <c r="AL123" s="388"/>
      <c r="AM123" s="388"/>
      <c r="AN123" s="388"/>
      <c r="AO123" s="388"/>
      <c r="AP123" s="388"/>
      <c r="AQ123" s="388"/>
      <c r="AR123" s="388"/>
      <c r="AS123" s="388"/>
      <c r="AT123" s="388"/>
      <c r="AU123" s="388"/>
      <c r="AV123" s="388"/>
      <c r="AW123" s="388"/>
      <c r="AX123" s="388"/>
      <c r="AY123" s="388"/>
      <c r="AZ123" s="388"/>
      <c r="BA123" s="388"/>
    </row>
    <row r="124" spans="1:53" x14ac:dyDescent="0.25">
      <c r="A124" s="319" t="s">
        <v>40</v>
      </c>
      <c r="B124" s="319" t="s">
        <v>59</v>
      </c>
      <c r="C124" s="333" t="s">
        <v>386</v>
      </c>
      <c r="D124" s="320">
        <f>' Demand-Supply Gap'!D$240*'Demand by Application'!V124</f>
        <v>0.26864810999999994</v>
      </c>
      <c r="E124" s="320">
        <f>' Demand-Supply Gap'!E$240*'Demand by Application'!W124</f>
        <v>0.27670842000000001</v>
      </c>
      <c r="F124" s="320">
        <f>' Demand-Supply Gap'!F$240*'Demand by Application'!X124</f>
        <v>0.27454359599999995</v>
      </c>
      <c r="G124" s="320">
        <f>' Demand-Supply Gap'!G$240*'Demand by Application'!Y124</f>
        <v>0.27681563399999998</v>
      </c>
      <c r="H124" s="320">
        <f>' Demand-Supply Gap'!H$240*'Demand by Application'!Z124</f>
        <v>0.27979708199999997</v>
      </c>
      <c r="I124" s="320">
        <f>' Demand-Supply Gap'!I$240*'Demand by Application'!AA124</f>
        <v>0.23593499999999995</v>
      </c>
      <c r="J124" s="320">
        <f>' Demand-Supply Gap'!J$240*'Demand by Application'!AB124</f>
        <v>0.23819997599999998</v>
      </c>
      <c r="K124" s="320">
        <f>' Demand-Supply Gap'!K$240*'Demand by Application'!AC124</f>
        <v>0.24313071550319998</v>
      </c>
      <c r="L124" s="320">
        <f>' Demand-Supply Gap'!L$240*'Demand by Application'!AD124</f>
        <v>0.24920921061574777</v>
      </c>
      <c r="M124" s="320">
        <f>' Demand-Supply Gap'!M$240*'Demand by Application'!AE124</f>
        <v>0.2581558212768531</v>
      </c>
      <c r="N124" s="320">
        <f>' Demand-Supply Gap'!N$240*'Demand by Application'!AF124</f>
        <v>0.26840460738154415</v>
      </c>
      <c r="O124" s="320">
        <f>' Demand-Supply Gap'!O$240*'Demand by Application'!AG124</f>
        <v>0.28013388872411765</v>
      </c>
      <c r="P124" s="320">
        <f>' Demand-Supply Gap'!P$240*'Demand by Application'!AH124</f>
        <v>0.29268388693895808</v>
      </c>
      <c r="Q124" s="320">
        <f>' Demand-Supply Gap'!Q$240*'Demand by Application'!AI124</f>
        <v>0.30459612113737372</v>
      </c>
      <c r="R124" s="320">
        <f>' Demand-Supply Gap'!R$240*'Demand by Application'!AJ124</f>
        <v>0.31882075999448906</v>
      </c>
      <c r="S124" s="320">
        <f>' Demand-Supply Gap'!S$240*'Demand by Application'!AK124</f>
        <v>0.33498497252620968</v>
      </c>
      <c r="T124" s="376"/>
      <c r="U124" s="461">
        <f t="shared" si="305"/>
        <v>3.8612953115683357E-2</v>
      </c>
      <c r="V124" s="448">
        <v>6.4199999999999993E-2</v>
      </c>
      <c r="W124" s="448">
        <v>6.4199999999999993E-2</v>
      </c>
      <c r="X124" s="448">
        <v>6.4199999999999993E-2</v>
      </c>
      <c r="Y124" s="448">
        <v>6.4199999999999993E-2</v>
      </c>
      <c r="Z124" s="448">
        <v>6.4199999999999993E-2</v>
      </c>
      <c r="AA124" s="448">
        <v>6.4199999999999993E-2</v>
      </c>
      <c r="AB124" s="448">
        <v>6.4199999999999993E-2</v>
      </c>
      <c r="AC124" s="448">
        <v>6.4199999999999993E-2</v>
      </c>
      <c r="AD124" s="448">
        <v>6.4100000000000004E-2</v>
      </c>
      <c r="AE124" s="448">
        <v>6.4100000000000004E-2</v>
      </c>
      <c r="AF124" s="448">
        <v>6.4100000000000004E-2</v>
      </c>
      <c r="AG124" s="448">
        <v>6.4100000000000004E-2</v>
      </c>
      <c r="AH124" s="448">
        <v>6.4100000000000004E-2</v>
      </c>
      <c r="AI124" s="448">
        <v>6.4100000000000004E-2</v>
      </c>
      <c r="AJ124" s="448">
        <v>6.4100000000000004E-2</v>
      </c>
      <c r="AK124" s="448">
        <v>6.4100000000000004E-2</v>
      </c>
      <c r="AL124" s="388"/>
      <c r="AM124" s="388"/>
      <c r="AN124" s="388"/>
      <c r="AO124" s="388"/>
      <c r="AP124" s="388"/>
      <c r="AQ124" s="388"/>
      <c r="AR124" s="388"/>
      <c r="AS124" s="388"/>
      <c r="AT124" s="388"/>
      <c r="AU124" s="388"/>
      <c r="AV124" s="388"/>
      <c r="AW124" s="388"/>
      <c r="AX124" s="388"/>
      <c r="AY124" s="388"/>
      <c r="AZ124" s="388"/>
      <c r="BA124" s="388"/>
    </row>
    <row r="125" spans="1:53" x14ac:dyDescent="0.25">
      <c r="A125" s="319" t="s">
        <v>40</v>
      </c>
      <c r="B125" s="319" t="s">
        <v>59</v>
      </c>
      <c r="C125" s="333" t="s">
        <v>12</v>
      </c>
      <c r="D125" s="320">
        <f>' Demand-Supply Gap'!D$240*'Demand by Application'!V125</f>
        <v>0.70258594499999971</v>
      </c>
      <c r="E125" s="320">
        <f>' Demand-Supply Gap'!E$240*'Demand by Application'!W125</f>
        <v>0.72409679999999976</v>
      </c>
      <c r="F125" s="320">
        <f>' Demand-Supply Gap'!F$240*'Demand by Application'!X125</f>
        <v>0.71885947800000005</v>
      </c>
      <c r="G125" s="320">
        <f>' Demand-Supply Gap'!G$240*'Demand by Application'!Y125</f>
        <v>0.72523971400000009</v>
      </c>
      <c r="H125" s="320">
        <f>' Demand-Supply Gap'!H$240*'Demand by Application'!Z125</f>
        <v>0.73348674299999994</v>
      </c>
      <c r="I125" s="320">
        <f>' Demand-Supply Gap'!I$240*'Demand by Application'!AA125</f>
        <v>0.61886999999999992</v>
      </c>
      <c r="J125" s="320">
        <f>' Demand-Supply Gap'!J$240*'Demand by Application'!AB125</f>
        <v>0.62518218000000036</v>
      </c>
      <c r="K125" s="320">
        <f>' Demand-Supply Gap'!K$240*'Demand by Application'!AC125</f>
        <v>0.63698732628720001</v>
      </c>
      <c r="L125" s="320">
        <f>' Demand-Supply Gap'!L$240*'Demand by Application'!AD125</f>
        <v>0.65354240724660229</v>
      </c>
      <c r="M125" s="320">
        <f>' Demand-Supply Gap'!M$240*'Demand by Application'!AE125</f>
        <v>0.6757963620944768</v>
      </c>
      <c r="N125" s="320">
        <f>' Demand-Supply Gap'!N$240*'Demand by Application'!AF125</f>
        <v>0.70178802179636179</v>
      </c>
      <c r="O125" s="320">
        <f>' Demand-Supply Gap'!O$240*'Demand by Application'!AG125</f>
        <v>0.73158210565393589</v>
      </c>
      <c r="P125" s="320">
        <f>' Demand-Supply Gap'!P$240*'Demand by Application'!AH125</f>
        <v>0.7629871686037426</v>
      </c>
      <c r="Q125" s="320">
        <f>' Demand-Supply Gap'!Q$240*'Demand by Application'!AI125</f>
        <v>0.79309036845284997</v>
      </c>
      <c r="R125" s="320">
        <f>' Demand-Supply Gap'!R$240*'Demand by Application'!AJ125</f>
        <v>0.82913292809799288</v>
      </c>
      <c r="S125" s="320">
        <f>' Demand-Supply Gap'!S$240*'Demand by Application'!AK125</f>
        <v>0.86960217516944338</v>
      </c>
      <c r="T125" s="376"/>
      <c r="U125" s="461">
        <f t="shared" si="305"/>
        <v>3.7346344232153106E-2</v>
      </c>
      <c r="V125" s="457">
        <f>V126-SUM(V122:V124)</f>
        <v>0.16789999999999994</v>
      </c>
      <c r="W125" s="457">
        <f t="shared" ref="W125" si="306">W126-SUM(W122:W124)</f>
        <v>0.16799999999999993</v>
      </c>
      <c r="X125" s="457">
        <f t="shared" ref="X125" si="307">X126-SUM(X122:X124)</f>
        <v>0.16810000000000003</v>
      </c>
      <c r="Y125" s="457">
        <f t="shared" ref="Y125" si="308">Y126-SUM(Y122:Y124)</f>
        <v>0.16820000000000002</v>
      </c>
      <c r="Z125" s="457">
        <f t="shared" ref="Z125" si="309">Z126-SUM(Z122:Z124)</f>
        <v>0.16830000000000001</v>
      </c>
      <c r="AA125" s="457">
        <f t="shared" ref="AA125" si="310">AA126-SUM(AA122:AA124)</f>
        <v>0.16839999999999999</v>
      </c>
      <c r="AB125" s="457">
        <f t="shared" ref="AB125" si="311">AB126-SUM(AB122:AB124)</f>
        <v>0.16850000000000009</v>
      </c>
      <c r="AC125" s="457">
        <f t="shared" ref="AC125" si="312">AC126-SUM(AC122:AC124)</f>
        <v>0.16820000000000002</v>
      </c>
      <c r="AD125" s="457">
        <f t="shared" ref="AD125" si="313">AD126-SUM(AD122:AD124)</f>
        <v>0.16810000000000003</v>
      </c>
      <c r="AE125" s="457">
        <f t="shared" ref="AE125" si="314">AE126-SUM(AE122:AE124)</f>
        <v>0.16780000000000006</v>
      </c>
      <c r="AF125" s="457">
        <f t="shared" ref="AF125" si="315">AF126-SUM(AF122:AF124)</f>
        <v>0.16759999999999997</v>
      </c>
      <c r="AG125" s="457">
        <f t="shared" ref="AG125" si="316">AG126-SUM(AG122:AG124)</f>
        <v>0.16739999999999999</v>
      </c>
      <c r="AH125" s="457">
        <f t="shared" ref="AH125" si="317">AH126-SUM(AH122:AH124)</f>
        <v>0.16710000000000003</v>
      </c>
      <c r="AI125" s="457">
        <f t="shared" ref="AI125" si="318">AI126-SUM(AI122:AI124)</f>
        <v>0.16690000000000005</v>
      </c>
      <c r="AJ125" s="457">
        <f t="shared" ref="AJ125" si="319">AJ126-SUM(AJ122:AJ124)</f>
        <v>0.16670000000000007</v>
      </c>
      <c r="AK125" s="457">
        <f t="shared" ref="AK125" si="320">AK126-SUM(AK122:AK124)</f>
        <v>0.1664000000000001</v>
      </c>
      <c r="AL125" s="388"/>
      <c r="AM125" s="388"/>
      <c r="AN125" s="388"/>
      <c r="AO125" s="388"/>
      <c r="AP125" s="388"/>
      <c r="AQ125" s="388"/>
      <c r="AR125" s="388"/>
      <c r="AS125" s="388"/>
      <c r="AT125" s="388"/>
      <c r="AU125" s="388"/>
      <c r="AV125" s="388"/>
      <c r="AW125" s="388"/>
      <c r="AX125" s="388"/>
      <c r="AY125" s="388"/>
      <c r="AZ125" s="388"/>
      <c r="BA125" s="388"/>
    </row>
    <row r="126" spans="1:53" ht="15.75" thickBot="1" x14ac:dyDescent="0.3">
      <c r="A126" s="225" t="s">
        <v>40</v>
      </c>
      <c r="B126" s="225" t="s">
        <v>59</v>
      </c>
      <c r="C126" s="467" t="s">
        <v>58</v>
      </c>
      <c r="D126" s="227">
        <f t="shared" ref="D126:S126" si="321">SUM(D122:D125)</f>
        <v>4.1845499999999998</v>
      </c>
      <c r="E126" s="227">
        <f t="shared" si="321"/>
        <v>4.3100999999999994</v>
      </c>
      <c r="F126" s="227">
        <f t="shared" si="321"/>
        <v>4.2763799999999996</v>
      </c>
      <c r="G126" s="227">
        <f t="shared" si="321"/>
        <v>4.3117700000000001</v>
      </c>
      <c r="H126" s="227">
        <f t="shared" si="321"/>
        <v>4.3582099999999997</v>
      </c>
      <c r="I126" s="227">
        <f t="shared" si="321"/>
        <v>3.6749999999999994</v>
      </c>
      <c r="J126" s="227">
        <f t="shared" si="321"/>
        <v>3.71028</v>
      </c>
      <c r="K126" s="227">
        <f t="shared" si="321"/>
        <v>3.7870827959999995</v>
      </c>
      <c r="L126" s="227">
        <f t="shared" si="321"/>
        <v>3.8878191983736006</v>
      </c>
      <c r="M126" s="227">
        <f t="shared" si="321"/>
        <v>4.027391907595212</v>
      </c>
      <c r="N126" s="227">
        <f t="shared" si="321"/>
        <v>4.1872793663267416</v>
      </c>
      <c r="O126" s="227">
        <f t="shared" si="321"/>
        <v>4.3702634746352205</v>
      </c>
      <c r="P126" s="227">
        <f t="shared" si="321"/>
        <v>4.5660512782988771</v>
      </c>
      <c r="Q126" s="227">
        <f t="shared" si="321"/>
        <v>4.7518895653256426</v>
      </c>
      <c r="R126" s="227">
        <f t="shared" si="321"/>
        <v>4.9738028080263499</v>
      </c>
      <c r="S126" s="227">
        <f t="shared" si="321"/>
        <v>5.2259746103932851</v>
      </c>
      <c r="T126" s="476"/>
      <c r="U126" s="332"/>
      <c r="V126" s="469">
        <v>1</v>
      </c>
      <c r="W126" s="469">
        <v>1</v>
      </c>
      <c r="X126" s="470">
        <v>1</v>
      </c>
      <c r="Y126" s="471">
        <v>1</v>
      </c>
      <c r="Z126" s="471">
        <v>1</v>
      </c>
      <c r="AA126" s="471">
        <v>1</v>
      </c>
      <c r="AB126" s="471">
        <v>1</v>
      </c>
      <c r="AC126" s="471">
        <v>1</v>
      </c>
      <c r="AD126" s="471">
        <v>1</v>
      </c>
      <c r="AE126" s="471">
        <v>1</v>
      </c>
      <c r="AF126" s="471">
        <v>1</v>
      </c>
      <c r="AG126" s="471">
        <v>1</v>
      </c>
      <c r="AH126" s="471">
        <v>1</v>
      </c>
      <c r="AI126" s="471">
        <v>1</v>
      </c>
      <c r="AJ126" s="471">
        <v>1</v>
      </c>
      <c r="AK126" s="471">
        <v>1</v>
      </c>
      <c r="AL126" s="388"/>
      <c r="AM126" s="388"/>
      <c r="AN126" s="388"/>
      <c r="AO126" s="388"/>
      <c r="AP126" s="388"/>
      <c r="AQ126" s="388"/>
      <c r="AR126" s="388"/>
      <c r="AS126" s="388"/>
      <c r="AT126" s="388"/>
      <c r="AU126" s="388"/>
      <c r="AV126" s="388"/>
      <c r="AW126" s="388"/>
      <c r="AX126" s="388"/>
      <c r="AY126" s="388"/>
      <c r="AZ126" s="388"/>
      <c r="BA126" s="388"/>
    </row>
    <row r="127" spans="1:53" x14ac:dyDescent="0.25">
      <c r="A127" s="351" t="s">
        <v>40</v>
      </c>
      <c r="B127" s="351" t="s">
        <v>40</v>
      </c>
      <c r="C127" s="187" t="s">
        <v>360</v>
      </c>
      <c r="D127" s="186">
        <f>V127*' Demand-Supply Gap'!D$249</f>
        <v>11.974876758682779</v>
      </c>
      <c r="E127" s="186">
        <f>W127*' Demand-Supply Gap'!E$249</f>
        <v>12.494325703680113</v>
      </c>
      <c r="F127" s="186">
        <f>X127*' Demand-Supply Gap'!F$249</f>
        <v>12.76573325697156</v>
      </c>
      <c r="G127" s="186">
        <f>Y127*' Demand-Supply Gap'!G$249</f>
        <v>13.160450808575495</v>
      </c>
      <c r="H127" s="186">
        <f>Z127*' Demand-Supply Gap'!H$249</f>
        <v>13.641998108095356</v>
      </c>
      <c r="I127" s="186">
        <f>AA127*' Demand-Supply Gap'!I$249</f>
        <v>12.316893583632403</v>
      </c>
      <c r="J127" s="186">
        <f>AB127*' Demand-Supply Gap'!J$249</f>
        <v>10.297045131933357</v>
      </c>
      <c r="K127" s="186">
        <f>AC127*' Demand-Supply Gap'!K$249</f>
        <v>10.511365418976606</v>
      </c>
      <c r="L127" s="186">
        <f>AD127*' Demand-Supply Gap'!L$249</f>
        <v>10.792210774159923</v>
      </c>
      <c r="M127" s="186">
        <f>AE127*' Demand-Supply Gap'!M$249</f>
        <v>11.18100133113183</v>
      </c>
      <c r="N127" s="186">
        <f>AF127*' Demand-Supply Gap'!N$249</f>
        <v>11.626319426186045</v>
      </c>
      <c r="O127" s="186">
        <f>AG127*' Demand-Supply Gap'!O$249</f>
        <v>12.135915346731835</v>
      </c>
      <c r="P127" s="186">
        <f>AH127*' Demand-Supply Gap'!P$249</f>
        <v>12.681210339028892</v>
      </c>
      <c r="Q127" s="186">
        <f>AI127*' Demand-Supply Gap'!Q$249</f>
        <v>13.19898174404366</v>
      </c>
      <c r="R127" s="186">
        <f>AJ127*' Demand-Supply Gap'!R$249</f>
        <v>13.817147052378179</v>
      </c>
      <c r="S127" s="186">
        <f>AK127*' Demand-Supply Gap'!S$249</f>
        <v>14.519575216532562</v>
      </c>
      <c r="T127" s="476"/>
      <c r="U127" s="461">
        <f>(S127/J127)^(1/9)-1</f>
        <v>3.892062010449604E-2</v>
      </c>
      <c r="V127" s="361">
        <v>0.61050864477324174</v>
      </c>
      <c r="W127" s="361">
        <v>0.6105428384605629</v>
      </c>
      <c r="X127" s="361">
        <v>0.61065805003288998</v>
      </c>
      <c r="Y127" s="361">
        <v>0.60740897294055696</v>
      </c>
      <c r="Z127" s="361">
        <v>0.60730966003988951</v>
      </c>
      <c r="AA127" s="361">
        <v>0.60727942794604084</v>
      </c>
      <c r="AB127" s="361">
        <v>0.60720958157494176</v>
      </c>
      <c r="AC127" s="361">
        <v>0.60764218280666538</v>
      </c>
      <c r="AD127" s="361">
        <v>0.6080747444328074</v>
      </c>
      <c r="AE127" s="361">
        <v>0.60850724042839077</v>
      </c>
      <c r="AF127" s="361">
        <v>0.60893971433304217</v>
      </c>
      <c r="AG127" s="361">
        <v>0.60937216474578715</v>
      </c>
      <c r="AH127" s="361">
        <v>0.60980461385978624</v>
      </c>
      <c r="AI127" s="361">
        <v>0.61023710124325481</v>
      </c>
      <c r="AJ127" s="361">
        <v>0.61066954959695274</v>
      </c>
      <c r="AK127" s="361">
        <v>0.61110197440958547</v>
      </c>
      <c r="AL127" s="388"/>
      <c r="AM127" s="388"/>
      <c r="AN127" s="388"/>
      <c r="AO127" s="388"/>
      <c r="AP127" s="388"/>
      <c r="AQ127" s="388"/>
      <c r="AR127" s="388"/>
      <c r="AS127" s="388"/>
      <c r="AT127" s="388"/>
      <c r="AU127" s="388"/>
      <c r="AV127" s="388"/>
      <c r="AW127" s="388"/>
      <c r="AX127" s="388"/>
      <c r="AY127" s="388"/>
      <c r="AZ127" s="388"/>
      <c r="BA127" s="388"/>
    </row>
    <row r="128" spans="1:53" x14ac:dyDescent="0.25">
      <c r="A128" s="351" t="s">
        <v>40</v>
      </c>
      <c r="B128" s="351" t="s">
        <v>40</v>
      </c>
      <c r="C128" s="187" t="s">
        <v>383</v>
      </c>
      <c r="D128" s="186">
        <f>V128*' Demand-Supply Gap'!D$249</f>
        <v>3.3045151537851991</v>
      </c>
      <c r="E128" s="186">
        <f>W128*' Demand-Supply Gap'!E$249</f>
        <v>3.4454249256612739</v>
      </c>
      <c r="F128" s="186">
        <f>X128*' Demand-Supply Gap'!F$249</f>
        <v>3.5167191997829881</v>
      </c>
      <c r="G128" s="186">
        <f>Y128*' Demand-Supply Gap'!G$249</f>
        <v>3.6983400955644354</v>
      </c>
      <c r="H128" s="186">
        <f>Z128*' Demand-Supply Gap'!H$249</f>
        <v>3.8338258699581691</v>
      </c>
      <c r="I128" s="186">
        <f>AA128*' Demand-Supply Gap'!I$249</f>
        <v>3.4628778061482035</v>
      </c>
      <c r="J128" s="186">
        <f>AB128*' Demand-Supply Gap'!J$249</f>
        <v>2.8943301416750398</v>
      </c>
      <c r="K128" s="186">
        <f>AC128*' Demand-Supply Gap'!K$249</f>
        <v>2.9496914714670228</v>
      </c>
      <c r="L128" s="186">
        <f>AD128*' Demand-Supply Gap'!L$249</f>
        <v>3.0232905338164189</v>
      </c>
      <c r="M128" s="186">
        <f>AE128*' Demand-Supply Gap'!M$249</f>
        <v>3.1272194649200427</v>
      </c>
      <c r="N128" s="186">
        <f>AF128*' Demand-Supply Gap'!N$249</f>
        <v>3.2459892551369394</v>
      </c>
      <c r="O128" s="186">
        <f>AG128*' Demand-Supply Gap'!O$249</f>
        <v>3.382439297205643</v>
      </c>
      <c r="P128" s="186">
        <f>AH128*' Demand-Supply Gap'!P$249</f>
        <v>3.5288003270828483</v>
      </c>
      <c r="Q128" s="186">
        <f>AI128*' Demand-Supply Gap'!Q$249</f>
        <v>3.6663537962376438</v>
      </c>
      <c r="R128" s="186">
        <f>AJ128*' Demand-Supply Gap'!R$249</f>
        <v>3.8314686338884782</v>
      </c>
      <c r="S128" s="186">
        <f>AK128*' Demand-Supply Gap'!S$249</f>
        <v>4.0198545363246163</v>
      </c>
      <c r="T128" s="476"/>
      <c r="U128" s="461">
        <f t="shared" ref="U128:U130" si="322">(S128/J128)^(1/9)-1</f>
        <v>3.7173384079024263E-2</v>
      </c>
      <c r="V128" s="361">
        <v>0.16847230320823423</v>
      </c>
      <c r="W128" s="361">
        <v>0.16836278833330029</v>
      </c>
      <c r="X128" s="361">
        <v>0.16822479726183495</v>
      </c>
      <c r="Y128" s="361">
        <v>0.17069361769643124</v>
      </c>
      <c r="Z128" s="361">
        <v>0.17067290783120484</v>
      </c>
      <c r="AA128" s="361">
        <v>0.17073578162266956</v>
      </c>
      <c r="AB128" s="361">
        <v>0.17067663312613487</v>
      </c>
      <c r="AC128" s="361">
        <v>0.17051609309411028</v>
      </c>
      <c r="AD128" s="361">
        <v>0.17034383938258904</v>
      </c>
      <c r="AE128" s="361">
        <v>0.17019367321905271</v>
      </c>
      <c r="AF128" s="361">
        <v>0.17001182380206026</v>
      </c>
      <c r="AG128" s="361">
        <v>0.16984004071967154</v>
      </c>
      <c r="AH128" s="361">
        <v>0.1696903263422907</v>
      </c>
      <c r="AI128" s="361">
        <v>0.1695089178949668</v>
      </c>
      <c r="AJ128" s="361">
        <v>0.16933750622193849</v>
      </c>
      <c r="AK128" s="361">
        <v>0.16918821710363721</v>
      </c>
      <c r="AL128" s="388"/>
      <c r="AM128" s="388"/>
      <c r="AN128" s="388"/>
      <c r="AO128" s="388"/>
      <c r="AP128" s="388"/>
      <c r="AQ128" s="388"/>
      <c r="AR128" s="388"/>
      <c r="AS128" s="388"/>
      <c r="AT128" s="388"/>
      <c r="AU128" s="388"/>
      <c r="AV128" s="388"/>
      <c r="AW128" s="388"/>
      <c r="AX128" s="388"/>
      <c r="AY128" s="388"/>
      <c r="AZ128" s="388"/>
      <c r="BA128" s="388"/>
    </row>
    <row r="129" spans="1:53" x14ac:dyDescent="0.25">
      <c r="A129" s="351" t="s">
        <v>40</v>
      </c>
      <c r="B129" s="351" t="s">
        <v>40</v>
      </c>
      <c r="C129" s="187" t="s">
        <v>386</v>
      </c>
      <c r="D129" s="186">
        <f>V129*' Demand-Supply Gap'!D$249</f>
        <v>1.4159999166080883</v>
      </c>
      <c r="E129" s="186">
        <f>W129*' Demand-Supply Gap'!E$249</f>
        <v>1.477999293740424</v>
      </c>
      <c r="F129" s="186">
        <f>X129*' Demand-Supply Gap'!F$249</f>
        <v>1.5109677619306217</v>
      </c>
      <c r="G129" s="186">
        <f>Y129*' Demand-Supply Gap'!G$249</f>
        <v>1.5493756035725741</v>
      </c>
      <c r="H129" s="186">
        <f>Z129*' Demand-Supply Gap'!H$249</f>
        <v>1.6048772771433089</v>
      </c>
      <c r="I129" s="186">
        <f>AA129*' Demand-Supply Gap'!I$249</f>
        <v>1.4496729447899865</v>
      </c>
      <c r="J129" s="186">
        <f>AB129*' Demand-Supply Gap'!J$249</f>
        <v>1.2119371542683999</v>
      </c>
      <c r="K129" s="186">
        <f>AC129*' Demand-Supply Gap'!K$249</f>
        <v>1.2363662200673966</v>
      </c>
      <c r="L129" s="186">
        <f>AD129*' Demand-Supply Gap'!L$249</f>
        <v>1.2669852456932829</v>
      </c>
      <c r="M129" s="186">
        <f>AE129*' Demand-Supply Gap'!M$249</f>
        <v>1.3117839258131831</v>
      </c>
      <c r="N129" s="186">
        <f>AF129*' Demand-Supply Gap'!N$249</f>
        <v>1.3631522984788584</v>
      </c>
      <c r="O129" s="186">
        <f>AG129*' Demand-Supply Gap'!O$249</f>
        <v>1.4219857656348995</v>
      </c>
      <c r="P129" s="186">
        <f>AH129*' Demand-Supply Gap'!P$249</f>
        <v>1.4835054576141751</v>
      </c>
      <c r="Q129" s="186">
        <f>AI129*' Demand-Supply Gap'!Q$249</f>
        <v>1.5430839207908569</v>
      </c>
      <c r="R129" s="186">
        <f>AJ129*' Demand-Supply Gap'!R$249</f>
        <v>1.6143147963182325</v>
      </c>
      <c r="S129" s="186">
        <f>AK129*' Demand-Supply Gap'!S$249</f>
        <v>1.6952921464512487</v>
      </c>
      <c r="T129" s="476"/>
      <c r="U129" s="461">
        <f t="shared" si="322"/>
        <v>3.7996884584545754E-2</v>
      </c>
      <c r="V129" s="361">
        <v>7.2191155492319151E-2</v>
      </c>
      <c r="W129" s="361">
        <v>7.2223336052236548E-2</v>
      </c>
      <c r="X129" s="361">
        <v>7.2278231777968674E-2</v>
      </c>
      <c r="Y129" s="361">
        <v>7.151006130063102E-2</v>
      </c>
      <c r="Z129" s="361">
        <v>7.144536055970209E-2</v>
      </c>
      <c r="AA129" s="361">
        <v>7.147553485326838E-2</v>
      </c>
      <c r="AB129" s="361">
        <v>7.1467090112701998E-2</v>
      </c>
      <c r="AC129" s="361">
        <v>7.1471996145608549E-2</v>
      </c>
      <c r="AD129" s="361">
        <v>7.1386831261646772E-2</v>
      </c>
      <c r="AE129" s="361">
        <v>7.139163954057931E-2</v>
      </c>
      <c r="AF129" s="361">
        <v>7.139641883213324E-2</v>
      </c>
      <c r="AG129" s="361">
        <v>7.1401169131917616E-2</v>
      </c>
      <c r="AH129" s="361">
        <v>7.1337707407554449E-2</v>
      </c>
      <c r="AI129" s="361">
        <v>7.1342401789700804E-2</v>
      </c>
      <c r="AJ129" s="361">
        <v>7.1347065051730454E-2</v>
      </c>
      <c r="AK129" s="361">
        <v>7.1351700201104762E-2</v>
      </c>
      <c r="AL129" s="388"/>
      <c r="AM129" s="388"/>
      <c r="AN129" s="388"/>
      <c r="AO129" s="388"/>
      <c r="AP129" s="388"/>
      <c r="AQ129" s="388"/>
      <c r="AR129" s="388"/>
      <c r="AS129" s="388"/>
      <c r="AT129" s="388"/>
      <c r="AU129" s="388"/>
      <c r="AV129" s="388"/>
      <c r="AW129" s="388"/>
      <c r="AX129" s="388"/>
      <c r="AY129" s="388"/>
      <c r="AZ129" s="388"/>
      <c r="BA129" s="388"/>
    </row>
    <row r="130" spans="1:53" x14ac:dyDescent="0.25">
      <c r="A130" s="351" t="s">
        <v>40</v>
      </c>
      <c r="B130" s="351" t="s">
        <v>40</v>
      </c>
      <c r="C130" s="187" t="s">
        <v>12</v>
      </c>
      <c r="D130" s="186">
        <f>V130*' Demand-Supply Gap'!D$249</f>
        <v>2.9191981709239307</v>
      </c>
      <c r="E130" s="186">
        <f>W130*' Demand-Supply Gap'!E$249</f>
        <v>3.0465400769181938</v>
      </c>
      <c r="F130" s="186">
        <f>X130*' Demand-Supply Gap'!F$249</f>
        <v>3.1114597813148293</v>
      </c>
      <c r="G130" s="186">
        <f>Y130*' Demand-Supply Gap'!G$249</f>
        <v>3.2583734922874967</v>
      </c>
      <c r="H130" s="186">
        <f>Z130*' Demand-Supply Gap'!H$249</f>
        <v>3.3823007448031612</v>
      </c>
      <c r="I130" s="186">
        <f>AA130*' Demand-Supply Gap'!I$249</f>
        <v>3.052641665429404</v>
      </c>
      <c r="J130" s="186">
        <f>AB130*' Demand-Supply Gap'!J$249</f>
        <v>2.5546629473231999</v>
      </c>
      <c r="K130" s="186">
        <f>AC130*' Demand-Supply Gap'!K$249</f>
        <v>2.6011873487319361</v>
      </c>
      <c r="L130" s="186">
        <f>AD130*' Demand-Supply Gap'!L$249</f>
        <v>2.6656782450946297</v>
      </c>
      <c r="M130" s="186">
        <f>AE130*' Demand-Supply Gap'!M$249</f>
        <v>2.7544706964724055</v>
      </c>
      <c r="N130" s="186">
        <f>AF130*' Demand-Supply Gap'!N$249</f>
        <v>2.8572655291270252</v>
      </c>
      <c r="O130" s="186">
        <f>AG130*' Demand-Supply Gap'!O$249</f>
        <v>2.9751005127982668</v>
      </c>
      <c r="P130" s="186">
        <f>AH130*' Demand-Supply Gap'!P$249</f>
        <v>3.1020141999339725</v>
      </c>
      <c r="Q130" s="186">
        <f>AI130*' Demand-Supply Gap'!Q$249</f>
        <v>3.2208484368530375</v>
      </c>
      <c r="R130" s="186">
        <f>AJ130*' Demand-Supply Gap'!R$249</f>
        <v>3.3632952093586779</v>
      </c>
      <c r="S130" s="186">
        <f>AK130*' Demand-Supply Gap'!S$249</f>
        <v>3.5249382303460584</v>
      </c>
      <c r="T130" s="476"/>
      <c r="U130" s="461">
        <f t="shared" si="322"/>
        <v>3.6418895973038712E-2</v>
      </c>
      <c r="V130" s="361">
        <v>0.14882789652620476</v>
      </c>
      <c r="W130" s="361">
        <v>0.14887103715390046</v>
      </c>
      <c r="X130" s="361">
        <v>0.14883892092730641</v>
      </c>
      <c r="Y130" s="361">
        <v>0.15038734806238083</v>
      </c>
      <c r="Z130" s="361">
        <v>0.15057207156920352</v>
      </c>
      <c r="AA130" s="361">
        <v>0.15050925557802111</v>
      </c>
      <c r="AB130" s="361">
        <v>0.15064669518622123</v>
      </c>
      <c r="AC130" s="361">
        <v>0.15036972795361575</v>
      </c>
      <c r="AD130" s="361">
        <v>0.15019458492295676</v>
      </c>
      <c r="AE130" s="361">
        <v>0.14990744681197721</v>
      </c>
      <c r="AF130" s="361">
        <v>0.14965204303276444</v>
      </c>
      <c r="AG130" s="361">
        <v>0.14938662540262376</v>
      </c>
      <c r="AH130" s="361">
        <v>0.14916735239036871</v>
      </c>
      <c r="AI130" s="361">
        <v>0.14891157907207758</v>
      </c>
      <c r="AJ130" s="361">
        <v>0.14864587912937832</v>
      </c>
      <c r="AK130" s="361">
        <v>0.14835810828567261</v>
      </c>
      <c r="AL130" s="388"/>
      <c r="AM130" s="388"/>
      <c r="AN130" s="388"/>
      <c r="AO130" s="388"/>
      <c r="AP130" s="388"/>
      <c r="AQ130" s="388"/>
      <c r="AR130" s="388"/>
      <c r="AS130" s="388"/>
      <c r="AT130" s="388"/>
      <c r="AU130" s="388"/>
      <c r="AV130" s="388"/>
      <c r="AW130" s="388"/>
      <c r="AX130" s="388"/>
      <c r="AY130" s="388"/>
      <c r="AZ130" s="388"/>
      <c r="BA130" s="388"/>
    </row>
    <row r="131" spans="1:53" ht="15.75" thickBot="1" x14ac:dyDescent="0.3">
      <c r="A131" s="352" t="s">
        <v>40</v>
      </c>
      <c r="B131" s="352" t="s">
        <v>40</v>
      </c>
      <c r="C131" s="356" t="s">
        <v>58</v>
      </c>
      <c r="D131" s="186">
        <f>V131*' Demand-Supply Gap'!D$249</f>
        <v>19.61459</v>
      </c>
      <c r="E131" s="186">
        <f>W131*' Demand-Supply Gap'!E$249</f>
        <v>20.464290000000002</v>
      </c>
      <c r="F131" s="186">
        <f>X131*' Demand-Supply Gap'!F$249</f>
        <v>20.904879999999999</v>
      </c>
      <c r="G131" s="186">
        <f>Y131*' Demand-Supply Gap'!G$249</f>
        <v>21.666540000000001</v>
      </c>
      <c r="H131" s="186">
        <f>Z131*' Demand-Supply Gap'!H$249</f>
        <v>22.463001999999996</v>
      </c>
      <c r="I131" s="186">
        <f>AA131*' Demand-Supply Gap'!I$249</f>
        <v>20.282086</v>
      </c>
      <c r="J131" s="186">
        <f>AB131*' Demand-Supply Gap'!J$249</f>
        <v>16.9579753752</v>
      </c>
      <c r="K131" s="186">
        <f>AC131*' Demand-Supply Gap'!K$249</f>
        <v>17.298610459242962</v>
      </c>
      <c r="L131" s="186">
        <f>AD131*' Demand-Supply Gap'!L$249</f>
        <v>17.748164798764254</v>
      </c>
      <c r="M131" s="186">
        <f>AE131*' Demand-Supply Gap'!M$249</f>
        <v>18.374475418337461</v>
      </c>
      <c r="N131" s="186">
        <f>AF131*' Demand-Supply Gap'!N$249</f>
        <v>19.092726508928866</v>
      </c>
      <c r="O131" s="186">
        <f>AG131*' Demand-Supply Gap'!O$249</f>
        <v>19.915440922370642</v>
      </c>
      <c r="P131" s="186">
        <f>AH131*' Demand-Supply Gap'!P$249</f>
        <v>20.795530323659886</v>
      </c>
      <c r="Q131" s="186">
        <f>AI131*' Demand-Supply Gap'!Q$249</f>
        <v>21.6292678979252</v>
      </c>
      <c r="R131" s="186">
        <f>AJ131*' Demand-Supply Gap'!R$249</f>
        <v>22.626225691943567</v>
      </c>
      <c r="S131" s="186">
        <f>AK131*' Demand-Supply Gap'!S$249</f>
        <v>23.759660129654485</v>
      </c>
      <c r="T131" s="476"/>
      <c r="U131" s="325"/>
      <c r="V131" s="361">
        <v>1</v>
      </c>
      <c r="W131" s="361">
        <v>1</v>
      </c>
      <c r="X131" s="361">
        <v>1</v>
      </c>
      <c r="Y131" s="361">
        <v>1</v>
      </c>
      <c r="Z131" s="361">
        <v>1</v>
      </c>
      <c r="AA131" s="361">
        <v>1</v>
      </c>
      <c r="AB131" s="361">
        <v>1</v>
      </c>
      <c r="AC131" s="361">
        <v>1</v>
      </c>
      <c r="AD131" s="361">
        <v>1</v>
      </c>
      <c r="AE131" s="361">
        <v>1</v>
      </c>
      <c r="AF131" s="361">
        <v>1</v>
      </c>
      <c r="AG131" s="361">
        <v>1</v>
      </c>
      <c r="AH131" s="361">
        <v>1</v>
      </c>
      <c r="AI131" s="361">
        <v>1</v>
      </c>
      <c r="AJ131" s="361">
        <v>1</v>
      </c>
      <c r="AK131" s="361">
        <v>1</v>
      </c>
      <c r="AL131" s="388"/>
      <c r="AM131" s="388"/>
      <c r="AN131" s="388"/>
      <c r="AO131" s="388"/>
      <c r="AP131" s="388"/>
      <c r="AQ131" s="388"/>
      <c r="AR131" s="388"/>
      <c r="AS131" s="388"/>
      <c r="AT131" s="388"/>
      <c r="AU131" s="388"/>
      <c r="AV131" s="388"/>
      <c r="AW131" s="388"/>
      <c r="AX131" s="388"/>
      <c r="AY131" s="388"/>
      <c r="AZ131" s="388"/>
      <c r="BA131" s="388"/>
    </row>
    <row r="132" spans="1:53" x14ac:dyDescent="0.25">
      <c r="A132" s="319" t="s">
        <v>37</v>
      </c>
      <c r="B132" s="319" t="s">
        <v>312</v>
      </c>
      <c r="C132" s="333" t="s">
        <v>360</v>
      </c>
      <c r="D132" s="320">
        <f>V132*' Demand-Supply Gap'!D$262</f>
        <v>8.7848782000000014</v>
      </c>
      <c r="E132" s="320">
        <f>W132*' Demand-Supply Gap'!E$262</f>
        <v>9.0047798399999994</v>
      </c>
      <c r="F132" s="320">
        <f>X132*' Demand-Supply Gap'!F$262</f>
        <v>9.0673977359999984</v>
      </c>
      <c r="G132" s="320">
        <f>Y132*' Demand-Supply Gap'!G$262</f>
        <v>9.1221203119999998</v>
      </c>
      <c r="H132" s="320">
        <f>Z132*' Demand-Supply Gap'!H$262</f>
        <v>9.1592135679999984</v>
      </c>
      <c r="I132" s="320">
        <f>AA132*' Demand-Supply Gap'!I$262</f>
        <v>8.8914332399999996</v>
      </c>
      <c r="J132" s="320">
        <f>AB132*' Demand-Supply Gap'!J$262</f>
        <v>8.9628313086000002</v>
      </c>
      <c r="K132" s="320">
        <f>AC132*' Demand-Supply Gap'!K$262</f>
        <v>9.1151400656230201</v>
      </c>
      <c r="L132" s="320">
        <f>AD132*' Demand-Supply Gap'!L$262</f>
        <v>9.3286258618993134</v>
      </c>
      <c r="M132" s="320">
        <f>AE132*' Demand-Supply Gap'!M$262</f>
        <v>9.6354604469434495</v>
      </c>
      <c r="N132" s="320">
        <f>AF132*' Demand-Supply Gap'!N$262</f>
        <v>10.039953212832231</v>
      </c>
      <c r="O132" s="320">
        <f>AG132*' Demand-Supply Gap'!O$262</f>
        <v>10.57482846737136</v>
      </c>
      <c r="P132" s="320">
        <f>AH132*' Demand-Supply Gap'!P$262</f>
        <v>10.99581909178734</v>
      </c>
      <c r="Q132" s="320">
        <f>AI132*' Demand-Supply Gap'!Q$262</f>
        <v>11.323072465984971</v>
      </c>
      <c r="R132" s="320">
        <f>AJ132*' Demand-Supply Gap'!R$262</f>
        <v>11.772142068918134</v>
      </c>
      <c r="S132" s="320">
        <f>AK132*' Demand-Supply Gap'!S$262</f>
        <v>12.50068973427179</v>
      </c>
      <c r="T132" s="376"/>
      <c r="U132" s="461">
        <f>(S132/J132)^(1/9)-1</f>
        <v>3.7658160725443812E-2</v>
      </c>
      <c r="V132" s="452">
        <v>0.57410000000000005</v>
      </c>
      <c r="W132" s="453">
        <v>0.57540000000000002</v>
      </c>
      <c r="X132" s="453">
        <v>0.57079999999999997</v>
      </c>
      <c r="Y132" s="453">
        <v>0.5756</v>
      </c>
      <c r="Z132" s="453">
        <v>0.5696</v>
      </c>
      <c r="AA132" s="453">
        <v>0.57030000000000003</v>
      </c>
      <c r="AB132" s="453">
        <v>0.5706</v>
      </c>
      <c r="AC132" s="453">
        <v>0.56969999999999998</v>
      </c>
      <c r="AD132" s="453">
        <v>0.56910000000000005</v>
      </c>
      <c r="AE132" s="453">
        <v>0.56859999999999999</v>
      </c>
      <c r="AF132" s="453">
        <v>0.57099999999999995</v>
      </c>
      <c r="AG132" s="453">
        <v>0.57740000000000002</v>
      </c>
      <c r="AH132" s="453">
        <v>0.57579999999999998</v>
      </c>
      <c r="AI132" s="453">
        <v>0.57089999999999996</v>
      </c>
      <c r="AJ132" s="453">
        <v>0.56820000000000004</v>
      </c>
      <c r="AK132" s="453">
        <v>0.57540000000000002</v>
      </c>
      <c r="AL132" s="388"/>
      <c r="AM132" s="388"/>
      <c r="AN132" s="388"/>
      <c r="AO132" s="388"/>
      <c r="AP132" s="388"/>
      <c r="AQ132" s="388"/>
      <c r="AR132" s="388"/>
      <c r="AS132" s="388"/>
      <c r="AT132" s="388"/>
      <c r="AU132" s="388"/>
      <c r="AV132" s="388"/>
      <c r="AW132" s="388"/>
      <c r="AX132" s="388"/>
      <c r="AY132" s="388"/>
      <c r="AZ132" s="388"/>
      <c r="BA132" s="388"/>
    </row>
    <row r="133" spans="1:53" x14ac:dyDescent="0.25">
      <c r="A133" s="319" t="s">
        <v>37</v>
      </c>
      <c r="B133" s="319" t="s">
        <v>312</v>
      </c>
      <c r="C133" s="333" t="s">
        <v>383</v>
      </c>
      <c r="D133" s="320">
        <f>V133*' Demand-Supply Gap'!D$262</f>
        <v>2.7589505999999999</v>
      </c>
      <c r="E133" s="320">
        <f>W133*' Demand-Supply Gap'!E$262</f>
        <v>2.8278827199999998</v>
      </c>
      <c r="F133" s="320">
        <f>X133*' Demand-Supply Gap'!F$262</f>
        <v>2.8593755999999995</v>
      </c>
      <c r="G133" s="320">
        <f>Y133*' Demand-Supply Gap'!G$262</f>
        <v>2.8938484519999998</v>
      </c>
      <c r="H133" s="320">
        <f>Z133*' Demand-Supply Gap'!H$262</f>
        <v>2.8735102959999996</v>
      </c>
      <c r="I133" s="320">
        <f>AA133*' Demand-Supply Gap'!I$262</f>
        <v>2.7751623999999997</v>
      </c>
      <c r="J133" s="320">
        <f>AB133*' Demand-Supply Gap'!J$262</f>
        <v>2.9137841004999996</v>
      </c>
      <c r="K133" s="320">
        <f>AC133*' Demand-Supply Gap'!K$262</f>
        <v>2.84158131587616</v>
      </c>
      <c r="L133" s="320">
        <f>AD133*' Demand-Supply Gap'!L$262</f>
        <v>3.066923034196734</v>
      </c>
      <c r="M133" s="320">
        <f>AE133*' Demand-Supply Gap'!M$262</f>
        <v>3.1604174698469105</v>
      </c>
      <c r="N133" s="320">
        <f>AF133*' Demand-Supply Gap'!N$262</f>
        <v>3.2106750554521288</v>
      </c>
      <c r="O133" s="320">
        <f>AG133*' Demand-Supply Gap'!O$262</f>
        <v>3.3570593316057677</v>
      </c>
      <c r="P133" s="320">
        <f>AH133*' Demand-Supply Gap'!P$262</f>
        <v>3.4641222355856609</v>
      </c>
      <c r="Q133" s="320">
        <f>AI133*' Demand-Supply Gap'!Q$262</f>
        <v>3.6851057351199992</v>
      </c>
      <c r="R133" s="320">
        <f>AJ133*' Demand-Supply Gap'!R$262</f>
        <v>3.8080248367954113</v>
      </c>
      <c r="S133" s="320">
        <f>AK133*' Demand-Supply Gap'!S$262</f>
        <v>3.9257466718507339</v>
      </c>
      <c r="T133" s="376"/>
      <c r="U133" s="461">
        <f t="shared" ref="U133:U135" si="323">(S133/J133)^(1/9)-1</f>
        <v>3.3677323865592523E-2</v>
      </c>
      <c r="V133" s="451">
        <v>0.18029999999999999</v>
      </c>
      <c r="W133" s="453">
        <v>0.1807</v>
      </c>
      <c r="X133" s="453">
        <v>0.18</v>
      </c>
      <c r="Y133" s="453">
        <v>0.18260000000000001</v>
      </c>
      <c r="Z133" s="453">
        <v>0.1787</v>
      </c>
      <c r="AA133" s="453">
        <v>0.17799999999999999</v>
      </c>
      <c r="AB133" s="453">
        <v>0.1855</v>
      </c>
      <c r="AC133" s="453">
        <v>0.17760000000000001</v>
      </c>
      <c r="AD133" s="453">
        <v>0.18709999999999999</v>
      </c>
      <c r="AE133" s="453">
        <v>0.1865</v>
      </c>
      <c r="AF133" s="453">
        <v>0.18260000000000001</v>
      </c>
      <c r="AG133" s="453">
        <v>0.18329999999999999</v>
      </c>
      <c r="AH133" s="453">
        <v>0.18140000000000001</v>
      </c>
      <c r="AI133" s="453">
        <v>0.18579999999999999</v>
      </c>
      <c r="AJ133" s="453">
        <v>0.18379999999999999</v>
      </c>
      <c r="AK133" s="453">
        <v>0.1807</v>
      </c>
      <c r="AL133" s="388"/>
      <c r="AM133" s="388"/>
      <c r="AN133" s="388"/>
      <c r="AO133" s="388"/>
      <c r="AP133" s="388"/>
      <c r="AQ133" s="388"/>
      <c r="AR133" s="388"/>
      <c r="AS133" s="388"/>
      <c r="AT133" s="388"/>
      <c r="AU133" s="388"/>
      <c r="AV133" s="388"/>
      <c r="AW133" s="388"/>
      <c r="AX133" s="388"/>
      <c r="AY133" s="388"/>
      <c r="AZ133" s="388"/>
      <c r="BA133" s="388"/>
    </row>
    <row r="134" spans="1:53" x14ac:dyDescent="0.25">
      <c r="A134" s="319" t="s">
        <v>37</v>
      </c>
      <c r="B134" s="319" t="s">
        <v>312</v>
      </c>
      <c r="C134" s="333" t="s">
        <v>386</v>
      </c>
      <c r="D134" s="320">
        <f>V134*' Demand-Supply Gap'!D$262</f>
        <v>0.86150260000000001</v>
      </c>
      <c r="E134" s="320">
        <f>W134*' Demand-Supply Gap'!E$262</f>
        <v>0.88107248000000005</v>
      </c>
      <c r="F134" s="320">
        <f>X134*' Demand-Supply Gap'!F$262</f>
        <v>0.89434914599999993</v>
      </c>
      <c r="G134" s="320">
        <f>Y134*' Demand-Supply Gap'!G$262</f>
        <v>0.8922435259999999</v>
      </c>
      <c r="H134" s="320">
        <f>Z134*' Demand-Supply Gap'!H$262</f>
        <v>0.90530850399999996</v>
      </c>
      <c r="I134" s="320">
        <f>AA134*' Demand-Supply Gap'!I$262</f>
        <v>0.87776204000000002</v>
      </c>
      <c r="J134" s="320">
        <f>AB134*' Demand-Supply Gap'!J$262</f>
        <v>0.88434525529999997</v>
      </c>
      <c r="K134" s="320">
        <f>AC134*' Demand-Supply Gap'!K$262</f>
        <v>0.90079407704858006</v>
      </c>
      <c r="L134" s="320">
        <f>AD134*' Demand-Supply Gap'!L$262</f>
        <v>0.92286353193627013</v>
      </c>
      <c r="M134" s="320">
        <f>AE134*' Demand-Supply Gap'!M$262</f>
        <v>0.95405631931571622</v>
      </c>
      <c r="N134" s="320">
        <f>AF134*' Demand-Supply Gap'!N$262</f>
        <v>0.98992883692198708</v>
      </c>
      <c r="O134" s="320">
        <f>AG134*' Demand-Supply Gap'!O$262</f>
        <v>1.0311098765379418</v>
      </c>
      <c r="P134" s="320">
        <f>AH134*' Demand-Supply Gap'!P$262</f>
        <v>1.0732286088198133</v>
      </c>
      <c r="Q134" s="320">
        <f>AI134*' Demand-Supply Gap'!Q$262</f>
        <v>1.1146552331202582</v>
      </c>
      <c r="R134" s="320">
        <f>AJ134*' Demand-Supply Gap'!R$262</f>
        <v>1.1643688565174217</v>
      </c>
      <c r="S134" s="320">
        <f>AK134*' Demand-Supply Gap'!S$262</f>
        <v>1.2209571829441683</v>
      </c>
      <c r="T134" s="376"/>
      <c r="U134" s="461">
        <f t="shared" si="323"/>
        <v>3.6488020843221669E-2</v>
      </c>
      <c r="V134" s="450">
        <v>5.6300000000000003E-2</v>
      </c>
      <c r="W134" s="450">
        <v>5.6300000000000003E-2</v>
      </c>
      <c r="X134" s="450">
        <v>5.6300000000000003E-2</v>
      </c>
      <c r="Y134" s="450">
        <v>5.6300000000000003E-2</v>
      </c>
      <c r="Z134" s="450">
        <v>5.6300000000000003E-2</v>
      </c>
      <c r="AA134" s="450">
        <v>5.6300000000000003E-2</v>
      </c>
      <c r="AB134" s="450">
        <v>5.6300000000000003E-2</v>
      </c>
      <c r="AC134" s="450">
        <v>5.6300000000000003E-2</v>
      </c>
      <c r="AD134" s="450">
        <v>5.6300000000000003E-2</v>
      </c>
      <c r="AE134" s="450">
        <v>5.6300000000000003E-2</v>
      </c>
      <c r="AF134" s="450">
        <v>5.6300000000000003E-2</v>
      </c>
      <c r="AG134" s="450">
        <v>5.6300000000000003E-2</v>
      </c>
      <c r="AH134" s="450">
        <v>5.62E-2</v>
      </c>
      <c r="AI134" s="450">
        <v>5.62E-2</v>
      </c>
      <c r="AJ134" s="450">
        <v>5.62E-2</v>
      </c>
      <c r="AK134" s="450">
        <v>5.62E-2</v>
      </c>
      <c r="AL134" s="388"/>
      <c r="AM134" s="388"/>
      <c r="AN134" s="388"/>
      <c r="AO134" s="388"/>
      <c r="AP134" s="388"/>
      <c r="AQ134" s="388"/>
      <c r="AR134" s="388"/>
      <c r="AS134" s="388"/>
      <c r="AT134" s="388"/>
      <c r="AU134" s="388"/>
      <c r="AV134" s="388"/>
      <c r="AW134" s="388"/>
      <c r="AX134" s="388"/>
      <c r="AY134" s="388"/>
      <c r="AZ134" s="388"/>
      <c r="BA134" s="388"/>
    </row>
    <row r="135" spans="1:53" x14ac:dyDescent="0.25">
      <c r="A135" s="319" t="s">
        <v>37</v>
      </c>
      <c r="B135" s="319" t="s">
        <v>312</v>
      </c>
      <c r="C135" s="333" t="s">
        <v>12</v>
      </c>
      <c r="D135" s="320">
        <f>V135*' Demand-Supply Gap'!D$262</f>
        <v>2.8966685999999986</v>
      </c>
      <c r="E135" s="320">
        <f>W135*' Demand-Supply Gap'!E$262</f>
        <v>2.9358649599999995</v>
      </c>
      <c r="F135" s="320">
        <f>X135*' Demand-Supply Gap'!F$262</f>
        <v>3.0642975180000009</v>
      </c>
      <c r="G135" s="320">
        <f>Y135*' Demand-Supply Gap'!G$262</f>
        <v>2.9398077099999997</v>
      </c>
      <c r="H135" s="320">
        <f>Z135*' Demand-Supply Gap'!H$262</f>
        <v>3.1420476320000001</v>
      </c>
      <c r="I135" s="320">
        <f>AA135*' Demand-Supply Gap'!I$262</f>
        <v>3.0464423200000001</v>
      </c>
      <c r="J135" s="320">
        <f>AB135*' Demand-Supply Gap'!J$262</f>
        <v>2.9467703355999997</v>
      </c>
      <c r="K135" s="320">
        <f>AC135*' Demand-Supply Gap'!K$262</f>
        <v>3.14237933805224</v>
      </c>
      <c r="L135" s="320">
        <f>AD135*' Demand-Supply Gap'!L$262</f>
        <v>3.073479791084381</v>
      </c>
      <c r="M135" s="320">
        <f>AE135*' Demand-Supply Gap'!M$262</f>
        <v>3.1960039400167681</v>
      </c>
      <c r="N135" s="320">
        <f>AF135*' Demand-Supply Gap'!N$262</f>
        <v>3.3425483463387171</v>
      </c>
      <c r="O135" s="320">
        <f>AG135*' Demand-Supply Gap'!O$262</f>
        <v>3.3515649628142676</v>
      </c>
      <c r="P135" s="320">
        <f>AH135*' Demand-Supply Gap'!P$262</f>
        <v>3.5634245267931877</v>
      </c>
      <c r="Q135" s="320">
        <f>AI135*' Demand-Supply Gap'!Q$262</f>
        <v>3.7108895750320348</v>
      </c>
      <c r="R135" s="320">
        <f>AJ135*' Demand-Supply Gap'!R$262</f>
        <v>3.9737712932391718</v>
      </c>
      <c r="S135" s="320">
        <f>AK135*' Demand-Supply Gap'!S$262</f>
        <v>4.0778231892992949</v>
      </c>
      <c r="T135" s="376"/>
      <c r="U135" s="461">
        <f t="shared" si="323"/>
        <v>3.6754165851445419E-2</v>
      </c>
      <c r="V135" s="457">
        <f>V136-SUM(V132:V134)</f>
        <v>0.18929999999999991</v>
      </c>
      <c r="W135" s="457">
        <f t="shared" ref="W135" si="324">W136-SUM(W132:W134)</f>
        <v>0.18759999999999999</v>
      </c>
      <c r="X135" s="457">
        <f t="shared" ref="X135" si="325">X136-SUM(X132:X134)</f>
        <v>0.19290000000000007</v>
      </c>
      <c r="Y135" s="457">
        <f t="shared" ref="Y135" si="326">Y136-SUM(Y132:Y134)</f>
        <v>0.1855</v>
      </c>
      <c r="Z135" s="457">
        <f t="shared" ref="Z135" si="327">Z136-SUM(Z132:Z134)</f>
        <v>0.19540000000000002</v>
      </c>
      <c r="AA135" s="457">
        <f t="shared" ref="AA135" si="328">AA136-SUM(AA132:AA134)</f>
        <v>0.19540000000000002</v>
      </c>
      <c r="AB135" s="457">
        <f t="shared" ref="AB135" si="329">AB136-SUM(AB132:AB134)</f>
        <v>0.18759999999999999</v>
      </c>
      <c r="AC135" s="457">
        <f t="shared" ref="AC135" si="330">AC136-SUM(AC132:AC134)</f>
        <v>0.19640000000000002</v>
      </c>
      <c r="AD135" s="457">
        <f t="shared" ref="AD135" si="331">AD136-SUM(AD132:AD134)</f>
        <v>0.1875</v>
      </c>
      <c r="AE135" s="457">
        <f t="shared" ref="AE135" si="332">AE136-SUM(AE132:AE134)</f>
        <v>0.18859999999999999</v>
      </c>
      <c r="AF135" s="457">
        <f t="shared" ref="AF135" si="333">AF136-SUM(AF132:AF134)</f>
        <v>0.19010000000000005</v>
      </c>
      <c r="AG135" s="457">
        <f t="shared" ref="AG135" si="334">AG136-SUM(AG132:AG134)</f>
        <v>0.18299999999999994</v>
      </c>
      <c r="AH135" s="457">
        <f t="shared" ref="AH135" si="335">AH136-SUM(AH132:AH134)</f>
        <v>0.18659999999999999</v>
      </c>
      <c r="AI135" s="457">
        <f t="shared" ref="AI135" si="336">AI136-SUM(AI132:AI134)</f>
        <v>0.18710000000000004</v>
      </c>
      <c r="AJ135" s="457">
        <f t="shared" ref="AJ135" si="337">AJ136-SUM(AJ132:AJ134)</f>
        <v>0.19179999999999997</v>
      </c>
      <c r="AK135" s="457">
        <f t="shared" ref="AK135" si="338">AK136-SUM(AK132:AK134)</f>
        <v>0.18769999999999998</v>
      </c>
      <c r="AL135" s="388"/>
      <c r="AM135" s="388"/>
      <c r="AN135" s="388"/>
      <c r="AO135" s="388"/>
      <c r="AP135" s="388"/>
      <c r="AQ135" s="388"/>
      <c r="AR135" s="388"/>
      <c r="AS135" s="388"/>
      <c r="AT135" s="388"/>
      <c r="AU135" s="388"/>
      <c r="AV135" s="388"/>
      <c r="AW135" s="388"/>
      <c r="AX135" s="388"/>
      <c r="AY135" s="388"/>
      <c r="AZ135" s="388"/>
      <c r="BA135" s="388"/>
    </row>
    <row r="136" spans="1:53" ht="15.75" thickBot="1" x14ac:dyDescent="0.3">
      <c r="A136" s="225" t="s">
        <v>37</v>
      </c>
      <c r="B136" s="225" t="s">
        <v>312</v>
      </c>
      <c r="C136" s="467" t="s">
        <v>58</v>
      </c>
      <c r="D136" s="227">
        <f t="shared" ref="D136:S136" si="339">SUM(D132:D135)</f>
        <v>15.302</v>
      </c>
      <c r="E136" s="227">
        <f t="shared" si="339"/>
        <v>15.6496</v>
      </c>
      <c r="F136" s="227">
        <f t="shared" si="339"/>
        <v>15.88542</v>
      </c>
      <c r="G136" s="227">
        <f t="shared" si="339"/>
        <v>15.84802</v>
      </c>
      <c r="H136" s="227">
        <f t="shared" si="339"/>
        <v>16.080079999999999</v>
      </c>
      <c r="I136" s="227">
        <f t="shared" si="339"/>
        <v>15.5908</v>
      </c>
      <c r="J136" s="227">
        <f t="shared" si="339"/>
        <v>15.707730999999999</v>
      </c>
      <c r="K136" s="227">
        <f t="shared" si="339"/>
        <v>15.999894796600001</v>
      </c>
      <c r="L136" s="227">
        <f t="shared" si="339"/>
        <v>16.391892219116698</v>
      </c>
      <c r="M136" s="227">
        <f t="shared" si="339"/>
        <v>16.945938176122844</v>
      </c>
      <c r="N136" s="227">
        <f t="shared" si="339"/>
        <v>17.583105451545062</v>
      </c>
      <c r="O136" s="227">
        <f t="shared" si="339"/>
        <v>18.314562638329338</v>
      </c>
      <c r="P136" s="227">
        <f t="shared" si="339"/>
        <v>19.096594462986001</v>
      </c>
      <c r="Q136" s="227">
        <f t="shared" si="339"/>
        <v>19.833723009257263</v>
      </c>
      <c r="R136" s="227">
        <f t="shared" si="339"/>
        <v>20.718307055470138</v>
      </c>
      <c r="S136" s="227">
        <f t="shared" si="339"/>
        <v>21.725216778365986</v>
      </c>
      <c r="T136" s="476"/>
      <c r="U136" s="332"/>
      <c r="V136" s="469">
        <v>1</v>
      </c>
      <c r="W136" s="469">
        <v>1</v>
      </c>
      <c r="X136" s="470">
        <v>1</v>
      </c>
      <c r="Y136" s="471">
        <v>1</v>
      </c>
      <c r="Z136" s="471">
        <v>1</v>
      </c>
      <c r="AA136" s="471">
        <v>1</v>
      </c>
      <c r="AB136" s="471">
        <v>1</v>
      </c>
      <c r="AC136" s="471">
        <v>1</v>
      </c>
      <c r="AD136" s="471">
        <v>1</v>
      </c>
      <c r="AE136" s="471">
        <v>1</v>
      </c>
      <c r="AF136" s="471">
        <v>1</v>
      </c>
      <c r="AG136" s="471">
        <v>1</v>
      </c>
      <c r="AH136" s="471">
        <v>1</v>
      </c>
      <c r="AI136" s="471">
        <v>1</v>
      </c>
      <c r="AJ136" s="471">
        <v>1</v>
      </c>
      <c r="AK136" s="471">
        <v>1</v>
      </c>
      <c r="AL136" s="388"/>
      <c r="AM136" s="388"/>
      <c r="AN136" s="388"/>
      <c r="AO136" s="388"/>
      <c r="AP136" s="388"/>
      <c r="AQ136" s="388"/>
      <c r="AR136" s="388"/>
      <c r="AS136" s="388"/>
      <c r="AT136" s="388"/>
      <c r="AU136" s="388"/>
      <c r="AV136" s="388"/>
      <c r="AW136" s="388"/>
      <c r="AX136" s="388"/>
      <c r="AY136" s="388"/>
      <c r="AZ136" s="388"/>
      <c r="BA136" s="388"/>
    </row>
    <row r="137" spans="1:53" s="454" customFormat="1" x14ac:dyDescent="0.25">
      <c r="A137" s="319" t="s">
        <v>37</v>
      </c>
      <c r="B137" s="465" t="s">
        <v>32</v>
      </c>
      <c r="C137" s="333" t="s">
        <v>360</v>
      </c>
      <c r="D137" s="460">
        <f>V137*' Demand-Supply Gap'!D$271</f>
        <v>11.509223296000002</v>
      </c>
      <c r="E137" s="460">
        <f>W137*' Demand-Supply Gap'!E$271</f>
        <v>12.183957446400001</v>
      </c>
      <c r="F137" s="460">
        <f>X137*' Demand-Supply Gap'!F$271</f>
        <v>12.677782829999998</v>
      </c>
      <c r="G137" s="460">
        <f>Y137*' Demand-Supply Gap'!G$271</f>
        <v>12.589664472000003</v>
      </c>
      <c r="H137" s="460">
        <f>Z137*' Demand-Supply Gap'!H$271</f>
        <v>12.642295432000001</v>
      </c>
      <c r="I137" s="460">
        <f>AA137*' Demand-Supply Gap'!I$271</f>
        <v>11.773040532000003</v>
      </c>
      <c r="J137" s="460">
        <f>AB137*' Demand-Supply Gap'!J$271</f>
        <v>11.819386018937042</v>
      </c>
      <c r="K137" s="460">
        <f>AC137*' Demand-Supply Gap'!K$271</f>
        <v>11.97154087283983</v>
      </c>
      <c r="L137" s="460">
        <f>AD137*' Demand-Supply Gap'!L$271</f>
        <v>12.202681334154706</v>
      </c>
      <c r="M137" s="460">
        <f>AE137*' Demand-Supply Gap'!M$271</f>
        <v>12.629467171047956</v>
      </c>
      <c r="N137" s="460">
        <f>AF137*' Demand-Supply Gap'!N$271</f>
        <v>13.187202551159931</v>
      </c>
      <c r="O137" s="460">
        <f>AG137*' Demand-Supply Gap'!O$271</f>
        <v>13.92030419126398</v>
      </c>
      <c r="P137" s="460">
        <f>AH137*' Demand-Supply Gap'!P$271</f>
        <v>14.502972202925491</v>
      </c>
      <c r="Q137" s="460">
        <f>AI137*' Demand-Supply Gap'!Q$271</f>
        <v>14.951190591015989</v>
      </c>
      <c r="R137" s="460">
        <f>AJ137*' Demand-Supply Gap'!R$271</f>
        <v>15.495313295515375</v>
      </c>
      <c r="S137" s="460">
        <f>AK137*' Demand-Supply Gap'!S$271</f>
        <v>16.394924774369702</v>
      </c>
      <c r="T137" s="376"/>
      <c r="U137" s="461">
        <f>(S137/J137)^(1/9)-1</f>
        <v>3.7028044587293252E-2</v>
      </c>
      <c r="V137" s="458">
        <v>0.56479999999999997</v>
      </c>
      <c r="W137" s="459">
        <v>0.56610000000000005</v>
      </c>
      <c r="X137" s="459">
        <v>0.5615</v>
      </c>
      <c r="Y137" s="459">
        <v>0.56630000000000003</v>
      </c>
      <c r="Z137" s="459">
        <v>0.56030000000000002</v>
      </c>
      <c r="AA137" s="459">
        <v>0.56100000000000005</v>
      </c>
      <c r="AB137" s="459">
        <v>0.56130000000000002</v>
      </c>
      <c r="AC137" s="459">
        <v>0.56040000000000001</v>
      </c>
      <c r="AD137" s="459">
        <v>0.55979999999999996</v>
      </c>
      <c r="AE137" s="459">
        <v>0.55930000000000002</v>
      </c>
      <c r="AF137" s="459">
        <v>0.56169999999999998</v>
      </c>
      <c r="AG137" s="459">
        <v>0.56810000000000005</v>
      </c>
      <c r="AH137" s="459">
        <v>0.5665</v>
      </c>
      <c r="AI137" s="459">
        <v>0.56159999999999999</v>
      </c>
      <c r="AJ137" s="459">
        <v>0.55889999999999995</v>
      </c>
      <c r="AK137" s="459">
        <v>0.56610000000000005</v>
      </c>
      <c r="AL137" s="388"/>
      <c r="AM137" s="388"/>
      <c r="AN137" s="388"/>
      <c r="AO137" s="388"/>
      <c r="AP137" s="388"/>
      <c r="AQ137" s="388"/>
      <c r="AR137" s="388"/>
      <c r="AS137" s="388"/>
      <c r="AT137" s="388"/>
      <c r="AU137" s="388"/>
      <c r="AV137" s="388"/>
      <c r="AW137" s="388"/>
      <c r="AX137" s="388"/>
      <c r="AY137" s="388"/>
      <c r="AZ137" s="388"/>
      <c r="BA137" s="388"/>
    </row>
    <row r="138" spans="1:53" s="454" customFormat="1" x14ac:dyDescent="0.25">
      <c r="A138" s="319" t="s">
        <v>37</v>
      </c>
      <c r="B138" s="465" t="s">
        <v>32</v>
      </c>
      <c r="C138" s="333" t="s">
        <v>383</v>
      </c>
      <c r="D138" s="460">
        <f>V138*' Demand-Supply Gap'!D$271</f>
        <v>3.4050835920000004</v>
      </c>
      <c r="E138" s="460">
        <f>W138*' Demand-Supply Gap'!E$271</f>
        <v>3.6050395200000005</v>
      </c>
      <c r="F138" s="460">
        <f>X138*' Demand-Supply Gap'!F$271</f>
        <v>3.7660804559999996</v>
      </c>
      <c r="G138" s="460">
        <f>Y138*' Demand-Supply Gap'!G$271</f>
        <v>3.7660059360000004</v>
      </c>
      <c r="H138" s="460">
        <f>Z138*' Demand-Supply Gap'!H$271</f>
        <v>3.73424932</v>
      </c>
      <c r="I138" s="460">
        <f>AA138*' Demand-Supply Gap'!I$271</f>
        <v>3.4584618176000004</v>
      </c>
      <c r="J138" s="460">
        <f>AB138*' Demand-Supply Gap'!J$271</f>
        <v>3.6281493159858407</v>
      </c>
      <c r="K138" s="460">
        <f>AC138*' Demand-Supply Gap'!K$271</f>
        <v>3.5119937892485154</v>
      </c>
      <c r="L138" s="460">
        <f>AD138*' Demand-Supply Gap'!L$271</f>
        <v>3.7907221936575626</v>
      </c>
      <c r="M138" s="460">
        <f>AE138*' Demand-Supply Gap'!M$271</f>
        <v>3.9132606128063849</v>
      </c>
      <c r="N138" s="460">
        <f>AF138*' Demand-Supply Gap'!N$271</f>
        <v>3.9770555673250709</v>
      </c>
      <c r="O138" s="460">
        <f>AG138*' Demand-Supply Gap'!O$271</f>
        <v>4.1680051803098097</v>
      </c>
      <c r="P138" s="460">
        <f>AH138*' Demand-Supply Gap'!P$271</f>
        <v>4.3060898932604896</v>
      </c>
      <c r="Q138" s="460">
        <f>AI138*' Demand-Supply Gap'!Q$271</f>
        <v>4.5950418376235032</v>
      </c>
      <c r="R138" s="460">
        <f>AJ138*' Demand-Supply Gap'!R$271</f>
        <v>4.7298272467613582</v>
      </c>
      <c r="S138" s="460">
        <f>AK138*' Demand-Supply Gap'!S$271</f>
        <v>4.8509978797154654</v>
      </c>
      <c r="T138" s="376"/>
      <c r="U138" s="461">
        <f t="shared" ref="U138:U140" si="340">(S138/J138)^(1/9)-1</f>
        <v>3.2799965489126892E-2</v>
      </c>
      <c r="V138" s="457">
        <v>0.1671</v>
      </c>
      <c r="W138" s="459">
        <v>0.16750000000000001</v>
      </c>
      <c r="X138" s="459">
        <v>0.1668</v>
      </c>
      <c r="Y138" s="459">
        <v>0.1694</v>
      </c>
      <c r="Z138" s="459">
        <v>0.16550000000000001</v>
      </c>
      <c r="AA138" s="459">
        <v>0.1648</v>
      </c>
      <c r="AB138" s="459">
        <v>0.17230000000000001</v>
      </c>
      <c r="AC138" s="459">
        <v>0.16439999999999999</v>
      </c>
      <c r="AD138" s="459">
        <v>0.1739</v>
      </c>
      <c r="AE138" s="459">
        <v>0.17330000000000001</v>
      </c>
      <c r="AF138" s="459">
        <v>0.1694</v>
      </c>
      <c r="AG138" s="459">
        <v>0.1701</v>
      </c>
      <c r="AH138" s="459">
        <v>0.16819999999999999</v>
      </c>
      <c r="AI138" s="459">
        <v>0.1726</v>
      </c>
      <c r="AJ138" s="459">
        <v>0.1706</v>
      </c>
      <c r="AK138" s="459">
        <v>0.16750000000000001</v>
      </c>
      <c r="AL138" s="388"/>
      <c r="AM138" s="388"/>
      <c r="AN138" s="388"/>
      <c r="AO138" s="388"/>
      <c r="AP138" s="388"/>
      <c r="AQ138" s="388"/>
      <c r="AR138" s="388"/>
      <c r="AS138" s="388"/>
      <c r="AT138" s="388"/>
      <c r="AU138" s="388"/>
      <c r="AV138" s="388"/>
      <c r="AW138" s="388"/>
      <c r="AX138" s="388"/>
      <c r="AY138" s="388"/>
      <c r="AZ138" s="388"/>
      <c r="BA138" s="388"/>
    </row>
    <row r="139" spans="1:53" s="454" customFormat="1" x14ac:dyDescent="0.25">
      <c r="A139" s="319" t="s">
        <v>37</v>
      </c>
      <c r="B139" s="465" t="s">
        <v>32</v>
      </c>
      <c r="C139" s="333" t="s">
        <v>386</v>
      </c>
      <c r="D139" s="460">
        <f>V139*' Demand-Supply Gap'!D$271</f>
        <v>1.2430287200000003</v>
      </c>
      <c r="E139" s="460">
        <f>W139*' Demand-Supply Gap'!E$271</f>
        <v>1.312880064</v>
      </c>
      <c r="F139" s="460">
        <f>X139*' Demand-Supply Gap'!F$271</f>
        <v>1.3772836199999998</v>
      </c>
      <c r="G139" s="460">
        <f>Y139*' Demand-Supply Gap'!G$271</f>
        <v>1.3561178400000002</v>
      </c>
      <c r="H139" s="460">
        <f>Z139*' Demand-Supply Gap'!H$271</f>
        <v>1.37636984</v>
      </c>
      <c r="I139" s="460">
        <f>AA139*' Demand-Supply Gap'!I$271</f>
        <v>1.2801345320000002</v>
      </c>
      <c r="J139" s="460">
        <f>AB139*' Demand-Supply Gap'!J$271</f>
        <v>1.2844869894088</v>
      </c>
      <c r="K139" s="460">
        <f>AC139*' Demand-Supply Gap'!K$271</f>
        <v>1.3031120507552276</v>
      </c>
      <c r="L139" s="460">
        <f>AD139*' Demand-Supply Gap'!L$271</f>
        <v>1.3296955365906342</v>
      </c>
      <c r="M139" s="460">
        <f>AE139*' Demand-Supply Gap'!M$271</f>
        <v>1.377431606354238</v>
      </c>
      <c r="N139" s="460">
        <f>AF139*' Demand-Supply Gap'!N$271</f>
        <v>1.4321156411265012</v>
      </c>
      <c r="O139" s="460">
        <f>AG139*' Demand-Supply Gap'!O$271</f>
        <v>1.4946990946437295</v>
      </c>
      <c r="P139" s="460">
        <f>AH139*' Demand-Supply Gap'!P$271</f>
        <v>1.559101513077074</v>
      </c>
      <c r="Q139" s="460">
        <f>AI139*' Demand-Supply Gap'!Q$271</f>
        <v>1.6213096634488493</v>
      </c>
      <c r="R139" s="460">
        <f>AJ139*' Demand-Supply Gap'!R$271</f>
        <v>1.6884318835156316</v>
      </c>
      <c r="S139" s="460">
        <f>AK139*' Demand-Supply Gap'!S$271</f>
        <v>1.7637359455204289</v>
      </c>
      <c r="T139" s="376"/>
      <c r="U139" s="461">
        <f t="shared" si="340"/>
        <v>3.5858486597553529E-2</v>
      </c>
      <c r="V139" s="455">
        <v>6.0999999999999999E-2</v>
      </c>
      <c r="W139" s="455">
        <v>6.0999999999999999E-2</v>
      </c>
      <c r="X139" s="455">
        <v>6.0999999999999999E-2</v>
      </c>
      <c r="Y139" s="455">
        <v>6.0999999999999999E-2</v>
      </c>
      <c r="Z139" s="455">
        <v>6.0999999999999999E-2</v>
      </c>
      <c r="AA139" s="455">
        <v>6.0999999999999999E-2</v>
      </c>
      <c r="AB139" s="455">
        <v>6.0999999999999999E-2</v>
      </c>
      <c r="AC139" s="455">
        <v>6.0999999999999999E-2</v>
      </c>
      <c r="AD139" s="455">
        <v>6.0999999999999999E-2</v>
      </c>
      <c r="AE139" s="455">
        <v>6.0999999999999999E-2</v>
      </c>
      <c r="AF139" s="455">
        <v>6.0999999999999999E-2</v>
      </c>
      <c r="AG139" s="455">
        <v>6.0999999999999999E-2</v>
      </c>
      <c r="AH139" s="455">
        <v>6.0900000000000003E-2</v>
      </c>
      <c r="AI139" s="455">
        <v>6.0900000000000003E-2</v>
      </c>
      <c r="AJ139" s="455">
        <v>6.0900000000000003E-2</v>
      </c>
      <c r="AK139" s="455">
        <v>6.0900000000000003E-2</v>
      </c>
      <c r="AL139" s="388"/>
      <c r="AM139" s="388"/>
      <c r="AN139" s="388"/>
      <c r="AO139" s="388"/>
      <c r="AP139" s="388"/>
      <c r="AQ139" s="388"/>
      <c r="AR139" s="388"/>
      <c r="AS139" s="388"/>
      <c r="AT139" s="388"/>
      <c r="AU139" s="388"/>
      <c r="AV139" s="388"/>
      <c r="AW139" s="388"/>
      <c r="AX139" s="388"/>
      <c r="AY139" s="388"/>
      <c r="AZ139" s="388"/>
      <c r="BA139" s="388"/>
    </row>
    <row r="140" spans="1:53" s="454" customFormat="1" x14ac:dyDescent="0.25">
      <c r="A140" s="319" t="s">
        <v>37</v>
      </c>
      <c r="B140" s="465" t="s">
        <v>32</v>
      </c>
      <c r="C140" s="333" t="s">
        <v>12</v>
      </c>
      <c r="D140" s="460">
        <f>V140*' Demand-Supply Gap'!D$271</f>
        <v>4.2201843920000019</v>
      </c>
      <c r="E140" s="460">
        <f>W140*' Demand-Supply Gap'!E$271</f>
        <v>4.4207469696000006</v>
      </c>
      <c r="F140" s="460">
        <f>X140*' Demand-Supply Gap'!F$271</f>
        <v>4.7572730940000021</v>
      </c>
      <c r="G140" s="460">
        <f>Y140*' Demand-Supply Gap'!G$271</f>
        <v>4.5196517520000015</v>
      </c>
      <c r="H140" s="460">
        <f>Z140*' Demand-Supply Gap'!H$271</f>
        <v>4.8105254080000011</v>
      </c>
      <c r="I140" s="460">
        <f>AA140*' Demand-Supply Gap'!I$271</f>
        <v>4.4741751184000016</v>
      </c>
      <c r="J140" s="460">
        <f>AB140*' Demand-Supply Gap'!J$271</f>
        <v>4.3251414364683205</v>
      </c>
      <c r="K140" s="460">
        <f>AC140*' Demand-Supply Gap'!K$271</f>
        <v>4.5758459224880284</v>
      </c>
      <c r="L140" s="460">
        <f>AD140*' Demand-Supply Gap'!L$271</f>
        <v>4.4751884206894639</v>
      </c>
      <c r="M140" s="460">
        <f>AE140*' Demand-Supply Gap'!M$271</f>
        <v>4.6606866155986006</v>
      </c>
      <c r="N140" s="460">
        <f>AF140*' Demand-Supply Gap'!N$271</f>
        <v>4.8809318326262225</v>
      </c>
      <c r="O140" s="460">
        <f>AG140*' Demand-Supply Gap'!O$271</f>
        <v>4.9202553804009952</v>
      </c>
      <c r="P140" s="460">
        <f>AH140*' Demand-Supply Gap'!P$271</f>
        <v>5.2328464576839728</v>
      </c>
      <c r="Q140" s="460">
        <f>AI140*' Demand-Supply Gap'!Q$271</f>
        <v>5.4549482765298736</v>
      </c>
      <c r="R140" s="460">
        <f>AJ140*' Demand-Supply Gap'!R$271</f>
        <v>5.8110890440866427</v>
      </c>
      <c r="S140" s="460">
        <f>AK140*' Demand-Supply Gap'!S$271</f>
        <v>5.9515227718300183</v>
      </c>
      <c r="T140" s="376"/>
      <c r="U140" s="461">
        <f t="shared" si="340"/>
        <v>3.6103372447595428E-2</v>
      </c>
      <c r="V140" s="457">
        <f>V141-SUM(V137:V139)</f>
        <v>0.20710000000000006</v>
      </c>
      <c r="W140" s="457">
        <f t="shared" ref="W140" si="341">W141-SUM(W137:W139)</f>
        <v>0.20540000000000003</v>
      </c>
      <c r="X140" s="457">
        <f t="shared" ref="X140" si="342">X141-SUM(X137:X139)</f>
        <v>0.21070000000000011</v>
      </c>
      <c r="Y140" s="457">
        <f t="shared" ref="Y140" si="343">Y141-SUM(Y137:Y139)</f>
        <v>0.20330000000000004</v>
      </c>
      <c r="Z140" s="457">
        <f t="shared" ref="Z140" si="344">Z141-SUM(Z137:Z139)</f>
        <v>0.21320000000000006</v>
      </c>
      <c r="AA140" s="457">
        <f t="shared" ref="AA140" si="345">AA141-SUM(AA137:AA139)</f>
        <v>0.21320000000000006</v>
      </c>
      <c r="AB140" s="457">
        <f t="shared" ref="AB140" si="346">AB141-SUM(AB137:AB139)</f>
        <v>0.20540000000000003</v>
      </c>
      <c r="AC140" s="457">
        <f t="shared" ref="AC140" si="347">AC141-SUM(AC137:AC139)</f>
        <v>0.21419999999999995</v>
      </c>
      <c r="AD140" s="457">
        <f t="shared" ref="AD140" si="348">AD141-SUM(AD137:AD139)</f>
        <v>0.20530000000000004</v>
      </c>
      <c r="AE140" s="457">
        <f t="shared" ref="AE140" si="349">AE141-SUM(AE137:AE139)</f>
        <v>0.20639999999999992</v>
      </c>
      <c r="AF140" s="457">
        <f t="shared" ref="AF140" si="350">AF141-SUM(AF137:AF139)</f>
        <v>0.20789999999999997</v>
      </c>
      <c r="AG140" s="457">
        <f t="shared" ref="AG140" si="351">AG141-SUM(AG137:AG139)</f>
        <v>0.20079999999999987</v>
      </c>
      <c r="AH140" s="457">
        <f t="shared" ref="AH140" si="352">AH141-SUM(AH137:AH139)</f>
        <v>0.20440000000000003</v>
      </c>
      <c r="AI140" s="457">
        <f t="shared" ref="AI140" si="353">AI141-SUM(AI137:AI139)</f>
        <v>0.20490000000000008</v>
      </c>
      <c r="AJ140" s="457">
        <f t="shared" ref="AJ140" si="354">AJ141-SUM(AJ137:AJ139)</f>
        <v>0.20960000000000012</v>
      </c>
      <c r="AK140" s="457">
        <f t="shared" ref="AK140" si="355">AK141-SUM(AK137:AK139)</f>
        <v>0.20550000000000002</v>
      </c>
      <c r="AL140" s="388"/>
      <c r="AM140" s="388"/>
      <c r="AN140" s="388"/>
      <c r="AO140" s="388"/>
      <c r="AP140" s="388"/>
      <c r="AQ140" s="388"/>
      <c r="AR140" s="388"/>
      <c r="AS140" s="388"/>
      <c r="AT140" s="388"/>
      <c r="AU140" s="388"/>
      <c r="AV140" s="388"/>
      <c r="AW140" s="388"/>
      <c r="AX140" s="388"/>
      <c r="AY140" s="388"/>
      <c r="AZ140" s="388"/>
      <c r="BA140" s="388"/>
    </row>
    <row r="141" spans="1:53" s="454" customFormat="1" ht="15.75" thickBot="1" x14ac:dyDescent="0.3">
      <c r="A141" s="225" t="s">
        <v>37</v>
      </c>
      <c r="B141" s="225" t="s">
        <v>32</v>
      </c>
      <c r="C141" s="467" t="s">
        <v>58</v>
      </c>
      <c r="D141" s="227">
        <f t="shared" ref="D141:S141" si="356">SUM(D137:D140)</f>
        <v>20.377520000000004</v>
      </c>
      <c r="E141" s="227">
        <f t="shared" si="356"/>
        <v>21.522624</v>
      </c>
      <c r="F141" s="227">
        <f t="shared" si="356"/>
        <v>22.578420000000001</v>
      </c>
      <c r="G141" s="227">
        <f t="shared" si="356"/>
        <v>22.231440000000003</v>
      </c>
      <c r="H141" s="227">
        <f t="shared" si="356"/>
        <v>22.56344</v>
      </c>
      <c r="I141" s="227">
        <f t="shared" si="356"/>
        <v>20.985812000000006</v>
      </c>
      <c r="J141" s="227">
        <f t="shared" si="356"/>
        <v>21.057163760800005</v>
      </c>
      <c r="K141" s="227">
        <f t="shared" si="356"/>
        <v>21.362492635331602</v>
      </c>
      <c r="L141" s="227">
        <f t="shared" si="356"/>
        <v>21.798287485092366</v>
      </c>
      <c r="M141" s="227">
        <f t="shared" si="356"/>
        <v>22.580846005807182</v>
      </c>
      <c r="N141" s="227">
        <f t="shared" si="356"/>
        <v>23.477305592237727</v>
      </c>
      <c r="O141" s="227">
        <f t="shared" si="356"/>
        <v>24.503263846618513</v>
      </c>
      <c r="P141" s="227">
        <f t="shared" si="356"/>
        <v>25.60101006694703</v>
      </c>
      <c r="Q141" s="227">
        <f t="shared" si="356"/>
        <v>26.622490368618212</v>
      </c>
      <c r="R141" s="227">
        <f t="shared" si="356"/>
        <v>27.724661469879006</v>
      </c>
      <c r="S141" s="227">
        <f t="shared" si="356"/>
        <v>28.961181371435615</v>
      </c>
      <c r="T141" s="476"/>
      <c r="U141" s="332"/>
      <c r="V141" s="469">
        <v>1</v>
      </c>
      <c r="W141" s="469">
        <v>1</v>
      </c>
      <c r="X141" s="470">
        <v>1</v>
      </c>
      <c r="Y141" s="471">
        <v>1</v>
      </c>
      <c r="Z141" s="471">
        <v>1</v>
      </c>
      <c r="AA141" s="471">
        <v>1</v>
      </c>
      <c r="AB141" s="471">
        <v>1</v>
      </c>
      <c r="AC141" s="471">
        <v>1</v>
      </c>
      <c r="AD141" s="471">
        <v>1</v>
      </c>
      <c r="AE141" s="471">
        <v>1</v>
      </c>
      <c r="AF141" s="471">
        <v>1</v>
      </c>
      <c r="AG141" s="471">
        <v>1</v>
      </c>
      <c r="AH141" s="471">
        <v>1</v>
      </c>
      <c r="AI141" s="471">
        <v>1</v>
      </c>
      <c r="AJ141" s="471">
        <v>1</v>
      </c>
      <c r="AK141" s="471">
        <v>1</v>
      </c>
      <c r="AL141" s="388"/>
      <c r="AM141" s="388"/>
      <c r="AN141" s="388"/>
      <c r="AO141" s="388"/>
      <c r="AP141" s="388"/>
      <c r="AQ141" s="388"/>
      <c r="AR141" s="388"/>
      <c r="AS141" s="388"/>
      <c r="AT141" s="388"/>
      <c r="AU141" s="388"/>
      <c r="AV141" s="388"/>
      <c r="AW141" s="388"/>
      <c r="AX141" s="388"/>
      <c r="AY141" s="388"/>
      <c r="AZ141" s="388"/>
      <c r="BA141" s="388"/>
    </row>
    <row r="142" spans="1:53" x14ac:dyDescent="0.25">
      <c r="A142" s="319" t="s">
        <v>37</v>
      </c>
      <c r="B142" s="389" t="s">
        <v>189</v>
      </c>
      <c r="C142" s="333" t="s">
        <v>360</v>
      </c>
      <c r="D142" s="320">
        <f>V142*' Demand-Supply Gap'!D$280</f>
        <v>7.1852349427919995</v>
      </c>
      <c r="E142" s="320">
        <f>W142*' Demand-Supply Gap'!E$280</f>
        <v>7.3082745026480005</v>
      </c>
      <c r="F142" s="320">
        <f>X142*' Demand-Supply Gap'!F$280</f>
        <v>7.3367240520359998</v>
      </c>
      <c r="G142" s="320">
        <f>Y142*' Demand-Supply Gap'!G$280</f>
        <v>7.3712471999039995</v>
      </c>
      <c r="H142" s="320">
        <f>Z142*' Demand-Supply Gap'!H$280</f>
        <v>7.6787755852079993</v>
      </c>
      <c r="I142" s="320">
        <f>AA142*' Demand-Supply Gap'!I$280</f>
        <v>7.4296780800000004</v>
      </c>
      <c r="J142" s="320">
        <f>AB142*' Demand-Supply Gap'!J$280</f>
        <v>7.4608137342989993</v>
      </c>
      <c r="K142" s="320">
        <f>AC142*' Demand-Supply Gap'!K$280</f>
        <v>7.5749624638274495</v>
      </c>
      <c r="L142" s="320">
        <f>AD142*' Demand-Supply Gap'!L$280</f>
        <v>7.734213630557675</v>
      </c>
      <c r="M142" s="320">
        <f>AE142*' Demand-Supply Gap'!M$280</f>
        <v>8.0181929688597773</v>
      </c>
      <c r="N142" s="320">
        <f>AF142*' Demand-Supply Gap'!N$280</f>
        <v>8.3430888425717544</v>
      </c>
      <c r="O142" s="320">
        <f>AG142*' Demand-Supply Gap'!O$280</f>
        <v>8.7130051168972074</v>
      </c>
      <c r="P142" s="320">
        <f>AH142*' Demand-Supply Gap'!P$280</f>
        <v>9.1105175025532752</v>
      </c>
      <c r="Q142" s="320">
        <f>AI142*' Demand-Supply Gap'!Q$280</f>
        <v>9.4798049719521806</v>
      </c>
      <c r="R142" s="320">
        <f>AJ142*' Demand-Supply Gap'!R$280</f>
        <v>9.8800273213485728</v>
      </c>
      <c r="S142" s="320">
        <f>AK142*' Demand-Supply Gap'!S$280</f>
        <v>10.328782376183787</v>
      </c>
      <c r="T142" s="376"/>
      <c r="U142" s="461">
        <f>(S142/J142)^(1/9)-1</f>
        <v>3.6802130755586138E-2</v>
      </c>
      <c r="V142" s="458">
        <v>0.56089999999999995</v>
      </c>
      <c r="W142" s="458">
        <v>0.56140000000000001</v>
      </c>
      <c r="X142" s="458">
        <v>0.56189999999999996</v>
      </c>
      <c r="Y142" s="458">
        <v>0.56230000000000002</v>
      </c>
      <c r="Z142" s="458">
        <v>0.56279999999999997</v>
      </c>
      <c r="AA142" s="458">
        <v>0.56320000000000003</v>
      </c>
      <c r="AB142" s="458">
        <v>0.56369999999999998</v>
      </c>
      <c r="AC142" s="458">
        <v>0.56420000000000003</v>
      </c>
      <c r="AD142" s="458">
        <v>0.56459999999999999</v>
      </c>
      <c r="AE142" s="458">
        <v>0.56510000000000005</v>
      </c>
      <c r="AF142" s="458">
        <v>0.56559999999999999</v>
      </c>
      <c r="AG142" s="458">
        <v>0.56599999999999995</v>
      </c>
      <c r="AH142" s="458">
        <v>0.5665</v>
      </c>
      <c r="AI142" s="458">
        <v>0.56689999999999996</v>
      </c>
      <c r="AJ142" s="458">
        <v>0.56740000000000002</v>
      </c>
      <c r="AK142" s="458">
        <v>0.56789999999999996</v>
      </c>
      <c r="AL142" s="388"/>
      <c r="AM142" s="388"/>
      <c r="AN142" s="388"/>
      <c r="AO142" s="388"/>
      <c r="AP142" s="388"/>
      <c r="AQ142" s="388"/>
      <c r="AR142" s="388"/>
      <c r="AS142" s="388"/>
      <c r="AT142" s="388"/>
      <c r="AU142" s="388"/>
      <c r="AV142" s="388"/>
      <c r="AW142" s="388"/>
      <c r="AX142" s="388"/>
      <c r="AY142" s="388"/>
      <c r="AZ142" s="388"/>
      <c r="BA142" s="388"/>
    </row>
    <row r="143" spans="1:53" x14ac:dyDescent="0.25">
      <c r="A143" s="319" t="s">
        <v>37</v>
      </c>
      <c r="B143" s="319" t="s">
        <v>189</v>
      </c>
      <c r="C143" s="333" t="s">
        <v>383</v>
      </c>
      <c r="D143" s="320">
        <f>V143*' Demand-Supply Gap'!D$280</f>
        <v>2.2417830539999999</v>
      </c>
      <c r="E143" s="320">
        <f>W143*' Demand-Supply Gap'!E$280</f>
        <v>2.2794422255320002</v>
      </c>
      <c r="F143" s="320">
        <f>X143*' Demand-Supply Gap'!F$280</f>
        <v>2.2875850754879998</v>
      </c>
      <c r="G143" s="320">
        <f>Y143*' Demand-Supply Gap'!G$280</f>
        <v>2.2980253141439997</v>
      </c>
      <c r="H143" s="320">
        <f>Z143*' Demand-Supply Gap'!H$280</f>
        <v>2.3945009154300001</v>
      </c>
      <c r="I143" s="320">
        <f>AA143*' Demand-Supply Gap'!I$280</f>
        <v>2.3164976400000001</v>
      </c>
      <c r="J143" s="320">
        <f>AB143*' Demand-Supply Gap'!J$280</f>
        <v>2.325465625539</v>
      </c>
      <c r="K143" s="320">
        <f>AC143*' Demand-Supply Gap'!K$280</f>
        <v>2.3616375352485792</v>
      </c>
      <c r="L143" s="320">
        <f>AD143*' Demand-Supply Gap'!L$280</f>
        <v>2.4109486343927573</v>
      </c>
      <c r="M143" s="320">
        <f>AE143*' Demand-Supply Gap'!M$280</f>
        <v>2.4986794935696457</v>
      </c>
      <c r="N143" s="320">
        <f>AF143*' Demand-Supply Gap'!N$280</f>
        <v>2.5991022879440293</v>
      </c>
      <c r="O143" s="320">
        <f>AG143*' Demand-Supply Gap'!O$280</f>
        <v>2.7155019480930522</v>
      </c>
      <c r="P143" s="320">
        <f>AH143*' Demand-Supply Gap'!P$280</f>
        <v>2.8384930965589641</v>
      </c>
      <c r="Q143" s="320">
        <f>AI143*' Demand-Supply Gap'!Q$280</f>
        <v>2.9531373400013323</v>
      </c>
      <c r="R143" s="320">
        <f>AJ143*' Demand-Supply Gap'!R$280</f>
        <v>3.0785844737652939</v>
      </c>
      <c r="S143" s="320">
        <f>AK143*' Demand-Supply Gap'!S$280</f>
        <v>3.2174002506548902</v>
      </c>
      <c r="T143" s="376"/>
      <c r="U143" s="461">
        <f t="shared" ref="U143:U145" si="357">(S143/J143)^(1/9)-1</f>
        <v>3.6731106963562743E-2</v>
      </c>
      <c r="V143" s="457">
        <v>0.17499999999999999</v>
      </c>
      <c r="W143" s="457">
        <v>0.17510000000000001</v>
      </c>
      <c r="X143" s="457">
        <v>0.17519999999999999</v>
      </c>
      <c r="Y143" s="457">
        <v>0.17530000000000001</v>
      </c>
      <c r="Z143" s="457">
        <v>0.17549999999999999</v>
      </c>
      <c r="AA143" s="457">
        <v>0.17560000000000001</v>
      </c>
      <c r="AB143" s="457">
        <v>0.1757</v>
      </c>
      <c r="AC143" s="457">
        <v>0.1759</v>
      </c>
      <c r="AD143" s="457">
        <v>0.17599999999999999</v>
      </c>
      <c r="AE143" s="457">
        <v>0.17610000000000001</v>
      </c>
      <c r="AF143" s="457">
        <v>0.1762</v>
      </c>
      <c r="AG143" s="457">
        <v>0.1764</v>
      </c>
      <c r="AH143" s="457">
        <v>0.17649999999999999</v>
      </c>
      <c r="AI143" s="457">
        <v>0.17660000000000001</v>
      </c>
      <c r="AJ143" s="457">
        <v>0.17680000000000001</v>
      </c>
      <c r="AK143" s="457">
        <v>0.1769</v>
      </c>
      <c r="AL143" s="388"/>
      <c r="AM143" s="388"/>
      <c r="AN143" s="388"/>
      <c r="AO143" s="388"/>
      <c r="AP143" s="388"/>
      <c r="AQ143" s="388"/>
      <c r="AR143" s="388"/>
      <c r="AS143" s="388"/>
      <c r="AT143" s="388"/>
      <c r="AU143" s="388"/>
      <c r="AV143" s="388"/>
      <c r="AW143" s="388"/>
      <c r="AX143" s="388"/>
      <c r="AY143" s="388"/>
      <c r="AZ143" s="388"/>
      <c r="BA143" s="388"/>
    </row>
    <row r="144" spans="1:53" x14ac:dyDescent="0.25">
      <c r="A144" s="319" t="s">
        <v>37</v>
      </c>
      <c r="B144" s="319" t="s">
        <v>189</v>
      </c>
      <c r="C144" s="333" t="s">
        <v>386</v>
      </c>
      <c r="D144" s="320">
        <f>V144*' Demand-Supply Gap'!D$280</f>
        <v>0.795512729448</v>
      </c>
      <c r="E144" s="320">
        <f>W144*' Demand-Supply Gap'!E$280</f>
        <v>0.81101799343600012</v>
      </c>
      <c r="F144" s="320">
        <f>X144*' Demand-Supply Gap'!F$280</f>
        <v>0.81606202750000001</v>
      </c>
      <c r="G144" s="320">
        <f>Y144*' Demand-Supply Gap'!G$280</f>
        <v>0.82194060009600001</v>
      </c>
      <c r="H144" s="320">
        <f>Z144*' Demand-Supply Gap'!H$280</f>
        <v>0.85683565520799998</v>
      </c>
      <c r="I144" s="320">
        <f>AA144*' Demand-Supply Gap'!I$280</f>
        <v>0.83108970000000004</v>
      </c>
      <c r="J144" s="320">
        <f>AB144*' Demand-Supply Gap'!J$280</f>
        <v>0.83647938266400002</v>
      </c>
      <c r="K144" s="320">
        <f>AC144*' Demand-Supply Gap'!K$280</f>
        <v>0.85120989047617912</v>
      </c>
      <c r="L144" s="320">
        <f>AD144*' Demand-Supply Gap'!L$280</f>
        <v>0.8712291656101101</v>
      </c>
      <c r="M144" s="320">
        <f>AE144*' Demand-Supply Gap'!M$280</f>
        <v>0.90525696587020654</v>
      </c>
      <c r="N144" s="320">
        <f>AF144*' Demand-Supply Gap'!N$280</f>
        <v>0.94405531457671898</v>
      </c>
      <c r="O144" s="320">
        <f>AG144*' Demand-Supply Gap'!O$280</f>
        <v>0.98829492668692709</v>
      </c>
      <c r="P144" s="320">
        <f>AH144*' Demand-Supply Gap'!P$280</f>
        <v>1.0340799212959852</v>
      </c>
      <c r="Q144" s="320">
        <f>AI144*' Demand-Supply Gap'!Q$280</f>
        <v>1.0785807385622079</v>
      </c>
      <c r="R144" s="320">
        <f>AJ144*' Demand-Supply Gap'!R$280</f>
        <v>1.1266086846867336</v>
      </c>
      <c r="S144" s="320">
        <f>AK144*' Demand-Supply Gap'!S$280</f>
        <v>1.1803803067693746</v>
      </c>
      <c r="T144" s="376"/>
      <c r="U144" s="461">
        <f t="shared" si="357"/>
        <v>3.9007120334534351E-2</v>
      </c>
      <c r="V144" s="457">
        <v>6.2100000000000002E-2</v>
      </c>
      <c r="W144" s="457">
        <v>6.2300000000000001E-2</v>
      </c>
      <c r="X144" s="457">
        <v>6.25E-2</v>
      </c>
      <c r="Y144" s="457">
        <v>6.2700000000000006E-2</v>
      </c>
      <c r="Z144" s="457">
        <v>6.2799999999999995E-2</v>
      </c>
      <c r="AA144" s="457">
        <v>6.3E-2</v>
      </c>
      <c r="AB144" s="457">
        <v>6.3200000000000006E-2</v>
      </c>
      <c r="AC144" s="457">
        <v>6.3399999999999998E-2</v>
      </c>
      <c r="AD144" s="457">
        <v>6.3600000000000004E-2</v>
      </c>
      <c r="AE144" s="457">
        <v>6.3799999999999996E-2</v>
      </c>
      <c r="AF144" s="457">
        <v>6.4000000000000001E-2</v>
      </c>
      <c r="AG144" s="457">
        <v>6.4199999999999993E-2</v>
      </c>
      <c r="AH144" s="457">
        <v>6.4299999999999996E-2</v>
      </c>
      <c r="AI144" s="457">
        <v>6.4500000000000002E-2</v>
      </c>
      <c r="AJ144" s="457">
        <v>6.4699999999999994E-2</v>
      </c>
      <c r="AK144" s="457">
        <v>6.4899999999999999E-2</v>
      </c>
      <c r="AL144" s="388"/>
      <c r="AM144" s="388"/>
      <c r="AN144" s="388"/>
      <c r="AO144" s="388"/>
      <c r="AP144" s="388"/>
      <c r="AQ144" s="388"/>
      <c r="AR144" s="388"/>
      <c r="AS144" s="388"/>
      <c r="AT144" s="388"/>
      <c r="AU144" s="388"/>
      <c r="AV144" s="388"/>
      <c r="AW144" s="388"/>
      <c r="AX144" s="388"/>
      <c r="AY144" s="388"/>
      <c r="AZ144" s="388"/>
      <c r="BA144" s="388"/>
    </row>
    <row r="145" spans="1:53" x14ac:dyDescent="0.25">
      <c r="A145" s="319" t="s">
        <v>37</v>
      </c>
      <c r="B145" s="319" t="s">
        <v>189</v>
      </c>
      <c r="C145" s="333" t="s">
        <v>12</v>
      </c>
      <c r="D145" s="320">
        <f>V145*' Demand-Supply Gap'!D$280</f>
        <v>2.5876581537599996</v>
      </c>
      <c r="E145" s="320">
        <f>W145*' Demand-Supply Gap'!E$280</f>
        <v>2.6192105983839995</v>
      </c>
      <c r="F145" s="320">
        <f>X145*' Demand-Supply Gap'!F$280</f>
        <v>2.6166212849760004</v>
      </c>
      <c r="G145" s="320">
        <f>Y145*' Demand-Supply Gap'!G$280</f>
        <v>2.6178873658559998</v>
      </c>
      <c r="H145" s="320">
        <f>Z145*' Demand-Supply Gap'!H$280</f>
        <v>2.7137677041540011</v>
      </c>
      <c r="I145" s="320">
        <f>AA145*' Demand-Supply Gap'!I$280</f>
        <v>2.6146345799999993</v>
      </c>
      <c r="J145" s="320">
        <f>AB145*' Demand-Supply Gap'!J$280</f>
        <v>2.6126745274980001</v>
      </c>
      <c r="K145" s="320">
        <f>AC145*' Demand-Supply Gap'!K$280</f>
        <v>2.6382136195357919</v>
      </c>
      <c r="L145" s="320">
        <f>AD145*' Demand-Supply Gap'!L$280</f>
        <v>2.6821803557619437</v>
      </c>
      <c r="M145" s="320">
        <f>AE145*' Demand-Supply Gap'!M$280</f>
        <v>2.7668512279732012</v>
      </c>
      <c r="N145" s="320">
        <f>AF145*' Demand-Supply Gap'!N$280</f>
        <v>2.8646178451687305</v>
      </c>
      <c r="O145" s="320">
        <f>AG145*' Demand-Supply Gap'!O$280</f>
        <v>2.9771999816394352</v>
      </c>
      <c r="P145" s="320">
        <f>AH145*' Demand-Supply Gap'!P$280</f>
        <v>3.0990233411156507</v>
      </c>
      <c r="Q145" s="320">
        <f>AI145*' Demand-Supply Gap'!Q$280</f>
        <v>3.210658942696806</v>
      </c>
      <c r="R145" s="320">
        <f>AJ145*' Demand-Supply Gap'!R$280</f>
        <v>3.3275876297316049</v>
      </c>
      <c r="S145" s="320">
        <f>AK145*' Demand-Supply Gap'!S$280</f>
        <v>3.4611151367983384</v>
      </c>
      <c r="T145" s="376"/>
      <c r="U145" s="461">
        <f t="shared" si="357"/>
        <v>3.1739556945080682E-2</v>
      </c>
      <c r="V145" s="457">
        <f>V146-SUM(V142:V144)</f>
        <v>0.20199999999999996</v>
      </c>
      <c r="W145" s="457">
        <f t="shared" ref="W145" si="358">W146-SUM(W142:W144)</f>
        <v>0.20119999999999993</v>
      </c>
      <c r="X145" s="457">
        <f t="shared" ref="X145" si="359">X146-SUM(X142:X144)</f>
        <v>0.20040000000000002</v>
      </c>
      <c r="Y145" s="457">
        <f t="shared" ref="Y145" si="360">Y146-SUM(Y142:Y144)</f>
        <v>0.19969999999999999</v>
      </c>
      <c r="Z145" s="457">
        <f t="shared" ref="Z145" si="361">Z146-SUM(Z142:Z144)</f>
        <v>0.19890000000000008</v>
      </c>
      <c r="AA145" s="457">
        <f t="shared" ref="AA145" si="362">AA146-SUM(AA142:AA144)</f>
        <v>0.19819999999999993</v>
      </c>
      <c r="AB145" s="457">
        <f t="shared" ref="AB145" si="363">AB146-SUM(AB142:AB144)</f>
        <v>0.19740000000000002</v>
      </c>
      <c r="AC145" s="457">
        <f t="shared" ref="AC145" si="364">AC146-SUM(AC142:AC144)</f>
        <v>0.19650000000000001</v>
      </c>
      <c r="AD145" s="457">
        <f t="shared" ref="AD145" si="365">AD146-SUM(AD142:AD144)</f>
        <v>0.19580000000000009</v>
      </c>
      <c r="AE145" s="457">
        <f t="shared" ref="AE145" si="366">AE146-SUM(AE142:AE144)</f>
        <v>0.19499999999999995</v>
      </c>
      <c r="AF145" s="457">
        <f t="shared" ref="AF145" si="367">AF146-SUM(AF142:AF144)</f>
        <v>0.19419999999999993</v>
      </c>
      <c r="AG145" s="457">
        <f t="shared" ref="AG145" si="368">AG146-SUM(AG142:AG144)</f>
        <v>0.19340000000000002</v>
      </c>
      <c r="AH145" s="457">
        <f t="shared" ref="AH145" si="369">AH146-SUM(AH142:AH144)</f>
        <v>0.19269999999999998</v>
      </c>
      <c r="AI145" s="457">
        <f t="shared" ref="AI145" si="370">AI146-SUM(AI142:AI144)</f>
        <v>0.19200000000000006</v>
      </c>
      <c r="AJ145" s="457">
        <f t="shared" ref="AJ145" si="371">AJ146-SUM(AJ142:AJ144)</f>
        <v>0.19110000000000005</v>
      </c>
      <c r="AK145" s="457">
        <f t="shared" ref="AK145" si="372">AK146-SUM(AK142:AK144)</f>
        <v>0.19030000000000014</v>
      </c>
      <c r="AL145" s="388"/>
      <c r="AM145" s="388"/>
      <c r="AN145" s="388"/>
      <c r="AO145" s="388"/>
      <c r="AP145" s="388"/>
      <c r="AQ145" s="388"/>
      <c r="AR145" s="388"/>
      <c r="AS145" s="388"/>
      <c r="AT145" s="388"/>
      <c r="AU145" s="388"/>
      <c r="AV145" s="388"/>
      <c r="AW145" s="388"/>
      <c r="AX145" s="388"/>
      <c r="AY145" s="388"/>
      <c r="AZ145" s="388"/>
      <c r="BA145" s="388"/>
    </row>
    <row r="146" spans="1:53" ht="15.75" thickBot="1" x14ac:dyDescent="0.3">
      <c r="A146" s="225" t="s">
        <v>37</v>
      </c>
      <c r="B146" s="225" t="s">
        <v>189</v>
      </c>
      <c r="C146" s="467" t="s">
        <v>58</v>
      </c>
      <c r="D146" s="227">
        <f t="shared" ref="D146:S146" si="373">SUM(D142:D145)</f>
        <v>12.810188879999998</v>
      </c>
      <c r="E146" s="227">
        <f t="shared" si="373"/>
        <v>13.017945319999999</v>
      </c>
      <c r="F146" s="227">
        <f t="shared" si="373"/>
        <v>13.05699244</v>
      </c>
      <c r="G146" s="227">
        <f t="shared" si="373"/>
        <v>13.109100479999999</v>
      </c>
      <c r="H146" s="227">
        <f t="shared" si="373"/>
        <v>13.64387986</v>
      </c>
      <c r="I146" s="227">
        <f t="shared" si="373"/>
        <v>13.191899999999999</v>
      </c>
      <c r="J146" s="227">
        <f t="shared" si="373"/>
        <v>13.235433270000001</v>
      </c>
      <c r="K146" s="227">
        <f t="shared" si="373"/>
        <v>13.426023509087999</v>
      </c>
      <c r="L146" s="227">
        <f t="shared" si="373"/>
        <v>13.698571786322486</v>
      </c>
      <c r="M146" s="227">
        <f t="shared" si="373"/>
        <v>14.188980656272829</v>
      </c>
      <c r="N146" s="227">
        <f t="shared" si="373"/>
        <v>14.750864290261234</v>
      </c>
      <c r="O146" s="227">
        <f t="shared" si="373"/>
        <v>15.394001973316623</v>
      </c>
      <c r="P146" s="227">
        <f t="shared" si="373"/>
        <v>16.082113861523876</v>
      </c>
      <c r="Q146" s="227">
        <f t="shared" si="373"/>
        <v>16.722181993212526</v>
      </c>
      <c r="R146" s="227">
        <f t="shared" si="373"/>
        <v>17.412808109532207</v>
      </c>
      <c r="S146" s="227">
        <f t="shared" si="373"/>
        <v>18.187678070406388</v>
      </c>
      <c r="T146" s="476"/>
      <c r="U146" s="332"/>
      <c r="V146" s="469">
        <v>1</v>
      </c>
      <c r="W146" s="469">
        <v>1</v>
      </c>
      <c r="X146" s="470">
        <v>1</v>
      </c>
      <c r="Y146" s="471">
        <v>1</v>
      </c>
      <c r="Z146" s="471">
        <v>1</v>
      </c>
      <c r="AA146" s="471">
        <v>1</v>
      </c>
      <c r="AB146" s="471">
        <v>1</v>
      </c>
      <c r="AC146" s="471">
        <v>1</v>
      </c>
      <c r="AD146" s="471">
        <v>1</v>
      </c>
      <c r="AE146" s="471">
        <v>1</v>
      </c>
      <c r="AF146" s="471">
        <v>1</v>
      </c>
      <c r="AG146" s="471">
        <v>1</v>
      </c>
      <c r="AH146" s="471">
        <v>1</v>
      </c>
      <c r="AI146" s="471">
        <v>1</v>
      </c>
      <c r="AJ146" s="471">
        <v>1</v>
      </c>
      <c r="AK146" s="471">
        <v>1</v>
      </c>
      <c r="AL146" s="388"/>
      <c r="AM146" s="388"/>
      <c r="AN146" s="388"/>
      <c r="AO146" s="388"/>
      <c r="AP146" s="388"/>
      <c r="AQ146" s="388"/>
      <c r="AR146" s="388"/>
      <c r="AS146" s="388"/>
      <c r="AT146" s="388"/>
      <c r="AU146" s="388"/>
      <c r="AV146" s="388"/>
      <c r="AW146" s="388"/>
      <c r="AX146" s="388"/>
      <c r="AY146" s="388"/>
      <c r="AZ146" s="388"/>
      <c r="BA146" s="388"/>
    </row>
    <row r="147" spans="1:53" x14ac:dyDescent="0.25">
      <c r="A147" s="319" t="s">
        <v>37</v>
      </c>
      <c r="B147" s="319" t="s">
        <v>55</v>
      </c>
      <c r="C147" s="333" t="s">
        <v>360</v>
      </c>
      <c r="D147" s="320">
        <f>V147*' Demand-Supply Gap'!D$289</f>
        <v>8.5623909600000001</v>
      </c>
      <c r="E147" s="320">
        <f>W147*' Demand-Supply Gap'!E$289</f>
        <v>8.8767455919999989</v>
      </c>
      <c r="F147" s="320">
        <f>X147*' Demand-Supply Gap'!F$289</f>
        <v>8.9652203999999998</v>
      </c>
      <c r="G147" s="320">
        <f>Y147*' Demand-Supply Gap'!G$289</f>
        <v>9.1951896600000005</v>
      </c>
      <c r="H147" s="320">
        <f>Z147*' Demand-Supply Gap'!H$289</f>
        <v>9.5802975999999997</v>
      </c>
      <c r="I147" s="320">
        <f>AA147*' Demand-Supply Gap'!I$289</f>
        <v>8.4779847040000007</v>
      </c>
      <c r="J147" s="320">
        <f>AB147*' Demand-Supply Gap'!J$289</f>
        <v>8.4910943486976009</v>
      </c>
      <c r="K147" s="320">
        <f>AC147*' Demand-Supply Gap'!K$289</f>
        <v>8.5940487208724061</v>
      </c>
      <c r="L147" s="320">
        <f>AD147*' Demand-Supply Gap'!L$289</f>
        <v>8.7580260831997467</v>
      </c>
      <c r="M147" s="320">
        <f>AE147*' Demand-Supply Gap'!M$289</f>
        <v>9.048479178878317</v>
      </c>
      <c r="N147" s="320">
        <f>AF147*' Demand-Supply Gap'!N$289</f>
        <v>9.3861743655196008</v>
      </c>
      <c r="O147" s="320">
        <f>AG147*' Demand-Supply Gap'!O$289</f>
        <v>9.7892216260340152</v>
      </c>
      <c r="P147" s="320">
        <f>AH147*' Demand-Supply Gap'!P$289</f>
        <v>10.204480339805256</v>
      </c>
      <c r="Q147" s="320">
        <f>AI147*' Demand-Supply Gap'!Q$289</f>
        <v>10.569075091866686</v>
      </c>
      <c r="R147" s="320">
        <f>AJ147*' Demand-Supply Gap'!R$289</f>
        <v>10.958679725284282</v>
      </c>
      <c r="S147" s="320">
        <f>AK147*' Demand-Supply Gap'!S$289</f>
        <v>11.453039886469449</v>
      </c>
      <c r="T147" s="376"/>
      <c r="U147" s="461">
        <f>(S147/J147)^(1/9)-1</f>
        <v>3.3807499952808406E-2</v>
      </c>
      <c r="V147" s="348">
        <v>0.57899999999999996</v>
      </c>
      <c r="W147" s="348">
        <v>0.58209999999999995</v>
      </c>
      <c r="X147" s="355">
        <v>0.57869999999999999</v>
      </c>
      <c r="Y147" s="354">
        <v>0.58050000000000002</v>
      </c>
      <c r="Z147" s="354">
        <v>0.57879999999999998</v>
      </c>
      <c r="AA147" s="354">
        <v>0.57820000000000005</v>
      </c>
      <c r="AB147" s="354">
        <v>0.57840000000000003</v>
      </c>
      <c r="AC147" s="354">
        <v>0.57830000000000004</v>
      </c>
      <c r="AD147" s="354">
        <v>0.57879999999999998</v>
      </c>
      <c r="AE147" s="354">
        <v>0.57850000000000001</v>
      </c>
      <c r="AF147" s="354">
        <v>0.57840000000000003</v>
      </c>
      <c r="AG147" s="354">
        <v>0.57920000000000005</v>
      </c>
      <c r="AH147" s="354">
        <v>0.57909999999999995</v>
      </c>
      <c r="AI147" s="354">
        <v>0.57799999999999996</v>
      </c>
      <c r="AJ147" s="354">
        <v>0.57669999999999999</v>
      </c>
      <c r="AK147" s="354">
        <v>0.57820000000000005</v>
      </c>
      <c r="AL147" s="388"/>
      <c r="AM147" s="388"/>
      <c r="AN147" s="388"/>
      <c r="AO147" s="388"/>
      <c r="AP147" s="388"/>
      <c r="AQ147" s="388"/>
      <c r="AR147" s="388"/>
      <c r="AS147" s="388"/>
      <c r="AT147" s="388"/>
      <c r="AU147" s="388"/>
      <c r="AV147" s="388"/>
      <c r="AW147" s="388"/>
      <c r="AX147" s="388"/>
      <c r="AY147" s="388"/>
      <c r="AZ147" s="388"/>
      <c r="BA147" s="388"/>
    </row>
    <row r="148" spans="1:53" x14ac:dyDescent="0.25">
      <c r="A148" s="319" t="s">
        <v>37</v>
      </c>
      <c r="B148" s="319" t="s">
        <v>55</v>
      </c>
      <c r="C148" s="333" t="s">
        <v>383</v>
      </c>
      <c r="D148" s="320">
        <f>V148*' Demand-Supply Gap'!D$289</f>
        <v>2.5849843520000002</v>
      </c>
      <c r="E148" s="320">
        <f>W148*' Demand-Supply Gap'!E$289</f>
        <v>2.6061429679999999</v>
      </c>
      <c r="F148" s="320">
        <f>X148*' Demand-Supply Gap'!F$289</f>
        <v>2.6460336000000004</v>
      </c>
      <c r="G148" s="320">
        <f>Y148*' Demand-Supply Gap'!G$289</f>
        <v>2.7039084839999998</v>
      </c>
      <c r="H148" s="320">
        <f>Z148*' Demand-Supply Gap'!H$289</f>
        <v>2.8270816000000001</v>
      </c>
      <c r="I148" s="320">
        <f>AA148*' Demand-Supply Gap'!I$289</f>
        <v>2.4926624000000004</v>
      </c>
      <c r="J148" s="320">
        <f>AB148*' Demand-Supply Gap'!J$289</f>
        <v>2.5235461938816002</v>
      </c>
      <c r="K148" s="320">
        <f>AC148*' Demand-Supply Gap'!K$289</f>
        <v>2.5248640457828491</v>
      </c>
      <c r="L148" s="320">
        <f>AD148*' Demand-Supply Gap'!L$289</f>
        <v>2.5950267333599806</v>
      </c>
      <c r="M148" s="320">
        <f>AE148*' Demand-Supply Gap'!M$289</f>
        <v>2.6777867509489504</v>
      </c>
      <c r="N148" s="320">
        <f>AF148*' Demand-Supply Gap'!N$289</f>
        <v>2.7700898412762722</v>
      </c>
      <c r="O148" s="320">
        <f>AG148*' Demand-Supply Gap'!O$289</f>
        <v>2.8816683136029</v>
      </c>
      <c r="P148" s="320">
        <f>AH148*' Demand-Supply Gap'!P$289</f>
        <v>3.0202865312426543</v>
      </c>
      <c r="Q148" s="320">
        <f>AI148*' Demand-Supply Gap'!Q$289</f>
        <v>3.11586573642575</v>
      </c>
      <c r="R148" s="320">
        <f>AJ148*' Demand-Supply Gap'!R$289</f>
        <v>3.2285064770691863</v>
      </c>
      <c r="S148" s="320">
        <f>AK148*' Demand-Supply Gap'!S$289</f>
        <v>3.3574719141414242</v>
      </c>
      <c r="T148" s="376"/>
      <c r="U148" s="461">
        <f t="shared" ref="U148:U150" si="374">(S148/J148)^(1/9)-1</f>
        <v>3.2233390095825154E-2</v>
      </c>
      <c r="V148" s="348">
        <v>0.17480000000000001</v>
      </c>
      <c r="W148" s="348">
        <v>0.1709</v>
      </c>
      <c r="X148" s="355">
        <v>0.17080000000000001</v>
      </c>
      <c r="Y148" s="354">
        <v>0.17069999999999999</v>
      </c>
      <c r="Z148" s="354">
        <v>0.17080000000000001</v>
      </c>
      <c r="AA148" s="354">
        <v>0.17</v>
      </c>
      <c r="AB148" s="354">
        <v>0.1719</v>
      </c>
      <c r="AC148" s="354">
        <v>0.1699</v>
      </c>
      <c r="AD148" s="354">
        <v>0.17150000000000001</v>
      </c>
      <c r="AE148" s="354">
        <v>0.17119999999999999</v>
      </c>
      <c r="AF148" s="354">
        <v>0.17069999999999999</v>
      </c>
      <c r="AG148" s="354">
        <v>0.17050000000000001</v>
      </c>
      <c r="AH148" s="354">
        <v>0.1714</v>
      </c>
      <c r="AI148" s="354">
        <v>0.1704</v>
      </c>
      <c r="AJ148" s="354">
        <v>0.1699</v>
      </c>
      <c r="AK148" s="354">
        <v>0.16950000000000001</v>
      </c>
      <c r="AL148" s="388"/>
      <c r="AM148" s="388"/>
      <c r="AN148" s="388"/>
      <c r="AO148" s="388"/>
      <c r="AP148" s="388"/>
      <c r="AQ148" s="388"/>
      <c r="AR148" s="388"/>
      <c r="AS148" s="388"/>
      <c r="AT148" s="388"/>
      <c r="AU148" s="388"/>
      <c r="AV148" s="388"/>
      <c r="AW148" s="388"/>
      <c r="AX148" s="388"/>
      <c r="AY148" s="388"/>
      <c r="AZ148" s="388"/>
      <c r="BA148" s="388"/>
    </row>
    <row r="149" spans="1:53" x14ac:dyDescent="0.25">
      <c r="A149" s="319" t="s">
        <v>37</v>
      </c>
      <c r="B149" s="319" t="s">
        <v>55</v>
      </c>
      <c r="C149" s="333" t="s">
        <v>386</v>
      </c>
      <c r="D149" s="320">
        <f>V149*' Demand-Supply Gap'!D$289</f>
        <v>0.9420108880000001</v>
      </c>
      <c r="E149" s="320">
        <f>W149*' Demand-Supply Gap'!E$289</f>
        <v>0.97139442400000009</v>
      </c>
      <c r="F149" s="320">
        <f>X149*' Demand-Supply Gap'!F$289</f>
        <v>0.98838959999999998</v>
      </c>
      <c r="G149" s="320">
        <f>Y149*' Demand-Supply Gap'!G$289</f>
        <v>1.0105996559999999</v>
      </c>
      <c r="H149" s="320">
        <f>Z149*' Demand-Supply Gap'!H$289</f>
        <v>1.0560175999999999</v>
      </c>
      <c r="I149" s="320">
        <f>AA149*' Demand-Supply Gap'!I$289</f>
        <v>0.93548153599999995</v>
      </c>
      <c r="J149" s="320">
        <f>AB149*' Demand-Supply Gap'!J$289</f>
        <v>0.93660411384319997</v>
      </c>
      <c r="K149" s="320">
        <f>AC149*' Demand-Supply Gap'!K$289</f>
        <v>0.94812434444347127</v>
      </c>
      <c r="L149" s="320">
        <f>AD149*' Demand-Supply Gap'!L$289</f>
        <v>0.96538020751234244</v>
      </c>
      <c r="M149" s="320">
        <f>AE149*' Demand-Supply Gap'!M$289</f>
        <v>0.99791352050550841</v>
      </c>
      <c r="N149" s="320">
        <f>AF149*' Demand-Supply Gap'!N$289</f>
        <v>1.0353352775244649</v>
      </c>
      <c r="O149" s="320">
        <f>AG149*' Demand-Supply Gap'!O$289</f>
        <v>1.0783016915417303</v>
      </c>
      <c r="P149" s="320">
        <f>AH149*' Demand-Supply Gap'!P$289</f>
        <v>1.1242373436014079</v>
      </c>
      <c r="Q149" s="320">
        <f>AI149*' Demand-Supply Gap'!Q$289</f>
        <v>1.1666210914551811</v>
      </c>
      <c r="R149" s="320">
        <f>AJ149*' Demand-Supply Gap'!R$289</f>
        <v>1.2142528774851147</v>
      </c>
      <c r="S149" s="320">
        <f>AK149*' Demand-Supply Gap'!S$289</f>
        <v>1.2637563901016096</v>
      </c>
      <c r="T149" s="376"/>
      <c r="U149" s="461">
        <f t="shared" si="374"/>
        <v>3.38472266372849E-2</v>
      </c>
      <c r="V149" s="348">
        <v>6.3700000000000007E-2</v>
      </c>
      <c r="W149" s="348">
        <v>6.3700000000000007E-2</v>
      </c>
      <c r="X149" s="355">
        <v>6.3799999999999996E-2</v>
      </c>
      <c r="Y149" s="354">
        <v>6.3799999999999996E-2</v>
      </c>
      <c r="Z149" s="354">
        <v>6.3799999999999996E-2</v>
      </c>
      <c r="AA149" s="354">
        <v>6.3799999999999996E-2</v>
      </c>
      <c r="AB149" s="354">
        <v>6.3799999999999996E-2</v>
      </c>
      <c r="AC149" s="354">
        <v>6.3799999999999996E-2</v>
      </c>
      <c r="AD149" s="354">
        <v>6.3799999999999996E-2</v>
      </c>
      <c r="AE149" s="354">
        <v>6.3799999999999996E-2</v>
      </c>
      <c r="AF149" s="354">
        <v>6.3799999999999996E-2</v>
      </c>
      <c r="AG149" s="354">
        <v>6.3799999999999996E-2</v>
      </c>
      <c r="AH149" s="354">
        <v>6.3799999999999996E-2</v>
      </c>
      <c r="AI149" s="354">
        <v>6.3799999999999996E-2</v>
      </c>
      <c r="AJ149" s="354">
        <v>6.3899999999999998E-2</v>
      </c>
      <c r="AK149" s="354">
        <v>6.3799999999999996E-2</v>
      </c>
      <c r="AL149" s="388"/>
      <c r="AM149" s="388"/>
      <c r="AN149" s="388"/>
      <c r="AO149" s="388"/>
      <c r="AP149" s="388"/>
      <c r="AQ149" s="388"/>
      <c r="AR149" s="388"/>
      <c r="AS149" s="388"/>
      <c r="AT149" s="388"/>
      <c r="AU149" s="388"/>
      <c r="AV149" s="388"/>
      <c r="AW149" s="388"/>
      <c r="AX149" s="388"/>
      <c r="AY149" s="388"/>
      <c r="AZ149" s="388"/>
      <c r="BA149" s="388"/>
    </row>
    <row r="150" spans="1:53" x14ac:dyDescent="0.25">
      <c r="A150" s="319" t="s">
        <v>37</v>
      </c>
      <c r="B150" s="319" t="s">
        <v>55</v>
      </c>
      <c r="C150" s="333" t="s">
        <v>12</v>
      </c>
      <c r="D150" s="320">
        <f>V150*' Demand-Supply Gap'!D$289</f>
        <v>2.6988537999999997</v>
      </c>
      <c r="E150" s="320">
        <f>W150*' Demand-Supply Gap'!E$289</f>
        <v>2.795237016000002</v>
      </c>
      <c r="F150" s="320">
        <f>X150*' Demand-Supply Gap'!F$289</f>
        <v>2.8923563999999997</v>
      </c>
      <c r="G150" s="320">
        <f>Y150*' Demand-Supply Gap'!G$289</f>
        <v>2.9304222000000011</v>
      </c>
      <c r="H150" s="320">
        <f>Z150*' Demand-Supply Gap'!H$289</f>
        <v>3.0886031999999997</v>
      </c>
      <c r="I150" s="320">
        <f>AA150*' Demand-Supply Gap'!I$289</f>
        <v>2.7565913599999994</v>
      </c>
      <c r="J150" s="320">
        <f>AB150*' Demand-Supply Gap'!J$289</f>
        <v>2.7290706075776012</v>
      </c>
      <c r="K150" s="320">
        <f>AC150*' Demand-Supply Gap'!K$289</f>
        <v>2.7938460306484743</v>
      </c>
      <c r="L150" s="320">
        <f>AD150*' Demand-Supply Gap'!L$289</f>
        <v>2.8129181908549303</v>
      </c>
      <c r="M150" s="320">
        <f>AE150*' Demand-Supply Gap'!M$289</f>
        <v>2.9170983005372624</v>
      </c>
      <c r="N150" s="320">
        <f>AF150*' Demand-Supply Gap'!N$289</f>
        <v>3.0362261822073267</v>
      </c>
      <c r="O150" s="320">
        <f>AG150*' Demand-Supply Gap'!O$289</f>
        <v>3.152088800509917</v>
      </c>
      <c r="P150" s="320">
        <f>AH150*' Demand-Supply Gap'!P$289</f>
        <v>3.2722707634291783</v>
      </c>
      <c r="Q150" s="320">
        <f>AI150*' Demand-Supply Gap'!Q$289</f>
        <v>3.4340351250044376</v>
      </c>
      <c r="R150" s="320">
        <f>AJ150*' Demand-Supply Gap'!R$289</f>
        <v>3.6009533690677524</v>
      </c>
      <c r="S150" s="320">
        <f>AK150*' Demand-Supply Gap'!S$289</f>
        <v>3.7338256980274833</v>
      </c>
      <c r="T150" s="376"/>
      <c r="U150" s="461">
        <f t="shared" si="374"/>
        <v>3.5443927260928154E-2</v>
      </c>
      <c r="V150" s="457">
        <f>V151-SUM(V147:V149)</f>
        <v>0.1825</v>
      </c>
      <c r="W150" s="457">
        <f t="shared" ref="W150" si="375">W151-SUM(W147:W149)</f>
        <v>0.18330000000000013</v>
      </c>
      <c r="X150" s="457">
        <f t="shared" ref="X150" si="376">X151-SUM(X147:X149)</f>
        <v>0.18669999999999998</v>
      </c>
      <c r="Y150" s="457">
        <f t="shared" ref="Y150" si="377">Y151-SUM(Y147:Y149)</f>
        <v>0.18500000000000005</v>
      </c>
      <c r="Z150" s="457">
        <f t="shared" ref="Z150" si="378">Z151-SUM(Z147:Z149)</f>
        <v>0.18659999999999999</v>
      </c>
      <c r="AA150" s="457">
        <f t="shared" ref="AA150" si="379">AA151-SUM(AA147:AA149)</f>
        <v>0.18799999999999994</v>
      </c>
      <c r="AB150" s="457">
        <f t="shared" ref="AB150" si="380">AB151-SUM(AB147:AB149)</f>
        <v>0.18590000000000007</v>
      </c>
      <c r="AC150" s="457">
        <f t="shared" ref="AC150" si="381">AC151-SUM(AC147:AC149)</f>
        <v>0.18800000000000006</v>
      </c>
      <c r="AD150" s="457">
        <f t="shared" ref="AD150" si="382">AD151-SUM(AD147:AD149)</f>
        <v>0.18590000000000007</v>
      </c>
      <c r="AE150" s="457">
        <f t="shared" ref="AE150" si="383">AE151-SUM(AE147:AE149)</f>
        <v>0.1865</v>
      </c>
      <c r="AF150" s="457">
        <f t="shared" ref="AF150" si="384">AF151-SUM(AF147:AF149)</f>
        <v>0.18710000000000004</v>
      </c>
      <c r="AG150" s="457">
        <f t="shared" ref="AG150" si="385">AG151-SUM(AG147:AG149)</f>
        <v>0.1865</v>
      </c>
      <c r="AH150" s="457">
        <f t="shared" ref="AH150" si="386">AH151-SUM(AH147:AH149)</f>
        <v>0.18570000000000009</v>
      </c>
      <c r="AI150" s="457">
        <f t="shared" ref="AI150" si="387">AI151-SUM(AI147:AI149)</f>
        <v>0.18780000000000008</v>
      </c>
      <c r="AJ150" s="457">
        <f t="shared" ref="AJ150" si="388">AJ151-SUM(AJ147:AJ149)</f>
        <v>0.18950000000000011</v>
      </c>
      <c r="AK150" s="457">
        <f t="shared" ref="AK150" si="389">AK151-SUM(AK147:AK149)</f>
        <v>0.1885</v>
      </c>
      <c r="AL150" s="388"/>
      <c r="AM150" s="388"/>
      <c r="AN150" s="388"/>
      <c r="AO150" s="388"/>
      <c r="AP150" s="388"/>
      <c r="AQ150" s="388"/>
      <c r="AR150" s="388"/>
      <c r="AS150" s="388"/>
      <c r="AT150" s="388"/>
      <c r="AU150" s="388"/>
      <c r="AV150" s="388"/>
      <c r="AW150" s="388"/>
      <c r="AX150" s="388"/>
      <c r="AY150" s="388"/>
      <c r="AZ150" s="388"/>
      <c r="BA150" s="388"/>
    </row>
    <row r="151" spans="1:53" ht="15.75" thickBot="1" x14ac:dyDescent="0.3">
      <c r="A151" s="225" t="s">
        <v>37</v>
      </c>
      <c r="B151" s="225" t="s">
        <v>55</v>
      </c>
      <c r="C151" s="467" t="s">
        <v>58</v>
      </c>
      <c r="D151" s="227">
        <f t="shared" ref="D151:S151" si="390">SUM(D147:D150)</f>
        <v>14.788240000000002</v>
      </c>
      <c r="E151" s="227">
        <f t="shared" si="390"/>
        <v>15.24952</v>
      </c>
      <c r="F151" s="227">
        <f t="shared" si="390"/>
        <v>15.492000000000001</v>
      </c>
      <c r="G151" s="227">
        <f t="shared" si="390"/>
        <v>15.840120000000001</v>
      </c>
      <c r="H151" s="227">
        <f t="shared" si="390"/>
        <v>16.552</v>
      </c>
      <c r="I151" s="227">
        <f t="shared" si="390"/>
        <v>14.66272</v>
      </c>
      <c r="J151" s="227">
        <f t="shared" si="390"/>
        <v>14.680315264000003</v>
      </c>
      <c r="K151" s="227">
        <f t="shared" si="390"/>
        <v>14.8608831417472</v>
      </c>
      <c r="L151" s="227">
        <f t="shared" si="390"/>
        <v>15.131351214927001</v>
      </c>
      <c r="M151" s="227">
        <f t="shared" si="390"/>
        <v>15.641277750870037</v>
      </c>
      <c r="N151" s="227">
        <f t="shared" si="390"/>
        <v>16.227825666527664</v>
      </c>
      <c r="O151" s="227">
        <f t="shared" si="390"/>
        <v>16.901280431688562</v>
      </c>
      <c r="P151" s="227">
        <f t="shared" si="390"/>
        <v>17.621274978078496</v>
      </c>
      <c r="Q151" s="227">
        <f t="shared" si="390"/>
        <v>18.285597044752055</v>
      </c>
      <c r="R151" s="227">
        <f t="shared" si="390"/>
        <v>19.002392448906335</v>
      </c>
      <c r="S151" s="227">
        <f t="shared" si="390"/>
        <v>19.808093888739968</v>
      </c>
      <c r="T151" s="476"/>
      <c r="U151" s="332"/>
      <c r="V151" s="469">
        <v>1</v>
      </c>
      <c r="W151" s="469">
        <v>1</v>
      </c>
      <c r="X151" s="470">
        <v>1</v>
      </c>
      <c r="Y151" s="471">
        <v>1</v>
      </c>
      <c r="Z151" s="471">
        <v>1</v>
      </c>
      <c r="AA151" s="471">
        <v>1</v>
      </c>
      <c r="AB151" s="471">
        <v>1</v>
      </c>
      <c r="AC151" s="471">
        <v>1</v>
      </c>
      <c r="AD151" s="471">
        <v>1</v>
      </c>
      <c r="AE151" s="471">
        <v>1</v>
      </c>
      <c r="AF151" s="471">
        <v>1</v>
      </c>
      <c r="AG151" s="471">
        <v>1</v>
      </c>
      <c r="AH151" s="471">
        <v>1</v>
      </c>
      <c r="AI151" s="471">
        <v>1</v>
      </c>
      <c r="AJ151" s="471">
        <v>1</v>
      </c>
      <c r="AK151" s="471">
        <v>1</v>
      </c>
      <c r="AL151" s="388"/>
      <c r="AM151" s="388"/>
      <c r="AN151" s="388"/>
      <c r="AO151" s="388"/>
      <c r="AP151" s="388"/>
      <c r="AQ151" s="388"/>
      <c r="AR151" s="388"/>
      <c r="AS151" s="388"/>
      <c r="AT151" s="388"/>
      <c r="AU151" s="388"/>
      <c r="AV151" s="388"/>
      <c r="AW151" s="388"/>
      <c r="AX151" s="388"/>
      <c r="AY151" s="388"/>
      <c r="AZ151" s="388"/>
      <c r="BA151" s="388"/>
    </row>
    <row r="152" spans="1:53" x14ac:dyDescent="0.25">
      <c r="A152" s="351" t="s">
        <v>37</v>
      </c>
      <c r="B152" s="351" t="s">
        <v>37</v>
      </c>
      <c r="C152" s="187" t="s">
        <v>360</v>
      </c>
      <c r="D152" s="186">
        <f>V152*' Demand-Supply Gap'!D$298</f>
        <v>28.986627389559555</v>
      </c>
      <c r="E152" s="186">
        <f>W152*' Demand-Supply Gap'!E$298</f>
        <v>30.324210111578097</v>
      </c>
      <c r="F152" s="186">
        <f>X152*' Demand-Supply Gap'!F$298</f>
        <v>31.197357903284985</v>
      </c>
      <c r="G152" s="186">
        <f>Y152*' Demand-Supply Gap'!G$298</f>
        <v>33.423198952292985</v>
      </c>
      <c r="H152" s="186">
        <f>Z152*' Demand-Supply Gap'!H$298</f>
        <v>34.603511960339922</v>
      </c>
      <c r="I152" s="186">
        <f>AA152*' Demand-Supply Gap'!I$298</f>
        <v>31.668464785790661</v>
      </c>
      <c r="J152" s="186">
        <f>AB152*' Demand-Supply Gap'!J$298</f>
        <v>36.734125410533643</v>
      </c>
      <c r="K152" s="186">
        <f>AC152*' Demand-Supply Gap'!K$298</f>
        <v>37.255692123162703</v>
      </c>
      <c r="L152" s="186">
        <f>AD152*' Demand-Supply Gap'!L$298</f>
        <v>38.023546909811436</v>
      </c>
      <c r="M152" s="186">
        <f>AE152*' Demand-Supply Gap'!M$298</f>
        <v>39.331599765729507</v>
      </c>
      <c r="N152" s="186">
        <f>AF152*' Demand-Supply Gap'!N$298</f>
        <v>40.956418972083512</v>
      </c>
      <c r="O152" s="186">
        <f>AG152*' Demand-Supply Gap'!O$298</f>
        <v>42.997359401566563</v>
      </c>
      <c r="P152" s="186">
        <f>AH152*' Demand-Supply Gap'!P$298</f>
        <v>44.813789137071353</v>
      </c>
      <c r="Q152" s="186">
        <f>AI152*' Demand-Supply Gap'!Q$298</f>
        <v>46.323143120819815</v>
      </c>
      <c r="R152" s="186">
        <f>AJ152*' Demand-Supply Gap'!R$298</f>
        <v>48.106162411066357</v>
      </c>
      <c r="S152" s="186">
        <f>AK152*' Demand-Supply Gap'!S$298</f>
        <v>50.677436771294722</v>
      </c>
      <c r="T152" s="476"/>
      <c r="U152" s="461">
        <f>(S152/J152)^(1/9)-1</f>
        <v>3.6399548518065483E-2</v>
      </c>
      <c r="V152" s="361">
        <v>0.56957799733903136</v>
      </c>
      <c r="W152" s="361">
        <v>0.57111758581692484</v>
      </c>
      <c r="X152" s="361">
        <v>0.56775879533373741</v>
      </c>
      <c r="Y152" s="361">
        <v>0.57107228383117947</v>
      </c>
      <c r="Z152" s="361">
        <v>0.56741607661667948</v>
      </c>
      <c r="AA152" s="361">
        <v>0.56761504352423364</v>
      </c>
      <c r="AB152" s="361">
        <v>0.56793073691471585</v>
      </c>
      <c r="AC152" s="361">
        <v>0.56749570035273955</v>
      </c>
      <c r="AD152" s="361">
        <v>0.56734539899048153</v>
      </c>
      <c r="AE152" s="361">
        <v>0.56708876701623001</v>
      </c>
      <c r="AF152" s="361">
        <v>0.56853040089656992</v>
      </c>
      <c r="AG152" s="361">
        <v>0.57243482578468807</v>
      </c>
      <c r="AH152" s="361">
        <v>0.57159721083948456</v>
      </c>
      <c r="AI152" s="361">
        <v>0.568633352565871</v>
      </c>
      <c r="AJ152" s="361">
        <v>0.56690078198089633</v>
      </c>
      <c r="AK152" s="361">
        <v>0.57145012023314723</v>
      </c>
      <c r="AL152" s="388"/>
      <c r="AM152" s="388"/>
      <c r="AN152" s="388"/>
      <c r="AO152" s="388"/>
      <c r="AP152" s="388"/>
      <c r="AQ152" s="388"/>
      <c r="AR152" s="388"/>
      <c r="AS152" s="388"/>
      <c r="AT152" s="388"/>
      <c r="AU152" s="388"/>
      <c r="AV152" s="388"/>
      <c r="AW152" s="388"/>
      <c r="AX152" s="388"/>
      <c r="AY152" s="388"/>
      <c r="AZ152" s="388"/>
      <c r="BA152" s="388"/>
    </row>
    <row r="153" spans="1:53" x14ac:dyDescent="0.25">
      <c r="A153" s="351" t="s">
        <v>37</v>
      </c>
      <c r="B153" s="351" t="s">
        <v>37</v>
      </c>
      <c r="C153" s="187" t="s">
        <v>383</v>
      </c>
      <c r="D153" s="186">
        <f>V153*' Demand-Supply Gap'!D$298</f>
        <v>8.8393729609219474</v>
      </c>
      <c r="E153" s="186">
        <f>W153*' Demand-Supply Gap'!E$298</f>
        <v>9.1835775050525186</v>
      </c>
      <c r="F153" s="186">
        <f>X153*' Demand-Supply Gap'!F$298</f>
        <v>9.4780510027525828</v>
      </c>
      <c r="G153" s="186">
        <f>Y153*' Demand-Supply Gap'!G$298</f>
        <v>10.182663926004629</v>
      </c>
      <c r="H153" s="186">
        <f>Z153*' Demand-Supply Gap'!H$298</f>
        <v>10.479536121274309</v>
      </c>
      <c r="I153" s="186">
        <f>AA153*' Demand-Supply Gap'!I$298</f>
        <v>9.5621436790658638</v>
      </c>
      <c r="J153" s="186">
        <f>AB153*' Demand-Supply Gap'!J$298</f>
        <v>11.39094523590644</v>
      </c>
      <c r="K153" s="186">
        <f>AC153*' Demand-Supply Gap'!K$298</f>
        <v>11.240076686156105</v>
      </c>
      <c r="L153" s="186">
        <f>AD153*' Demand-Supply Gap'!L$298</f>
        <v>11.863620595607035</v>
      </c>
      <c r="M153" s="186">
        <f>AE153*' Demand-Supply Gap'!M$298</f>
        <v>12.250144327171895</v>
      </c>
      <c r="N153" s="186">
        <f>AF153*' Demand-Supply Gap'!N$298</f>
        <v>12.556922751997501</v>
      </c>
      <c r="O153" s="186">
        <f>AG153*' Demand-Supply Gap'!O$298</f>
        <v>13.122234773611531</v>
      </c>
      <c r="P153" s="186">
        <f>AH153*' Demand-Supply Gap'!P$298</f>
        <v>13.628991756647769</v>
      </c>
      <c r="Q153" s="186">
        <f>AI153*' Demand-Supply Gap'!Q$298</f>
        <v>14.349150649170582</v>
      </c>
      <c r="R153" s="186">
        <f>AJ153*' Demand-Supply Gap'!R$298</f>
        <v>14.844943034391248</v>
      </c>
      <c r="S153" s="186">
        <f>AK153*' Demand-Supply Gap'!S$298</f>
        <v>15.351616716362512</v>
      </c>
      <c r="T153" s="476"/>
      <c r="U153" s="461">
        <f t="shared" ref="U153:U155" si="391">(S153/J153)^(1/9)-1</f>
        <v>3.3711559409718372E-2</v>
      </c>
      <c r="V153" s="361">
        <v>0.17369086376113271</v>
      </c>
      <c r="W153" s="361">
        <v>0.17296089805965478</v>
      </c>
      <c r="X153" s="361">
        <v>0.17249046653620304</v>
      </c>
      <c r="Y153" s="361">
        <v>0.17398206413482423</v>
      </c>
      <c r="Z153" s="361">
        <v>0.17183970452222941</v>
      </c>
      <c r="AA153" s="361">
        <v>0.17138868705164598</v>
      </c>
      <c r="AB153" s="361">
        <v>0.17611057428710228</v>
      </c>
      <c r="AC153" s="361">
        <v>0.1712139763755155</v>
      </c>
      <c r="AD153" s="361">
        <v>0.17701585220997854</v>
      </c>
      <c r="AE153" s="361">
        <v>0.17662437540411918</v>
      </c>
      <c r="AF153" s="361">
        <v>0.17430704405789088</v>
      </c>
      <c r="AG153" s="361">
        <v>0.17469966251612218</v>
      </c>
      <c r="AH153" s="361">
        <v>0.17383697796287928</v>
      </c>
      <c r="AI153" s="361">
        <v>0.17614101916247968</v>
      </c>
      <c r="AJ153" s="361">
        <v>0.17493829049898041</v>
      </c>
      <c r="AK153" s="361">
        <v>0.17310826626708301</v>
      </c>
      <c r="AL153" s="388"/>
      <c r="AM153" s="388"/>
      <c r="AN153" s="388"/>
      <c r="AO153" s="388"/>
      <c r="AP153" s="388"/>
      <c r="AQ153" s="388"/>
      <c r="AR153" s="388"/>
      <c r="AS153" s="388"/>
      <c r="AT153" s="388"/>
      <c r="AU153" s="388"/>
      <c r="AV153" s="388"/>
      <c r="AW153" s="388"/>
      <c r="AX153" s="388"/>
      <c r="AY153" s="388"/>
      <c r="AZ153" s="388"/>
      <c r="BA153" s="388"/>
    </row>
    <row r="154" spans="1:53" x14ac:dyDescent="0.25">
      <c r="A154" s="351" t="s">
        <v>37</v>
      </c>
      <c r="B154" s="351" t="s">
        <v>37</v>
      </c>
      <c r="C154" s="187" t="s">
        <v>386</v>
      </c>
      <c r="D154" s="186">
        <f>V154*' Demand-Supply Gap'!D$298</f>
        <v>3.089979946015446</v>
      </c>
      <c r="E154" s="186">
        <f>W154*' Demand-Supply Gap'!E$298</f>
        <v>3.2263313892021959</v>
      </c>
      <c r="F154" s="186">
        <f>X154*' Demand-Supply Gap'!F$298</f>
        <v>3.3422515790019078</v>
      </c>
      <c r="G154" s="186">
        <f>Y154*' Demand-Supply Gap'!G$298</f>
        <v>3.5632999904992095</v>
      </c>
      <c r="H154" s="186">
        <f>Z154*' Demand-Supply Gap'!H$298</f>
        <v>3.7159078600775048</v>
      </c>
      <c r="I154" s="186">
        <f>AA154*' Demand-Supply Gap'!I$298</f>
        <v>3.3982666118047034</v>
      </c>
      <c r="J154" s="186">
        <f>AB154*' Demand-Supply Gap'!J$298</f>
        <v>3.941915741216</v>
      </c>
      <c r="K154" s="186">
        <f>AC154*' Demand-Supply Gap'!K$298</f>
        <v>4.0032403627234583</v>
      </c>
      <c r="L154" s="186">
        <f>AD154*' Demand-Supply Gap'!L$298</f>
        <v>4.089168441649357</v>
      </c>
      <c r="M154" s="186">
        <f>AE154*' Demand-Supply Gap'!M$298</f>
        <v>4.2346584120456701</v>
      </c>
      <c r="N154" s="186">
        <f>AF154*' Demand-Supply Gap'!N$298</f>
        <v>4.4014350701496721</v>
      </c>
      <c r="O154" s="186">
        <f>AG154*' Demand-Supply Gap'!O$298</f>
        <v>4.5924055894103288</v>
      </c>
      <c r="P154" s="186">
        <f>AH154*' Demand-Supply Gap'!P$298</f>
        <v>4.7906473867942809</v>
      </c>
      <c r="Q154" s="186">
        <f>AI154*' Demand-Supply Gap'!Q$298</f>
        <v>4.981166726586495</v>
      </c>
      <c r="R154" s="186">
        <f>AJ154*' Demand-Supply Gap'!R$298</f>
        <v>5.1936623022049018</v>
      </c>
      <c r="S154" s="186">
        <f>AK154*' Demand-Supply Gap'!S$298</f>
        <v>5.4288298253355816</v>
      </c>
      <c r="T154" s="476"/>
      <c r="U154" s="461">
        <f t="shared" si="391"/>
        <v>3.6201749623017365E-2</v>
      </c>
      <c r="V154" s="361">
        <v>6.0717121927167002E-2</v>
      </c>
      <c r="W154" s="361">
        <v>6.0763811728866572E-2</v>
      </c>
      <c r="X154" s="361">
        <v>6.0825430668812956E-2</v>
      </c>
      <c r="Y154" s="361">
        <v>6.0882917474612344E-2</v>
      </c>
      <c r="Z154" s="361">
        <v>6.0932134907313223E-2</v>
      </c>
      <c r="AA154" s="361">
        <v>6.0909401949663156E-2</v>
      </c>
      <c r="AB154" s="361">
        <v>6.0944287818066739E-2</v>
      </c>
      <c r="AC154" s="361">
        <v>6.097918368591148E-2</v>
      </c>
      <c r="AD154" s="361">
        <v>6.1014058119554453E-2</v>
      </c>
      <c r="AE154" s="361">
        <v>6.1055925310068426E-2</v>
      </c>
      <c r="AF154" s="361">
        <v>6.1097862258369148E-2</v>
      </c>
      <c r="AG154" s="361">
        <v>6.113986835691472E-2</v>
      </c>
      <c r="AH154" s="361">
        <v>6.1104422034731549E-2</v>
      </c>
      <c r="AI154" s="361">
        <v>6.1145624942608938E-2</v>
      </c>
      <c r="AJ154" s="361">
        <v>6.1204034429222218E-2</v>
      </c>
      <c r="AK154" s="361">
        <v>6.1216700252893531E-2</v>
      </c>
      <c r="AL154" s="388"/>
      <c r="AM154" s="388"/>
      <c r="AN154" s="388"/>
      <c r="AO154" s="388"/>
      <c r="AP154" s="388"/>
      <c r="AQ154" s="388"/>
      <c r="AR154" s="388"/>
      <c r="AS154" s="388"/>
      <c r="AT154" s="388"/>
      <c r="AU154" s="388"/>
      <c r="AV154" s="388"/>
      <c r="AW154" s="388"/>
      <c r="AX154" s="388"/>
      <c r="AY154" s="388"/>
      <c r="AZ154" s="388"/>
      <c r="BA154" s="388"/>
    </row>
    <row r="155" spans="1:53" x14ac:dyDescent="0.25">
      <c r="A155" s="351" t="s">
        <v>37</v>
      </c>
      <c r="B155" s="351" t="s">
        <v>37</v>
      </c>
      <c r="C155" s="187" t="s">
        <v>12</v>
      </c>
      <c r="D155" s="186">
        <f>V155*' Demand-Supply Gap'!D$298</f>
        <v>9.975429703503055</v>
      </c>
      <c r="E155" s="186">
        <f>W155*' Demand-Supply Gap'!E$298</f>
        <v>10.36214499416719</v>
      </c>
      <c r="F155" s="186">
        <f>X155*' Demand-Supply Gap'!F$298</f>
        <v>10.930599514960518</v>
      </c>
      <c r="G155" s="186">
        <f>Y155*' Demand-Supply Gap'!G$298</f>
        <v>11.357927131203176</v>
      </c>
      <c r="H155" s="186">
        <f>Z155*' Demand-Supply Gap'!H$298</f>
        <v>12.18541405830825</v>
      </c>
      <c r="I155" s="186">
        <f>AA155*' Demand-Supply Gap'!I$298</f>
        <v>11.163276923338767</v>
      </c>
      <c r="J155" s="186">
        <f>AB155*' Demand-Supply Gap'!J$298</f>
        <v>12.613656907143923</v>
      </c>
      <c r="K155" s="186">
        <f>AC155*' Demand-Supply Gap'!K$298</f>
        <v>13.150284910724535</v>
      </c>
      <c r="L155" s="186">
        <f>AD155*' Demand-Supply Gap'!L$298</f>
        <v>13.043766758390719</v>
      </c>
      <c r="M155" s="186">
        <f>AE155*' Demand-Supply Gap'!M$298</f>
        <v>13.540640084125835</v>
      </c>
      <c r="N155" s="186">
        <f>AF155*' Demand-Supply Gap'!N$298</f>
        <v>14.124324206340997</v>
      </c>
      <c r="O155" s="186">
        <f>AG155*' Demand-Supply Gap'!O$298</f>
        <v>14.401109125364615</v>
      </c>
      <c r="P155" s="186">
        <f>AH155*' Demand-Supply Gap'!P$298</f>
        <v>15.16756508902199</v>
      </c>
      <c r="Q155" s="186">
        <f>AI155*' Demand-Supply Gap'!Q$298</f>
        <v>15.810531919263148</v>
      </c>
      <c r="R155" s="186">
        <f>AJ155*' Demand-Supply Gap'!R$298</f>
        <v>16.713401336125173</v>
      </c>
      <c r="S155" s="186">
        <f>AK155*' Demand-Supply Gap'!S$298</f>
        <v>17.224286795955134</v>
      </c>
      <c r="T155" s="476"/>
      <c r="U155" s="461">
        <f t="shared" si="391"/>
        <v>3.522168185741914E-2</v>
      </c>
      <c r="V155" s="361">
        <v>0.19601401697266896</v>
      </c>
      <c r="W155" s="361">
        <v>0.19515770439455385</v>
      </c>
      <c r="X155" s="361">
        <v>0.19892530746124662</v>
      </c>
      <c r="Y155" s="361">
        <v>0.19406273455938397</v>
      </c>
      <c r="Z155" s="361">
        <v>0.19981208395377786</v>
      </c>
      <c r="AA155" s="361">
        <v>0.20008686747445709</v>
      </c>
      <c r="AB155" s="361">
        <v>0.19501440098011513</v>
      </c>
      <c r="AC155" s="361">
        <v>0.20031113958583352</v>
      </c>
      <c r="AD155" s="361">
        <v>0.19462469067998533</v>
      </c>
      <c r="AE155" s="361">
        <v>0.19523093226958241</v>
      </c>
      <c r="AF155" s="361">
        <v>0.19606469278716998</v>
      </c>
      <c r="AG155" s="361">
        <v>0.19172564334227521</v>
      </c>
      <c r="AH155" s="361">
        <v>0.19346138916290459</v>
      </c>
      <c r="AI155" s="361">
        <v>0.19408000332904027</v>
      </c>
      <c r="AJ155" s="361">
        <v>0.196956893090901</v>
      </c>
      <c r="AK155" s="361">
        <v>0.19422491324687619</v>
      </c>
      <c r="AL155" s="388"/>
      <c r="AM155" s="388"/>
      <c r="AN155" s="388"/>
      <c r="AO155" s="388"/>
      <c r="AP155" s="388"/>
      <c r="AQ155" s="388"/>
      <c r="AR155" s="388"/>
      <c r="AS155" s="388"/>
      <c r="AT155" s="388"/>
      <c r="AU155" s="388"/>
      <c r="AV155" s="388"/>
      <c r="AW155" s="388"/>
      <c r="AX155" s="388"/>
      <c r="AY155" s="388"/>
      <c r="AZ155" s="388"/>
      <c r="BA155" s="388"/>
    </row>
    <row r="156" spans="1:53" ht="15.75" thickBot="1" x14ac:dyDescent="0.3">
      <c r="A156" s="352" t="s">
        <v>37</v>
      </c>
      <c r="B156" s="352" t="s">
        <v>37</v>
      </c>
      <c r="C156" s="356" t="s">
        <v>58</v>
      </c>
      <c r="D156" s="186">
        <f>V156*' Demand-Supply Gap'!D$298</f>
        <v>50.89141</v>
      </c>
      <c r="E156" s="186">
        <f>W156*' Demand-Supply Gap'!E$298</f>
        <v>53.096263999999998</v>
      </c>
      <c r="F156" s="186">
        <f>X156*' Demand-Supply Gap'!F$298</f>
        <v>54.948259999999991</v>
      </c>
      <c r="G156" s="186">
        <f>Y156*' Demand-Supply Gap'!G$298</f>
        <v>58.527090000000001</v>
      </c>
      <c r="H156" s="186">
        <f>Z156*' Demand-Supply Gap'!H$298</f>
        <v>60.984369999999991</v>
      </c>
      <c r="I156" s="186">
        <f>AA156*' Demand-Supply Gap'!I$298</f>
        <v>55.792152000000002</v>
      </c>
      <c r="J156" s="186">
        <f>AB156*' Demand-Supply Gap'!J$298</f>
        <v>64.680643294800007</v>
      </c>
      <c r="K156" s="186">
        <f>AC156*' Demand-Supply Gap'!K$298</f>
        <v>65.649294082766801</v>
      </c>
      <c r="L156" s="186">
        <f>AD156*' Demand-Supply Gap'!L$298</f>
        <v>67.020102705458555</v>
      </c>
      <c r="M156" s="186">
        <f>AE156*' Demand-Supply Gap'!M$298</f>
        <v>69.357042589072904</v>
      </c>
      <c r="N156" s="186">
        <f>AF156*' Demand-Supply Gap'!N$298</f>
        <v>72.039101000571691</v>
      </c>
      <c r="O156" s="186">
        <f>AG156*' Demand-Supply Gap'!O$298</f>
        <v>75.113108889953025</v>
      </c>
      <c r="P156" s="186">
        <f>AH156*' Demand-Supply Gap'!P$298</f>
        <v>78.400993369535399</v>
      </c>
      <c r="Q156" s="186">
        <f>AI156*' Demand-Supply Gap'!Q$298</f>
        <v>81.463992415840053</v>
      </c>
      <c r="R156" s="186">
        <f>AJ156*' Demand-Supply Gap'!R$298</f>
        <v>84.858169083787686</v>
      </c>
      <c r="S156" s="186">
        <f>AK156*' Demand-Supply Gap'!S$298</f>
        <v>88.682170108947957</v>
      </c>
      <c r="T156" s="476"/>
      <c r="U156" s="325"/>
      <c r="V156" s="361">
        <v>1</v>
      </c>
      <c r="W156" s="361">
        <v>1</v>
      </c>
      <c r="X156" s="361">
        <v>1</v>
      </c>
      <c r="Y156" s="361">
        <v>1</v>
      </c>
      <c r="Z156" s="361">
        <v>1</v>
      </c>
      <c r="AA156" s="361">
        <v>1</v>
      </c>
      <c r="AB156" s="361">
        <v>1</v>
      </c>
      <c r="AC156" s="361">
        <v>1</v>
      </c>
      <c r="AD156" s="361">
        <v>1</v>
      </c>
      <c r="AE156" s="361">
        <v>1</v>
      </c>
      <c r="AF156" s="361">
        <v>1</v>
      </c>
      <c r="AG156" s="361">
        <v>1</v>
      </c>
      <c r="AH156" s="361">
        <v>1</v>
      </c>
      <c r="AI156" s="361">
        <v>1</v>
      </c>
      <c r="AJ156" s="361">
        <v>1</v>
      </c>
      <c r="AK156" s="361">
        <v>1</v>
      </c>
      <c r="AL156" s="388"/>
      <c r="AM156" s="388"/>
      <c r="AN156" s="388"/>
      <c r="AO156" s="388"/>
      <c r="AP156" s="388"/>
      <c r="AQ156" s="388"/>
      <c r="AR156" s="388"/>
      <c r="AS156" s="388"/>
      <c r="AT156" s="388"/>
      <c r="AU156" s="388"/>
      <c r="AV156" s="388"/>
      <c r="AW156" s="388"/>
      <c r="AX156" s="388"/>
      <c r="AY156" s="388"/>
      <c r="AZ156" s="388"/>
      <c r="BA156" s="388"/>
    </row>
    <row r="157" spans="1:53" x14ac:dyDescent="0.25">
      <c r="A157" s="357" t="s">
        <v>57</v>
      </c>
      <c r="B157" s="357" t="s">
        <v>57</v>
      </c>
      <c r="C157" s="358" t="s">
        <v>360</v>
      </c>
      <c r="D157" s="359">
        <f t="shared" ref="D157:S157" si="392">D152+D127+D107+D87+D42</f>
        <v>399.13054181418602</v>
      </c>
      <c r="E157" s="359">
        <f t="shared" si="392"/>
        <v>417.31890843793701</v>
      </c>
      <c r="F157" s="359">
        <f t="shared" si="392"/>
        <v>432.89998848834369</v>
      </c>
      <c r="G157" s="359">
        <f t="shared" si="392"/>
        <v>452.28389502980497</v>
      </c>
      <c r="H157" s="359">
        <f t="shared" si="392"/>
        <v>468.95984747645696</v>
      </c>
      <c r="I157" s="359">
        <f t="shared" si="392"/>
        <v>437.03711271619648</v>
      </c>
      <c r="J157" s="359">
        <f t="shared" si="392"/>
        <v>457.82078690767128</v>
      </c>
      <c r="K157" s="359">
        <f t="shared" si="392"/>
        <v>472.87842251183724</v>
      </c>
      <c r="L157" s="359">
        <f t="shared" si="392"/>
        <v>492.39756183996542</v>
      </c>
      <c r="M157" s="359">
        <f t="shared" si="392"/>
        <v>516.9165050985705</v>
      </c>
      <c r="N157" s="359">
        <f t="shared" si="392"/>
        <v>544.86526308471696</v>
      </c>
      <c r="O157" s="359">
        <f t="shared" si="392"/>
        <v>577.84557943513869</v>
      </c>
      <c r="P157" s="359">
        <f t="shared" si="392"/>
        <v>613.9274831115431</v>
      </c>
      <c r="Q157" s="359">
        <f t="shared" si="392"/>
        <v>651.20150612929092</v>
      </c>
      <c r="R157" s="359">
        <f t="shared" si="392"/>
        <v>692.76756314529689</v>
      </c>
      <c r="S157" s="359">
        <f t="shared" si="392"/>
        <v>739.95107865168131</v>
      </c>
      <c r="T157" s="476"/>
      <c r="U157" s="461">
        <f>(S157/J157)^(1/9)-1</f>
        <v>5.4793633953458043E-2</v>
      </c>
      <c r="V157" s="362">
        <f>D157/D$161</f>
        <v>0.58912730043644412</v>
      </c>
      <c r="W157" s="362">
        <f t="shared" ref="W157:AK157" si="393">E157/E$161</f>
        <v>0.58961238784500303</v>
      </c>
      <c r="X157" s="362">
        <f t="shared" si="393"/>
        <v>0.58923003001023677</v>
      </c>
      <c r="Y157" s="362">
        <f t="shared" si="393"/>
        <v>0.58934460102588093</v>
      </c>
      <c r="Z157" s="362">
        <f t="shared" si="393"/>
        <v>0.58890520935140589</v>
      </c>
      <c r="AA157" s="362">
        <f t="shared" si="393"/>
        <v>0.5909986559969197</v>
      </c>
      <c r="AB157" s="362">
        <f t="shared" si="393"/>
        <v>0.59014372284378658</v>
      </c>
      <c r="AC157" s="362">
        <f t="shared" si="393"/>
        <v>0.59097380251523002</v>
      </c>
      <c r="AD157" s="362">
        <f t="shared" si="393"/>
        <v>0.59188706006723446</v>
      </c>
      <c r="AE157" s="362">
        <f t="shared" si="393"/>
        <v>0.59263126341930461</v>
      </c>
      <c r="AF157" s="362">
        <f t="shared" si="393"/>
        <v>0.59346323947363544</v>
      </c>
      <c r="AG157" s="362">
        <f t="shared" si="393"/>
        <v>0.59455609159461686</v>
      </c>
      <c r="AH157" s="362">
        <f t="shared" si="393"/>
        <v>0.59547483902828724</v>
      </c>
      <c r="AI157" s="362">
        <f t="shared" si="393"/>
        <v>0.59614692969684957</v>
      </c>
      <c r="AJ157" s="362">
        <f t="shared" si="393"/>
        <v>0.59682211956932329</v>
      </c>
      <c r="AK157" s="362">
        <f t="shared" si="393"/>
        <v>0.59817004239348459</v>
      </c>
      <c r="AL157" s="388"/>
      <c r="AM157" s="388"/>
      <c r="AN157" s="388"/>
      <c r="AO157" s="388"/>
      <c r="AP157" s="388"/>
      <c r="AQ157" s="388"/>
      <c r="AR157" s="388"/>
      <c r="AS157" s="388"/>
      <c r="AT157" s="388"/>
      <c r="AU157" s="388"/>
      <c r="AV157" s="388"/>
      <c r="AW157" s="388"/>
      <c r="AX157" s="388"/>
      <c r="AY157" s="388"/>
      <c r="AZ157" s="388"/>
      <c r="BA157" s="388"/>
    </row>
    <row r="158" spans="1:53" x14ac:dyDescent="0.25">
      <c r="A158" s="357" t="s">
        <v>57</v>
      </c>
      <c r="B158" s="357" t="s">
        <v>57</v>
      </c>
      <c r="C158" s="358" t="s">
        <v>383</v>
      </c>
      <c r="D158" s="359">
        <f t="shared" ref="D158:S158" si="394">D153+D128+D108+D88+D43</f>
        <v>128.12007093801583</v>
      </c>
      <c r="E158" s="359">
        <f t="shared" si="394"/>
        <v>134.83344886787154</v>
      </c>
      <c r="F158" s="359">
        <f t="shared" si="394"/>
        <v>140.13901015484703</v>
      </c>
      <c r="G158" s="359">
        <f t="shared" si="394"/>
        <v>146.69690312943823</v>
      </c>
      <c r="H158" s="359">
        <f t="shared" si="394"/>
        <v>153.27030982267888</v>
      </c>
      <c r="I158" s="359">
        <f t="shared" si="394"/>
        <v>142.12002502325413</v>
      </c>
      <c r="J158" s="359">
        <f t="shared" si="394"/>
        <v>151.68647648381071</v>
      </c>
      <c r="K158" s="359">
        <f t="shared" si="394"/>
        <v>156.16597466684172</v>
      </c>
      <c r="L158" s="359">
        <f t="shared" si="394"/>
        <v>162.88360902611481</v>
      </c>
      <c r="M158" s="359">
        <f t="shared" si="394"/>
        <v>170.82675788707715</v>
      </c>
      <c r="N158" s="359">
        <f t="shared" si="394"/>
        <v>175.73398768095092</v>
      </c>
      <c r="O158" s="359">
        <f t="shared" si="394"/>
        <v>186.3974469975779</v>
      </c>
      <c r="P158" s="359">
        <f t="shared" si="394"/>
        <v>198.43733449273395</v>
      </c>
      <c r="Q158" s="359">
        <f t="shared" si="394"/>
        <v>210.38080071551383</v>
      </c>
      <c r="R158" s="359">
        <f t="shared" si="394"/>
        <v>223.84690503728896</v>
      </c>
      <c r="S158" s="359">
        <f t="shared" si="394"/>
        <v>243.12677559057784</v>
      </c>
      <c r="T158" s="476"/>
      <c r="U158" s="461">
        <f t="shared" ref="U158:U160" si="395">(S158/J158)^(1/9)-1</f>
        <v>5.3816764039522846E-2</v>
      </c>
      <c r="V158" s="362">
        <f t="shared" ref="V158:V160" si="396">D158/D$161</f>
        <v>0.18910863393305044</v>
      </c>
      <c r="W158" s="362">
        <f t="shared" ref="W158:W160" si="397">E158/E$161</f>
        <v>0.19050052643417639</v>
      </c>
      <c r="X158" s="362">
        <f t="shared" ref="X158:X160" si="398">F158/F$161</f>
        <v>0.19074639721633718</v>
      </c>
      <c r="Y158" s="362">
        <f t="shared" ref="Y158:Y160" si="399">G158/G$161</f>
        <v>0.19115212546061097</v>
      </c>
      <c r="Z158" s="362">
        <f t="shared" ref="Z158:Z160" si="400">H158/H$161</f>
        <v>0.19247209410185362</v>
      </c>
      <c r="AA158" s="362">
        <f t="shared" ref="AA158:AA160" si="401">I158/I$161</f>
        <v>0.19218675333308605</v>
      </c>
      <c r="AB158" s="362">
        <f t="shared" ref="AB158:AB160" si="402">J158/J$161</f>
        <v>0.19552808543677028</v>
      </c>
      <c r="AC158" s="362">
        <f t="shared" ref="AC158:AC160" si="403">K158/K$161</f>
        <v>0.19516644337911254</v>
      </c>
      <c r="AD158" s="362">
        <f t="shared" ref="AD158:AD160" si="404">L158/L$161</f>
        <v>0.19579443106775951</v>
      </c>
      <c r="AE158" s="362">
        <f t="shared" ref="AE158:AE160" si="405">M158/M$161</f>
        <v>0.19584841333928252</v>
      </c>
      <c r="AF158" s="362">
        <f t="shared" ref="AF158:AF160" si="406">N158/N$161</f>
        <v>0.19140816763453969</v>
      </c>
      <c r="AG158" s="362">
        <f t="shared" ref="AG158:AG160" si="407">O158/O$161</f>
        <v>0.1917878089132882</v>
      </c>
      <c r="AH158" s="362">
        <f t="shared" ref="AH158:AH160" si="408">P158/P$161</f>
        <v>0.19247295986062596</v>
      </c>
      <c r="AI158" s="362">
        <f t="shared" ref="AI158:AI160" si="409">Q158/Q$161</f>
        <v>0.19259456133508637</v>
      </c>
      <c r="AJ158" s="362">
        <f t="shared" ref="AJ158:AK160" si="410">R158/R$161</f>
        <v>0.19284503407872178</v>
      </c>
      <c r="AK158" s="362">
        <v>0.20100000000000001</v>
      </c>
      <c r="AL158" s="388"/>
      <c r="AM158" s="388"/>
      <c r="AN158" s="388"/>
      <c r="AO158" s="388"/>
      <c r="AP158" s="388"/>
      <c r="AQ158" s="388"/>
      <c r="AR158" s="388"/>
      <c r="AS158" s="388"/>
      <c r="AT158" s="388"/>
      <c r="AU158" s="388"/>
      <c r="AV158" s="388"/>
      <c r="AW158" s="388"/>
      <c r="AX158" s="388"/>
      <c r="AY158" s="388"/>
      <c r="AZ158" s="388"/>
      <c r="BA158" s="388"/>
    </row>
    <row r="159" spans="1:53" x14ac:dyDescent="0.25">
      <c r="A159" s="357" t="s">
        <v>57</v>
      </c>
      <c r="B159" s="357" t="s">
        <v>57</v>
      </c>
      <c r="C159" s="358" t="s">
        <v>386</v>
      </c>
      <c r="D159" s="359">
        <f t="shared" ref="D159:S159" si="411">D154+D129+D109+D89+D44</f>
        <v>42.62749608779076</v>
      </c>
      <c r="E159" s="359">
        <f t="shared" si="411"/>
        <v>44.925481955649232</v>
      </c>
      <c r="F159" s="359">
        <f t="shared" si="411"/>
        <v>46.940597532211939</v>
      </c>
      <c r="G159" s="359">
        <f t="shared" si="411"/>
        <v>49.30694619434486</v>
      </c>
      <c r="H159" s="359">
        <f t="shared" si="411"/>
        <v>50.912331238282462</v>
      </c>
      <c r="I159" s="359">
        <f t="shared" si="411"/>
        <v>47.849060427117962</v>
      </c>
      <c r="J159" s="359">
        <f t="shared" si="411"/>
        <v>49.623402770482677</v>
      </c>
      <c r="K159" s="359">
        <f t="shared" si="411"/>
        <v>51.285409915850529</v>
      </c>
      <c r="L159" s="359">
        <f t="shared" si="411"/>
        <v>53.420516767581333</v>
      </c>
      <c r="M159" s="359">
        <f t="shared" si="411"/>
        <v>56.118647448605074</v>
      </c>
      <c r="N159" s="359">
        <f t="shared" si="411"/>
        <v>59.184449374068748</v>
      </c>
      <c r="O159" s="359">
        <f t="shared" si="411"/>
        <v>62.774712535149064</v>
      </c>
      <c r="P159" s="359">
        <f t="shared" si="411"/>
        <v>66.717016159294232</v>
      </c>
      <c r="Q159" s="359">
        <f t="shared" si="411"/>
        <v>70.837228746635844</v>
      </c>
      <c r="R159" s="359">
        <f t="shared" si="411"/>
        <v>75.4194707494282</v>
      </c>
      <c r="S159" s="359">
        <f t="shared" si="411"/>
        <v>80.5073171183829</v>
      </c>
      <c r="T159" s="476"/>
      <c r="U159" s="461">
        <f t="shared" si="395"/>
        <v>5.523665381540388E-2</v>
      </c>
      <c r="V159" s="362">
        <f t="shared" si="396"/>
        <v>6.2919318527762641E-2</v>
      </c>
      <c r="W159" s="362">
        <f t="shared" si="397"/>
        <v>6.3473329761422212E-2</v>
      </c>
      <c r="X159" s="362">
        <f t="shared" si="398"/>
        <v>6.3891915980839611E-2</v>
      </c>
      <c r="Y159" s="362">
        <f t="shared" si="399"/>
        <v>6.4248987974236435E-2</v>
      </c>
      <c r="Z159" s="362">
        <f t="shared" si="400"/>
        <v>6.3934124099940259E-2</v>
      </c>
      <c r="AA159" s="362">
        <f t="shared" si="401"/>
        <v>6.4705558361826759E-2</v>
      </c>
      <c r="AB159" s="362">
        <f t="shared" si="402"/>
        <v>6.3965945821187045E-2</v>
      </c>
      <c r="AC159" s="362">
        <f t="shared" si="403"/>
        <v>6.4093289667417175E-2</v>
      </c>
      <c r="AD159" s="362">
        <f t="shared" si="404"/>
        <v>6.4214194113155681E-2</v>
      </c>
      <c r="AE159" s="362">
        <f t="shared" si="405"/>
        <v>6.4338562632097557E-2</v>
      </c>
      <c r="AF159" s="362">
        <f t="shared" si="406"/>
        <v>6.4463267217930678E-2</v>
      </c>
      <c r="AG159" s="362">
        <f t="shared" si="407"/>
        <v>6.4590072268716256E-2</v>
      </c>
      <c r="AH159" s="362">
        <f t="shared" si="408"/>
        <v>6.4711721743665976E-2</v>
      </c>
      <c r="AI159" s="362">
        <f t="shared" si="409"/>
        <v>6.484843174972027E-2</v>
      </c>
      <c r="AJ159" s="362">
        <f t="shared" si="410"/>
        <v>6.497418583674329E-2</v>
      </c>
      <c r="AK159" s="362">
        <v>6.8099999999999994E-2</v>
      </c>
      <c r="AL159" s="388"/>
      <c r="AM159" s="388"/>
      <c r="AN159" s="388"/>
      <c r="AO159" s="388"/>
      <c r="AP159" s="388"/>
      <c r="AQ159" s="388"/>
      <c r="AR159" s="388"/>
      <c r="AS159" s="388"/>
      <c r="AT159" s="388"/>
      <c r="AU159" s="388"/>
      <c r="AV159" s="388"/>
      <c r="AW159" s="388"/>
      <c r="AX159" s="388"/>
      <c r="AY159" s="388"/>
      <c r="AZ159" s="388"/>
      <c r="BA159" s="388"/>
    </row>
    <row r="160" spans="1:53" x14ac:dyDescent="0.25">
      <c r="A160" s="357" t="s">
        <v>57</v>
      </c>
      <c r="B160" s="357" t="s">
        <v>57</v>
      </c>
      <c r="C160" s="358" t="s">
        <v>12</v>
      </c>
      <c r="D160" s="359">
        <f t="shared" ref="D160:S160" si="412">D155+D130+D110+D90+D45</f>
        <v>107.61645221412505</v>
      </c>
      <c r="E160" s="359">
        <f t="shared" si="412"/>
        <v>110.7073379856011</v>
      </c>
      <c r="F160" s="359">
        <f t="shared" si="412"/>
        <v>114.70799006459738</v>
      </c>
      <c r="G160" s="359">
        <f t="shared" si="412"/>
        <v>119.14763087935319</v>
      </c>
      <c r="H160" s="359">
        <f t="shared" si="412"/>
        <v>123.18235293061454</v>
      </c>
      <c r="I160" s="359">
        <f t="shared" si="412"/>
        <v>112.48298388408293</v>
      </c>
      <c r="J160" s="359">
        <f t="shared" si="412"/>
        <v>116.64779116284247</v>
      </c>
      <c r="K160" s="359">
        <f t="shared" si="412"/>
        <v>119.83835687353512</v>
      </c>
      <c r="L160" s="359">
        <f t="shared" si="412"/>
        <v>123.20966008871019</v>
      </c>
      <c r="M160" s="359">
        <f t="shared" si="412"/>
        <v>128.37777215710662</v>
      </c>
      <c r="N160" s="359">
        <f t="shared" si="412"/>
        <v>138.32752704929399</v>
      </c>
      <c r="O160" s="359">
        <f t="shared" si="412"/>
        <v>144.87639785838374</v>
      </c>
      <c r="P160" s="359">
        <f t="shared" si="412"/>
        <v>151.90628340585843</v>
      </c>
      <c r="Q160" s="359">
        <f t="shared" si="412"/>
        <v>159.93114792283583</v>
      </c>
      <c r="R160" s="359">
        <f t="shared" si="412"/>
        <v>168.72659662791023</v>
      </c>
      <c r="S160" s="359">
        <f t="shared" si="412"/>
        <v>173.43946412742415</v>
      </c>
      <c r="T160" s="476"/>
      <c r="U160" s="461">
        <f t="shared" si="395"/>
        <v>4.5060100506205458E-2</v>
      </c>
      <c r="V160" s="362">
        <f t="shared" si="396"/>
        <v>0.15884474710274279</v>
      </c>
      <c r="W160" s="362">
        <f t="shared" si="397"/>
        <v>0.15641375595939855</v>
      </c>
      <c r="X160" s="362">
        <f t="shared" si="398"/>
        <v>0.15613165679258637</v>
      </c>
      <c r="Y160" s="362">
        <f t="shared" si="399"/>
        <v>0.15525428553927173</v>
      </c>
      <c r="Z160" s="362">
        <f t="shared" si="400"/>
        <v>0.15468857244680029</v>
      </c>
      <c r="AA160" s="362">
        <f t="shared" si="401"/>
        <v>0.15210903230816752</v>
      </c>
      <c r="AB160" s="362">
        <f t="shared" si="402"/>
        <v>0.15036224589825617</v>
      </c>
      <c r="AC160" s="362">
        <f t="shared" si="403"/>
        <v>0.14976646443824021</v>
      </c>
      <c r="AD160" s="362">
        <f t="shared" si="404"/>
        <v>0.14810431475185037</v>
      </c>
      <c r="AE160" s="362">
        <f t="shared" si="405"/>
        <v>0.14718176060931529</v>
      </c>
      <c r="AF160" s="362">
        <f t="shared" si="406"/>
        <v>0.15066532567389423</v>
      </c>
      <c r="AG160" s="362">
        <f t="shared" si="407"/>
        <v>0.14906602722337858</v>
      </c>
      <c r="AH160" s="362">
        <f t="shared" si="408"/>
        <v>0.14734047936742087</v>
      </c>
      <c r="AI160" s="362">
        <f t="shared" si="409"/>
        <v>0.14641007721834379</v>
      </c>
      <c r="AJ160" s="362">
        <f t="shared" si="410"/>
        <v>0.14535866051521157</v>
      </c>
      <c r="AK160" s="362">
        <f t="shared" si="410"/>
        <v>0.14020696043696323</v>
      </c>
      <c r="AL160" s="388"/>
      <c r="AM160" s="388"/>
      <c r="AN160" s="388"/>
      <c r="AO160" s="388"/>
      <c r="AP160" s="388"/>
      <c r="AQ160" s="388"/>
      <c r="AR160" s="388"/>
      <c r="AS160" s="388"/>
      <c r="AT160" s="388"/>
      <c r="AU160" s="388"/>
      <c r="AV160" s="388"/>
      <c r="AW160" s="388"/>
      <c r="AX160" s="388"/>
      <c r="AY160" s="388"/>
      <c r="AZ160" s="388"/>
      <c r="BA160" s="388"/>
    </row>
    <row r="161" spans="1:53" ht="15.75" thickBot="1" x14ac:dyDescent="0.3">
      <c r="A161" s="353" t="s">
        <v>57</v>
      </c>
      <c r="B161" s="353" t="s">
        <v>57</v>
      </c>
      <c r="C161" s="360" t="s">
        <v>58</v>
      </c>
      <c r="D161" s="359">
        <f t="shared" ref="D161:S161" si="413">D156+D131+D111+D91+D46</f>
        <v>677.49456105411764</v>
      </c>
      <c r="E161" s="359">
        <f t="shared" si="413"/>
        <v>707.78517724705875</v>
      </c>
      <c r="F161" s="359">
        <f t="shared" si="413"/>
        <v>734.68758624000009</v>
      </c>
      <c r="G161" s="359">
        <f t="shared" si="413"/>
        <v>767.43537523294117</v>
      </c>
      <c r="H161" s="359">
        <f t="shared" si="413"/>
        <v>796.32484146803279</v>
      </c>
      <c r="I161" s="359">
        <f t="shared" si="413"/>
        <v>739.48918205065149</v>
      </c>
      <c r="J161" s="359">
        <f t="shared" si="413"/>
        <v>775.77845732480705</v>
      </c>
      <c r="K161" s="359">
        <f t="shared" si="413"/>
        <v>800.16816396806462</v>
      </c>
      <c r="L161" s="359">
        <f t="shared" si="413"/>
        <v>831.91134772237172</v>
      </c>
      <c r="M161" s="359">
        <f t="shared" si="413"/>
        <v>872.23968259135938</v>
      </c>
      <c r="N161" s="359">
        <f t="shared" si="413"/>
        <v>918.11122718903061</v>
      </c>
      <c r="O161" s="359">
        <f t="shared" si="413"/>
        <v>971.89413682624945</v>
      </c>
      <c r="P161" s="359">
        <f t="shared" si="413"/>
        <v>1030.9881171694296</v>
      </c>
      <c r="Q161" s="359">
        <f t="shared" si="413"/>
        <v>1092.3506835142764</v>
      </c>
      <c r="R161" s="359">
        <f t="shared" si="413"/>
        <v>1160.7605355599244</v>
      </c>
      <c r="S161" s="359">
        <f t="shared" si="413"/>
        <v>1237.024635488066</v>
      </c>
      <c r="T161" s="476"/>
      <c r="U161" s="332"/>
      <c r="V161" s="362">
        <v>1</v>
      </c>
      <c r="W161" s="362">
        <v>1</v>
      </c>
      <c r="X161" s="362">
        <v>1</v>
      </c>
      <c r="Y161" s="362">
        <v>1</v>
      </c>
      <c r="Z161" s="362">
        <v>1</v>
      </c>
      <c r="AA161" s="362">
        <v>1</v>
      </c>
      <c r="AB161" s="362">
        <v>1</v>
      </c>
      <c r="AC161" s="362">
        <v>1</v>
      </c>
      <c r="AD161" s="362">
        <v>1</v>
      </c>
      <c r="AE161" s="362">
        <v>1</v>
      </c>
      <c r="AF161" s="362">
        <v>1</v>
      </c>
      <c r="AG161" s="362">
        <v>1</v>
      </c>
      <c r="AH161" s="362">
        <v>1</v>
      </c>
      <c r="AI161" s="362">
        <v>1</v>
      </c>
      <c r="AJ161" s="362">
        <v>1</v>
      </c>
      <c r="AK161" s="362">
        <v>1</v>
      </c>
      <c r="AL161" s="388"/>
      <c r="AM161" s="388"/>
      <c r="AN161" s="388"/>
      <c r="AO161" s="388"/>
      <c r="AP161" s="388"/>
      <c r="AQ161" s="388"/>
      <c r="AR161" s="388"/>
      <c r="AS161" s="388"/>
      <c r="AT161" s="388"/>
      <c r="AU161" s="388"/>
      <c r="AV161" s="388"/>
      <c r="AW161" s="388"/>
      <c r="AX161" s="388"/>
      <c r="AY161" s="388"/>
      <c r="AZ161" s="388"/>
      <c r="BA161" s="38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53F-02D9-4576-A3D3-1D54BACA4662}">
  <dimension ref="A1:S8"/>
  <sheetViews>
    <sheetView workbookViewId="0">
      <selection activeCell="G17" sqref="G17"/>
    </sheetView>
  </sheetViews>
  <sheetFormatPr defaultColWidth="9" defaultRowHeight="15" x14ac:dyDescent="0.25"/>
  <cols>
    <col min="1" max="1" width="38.28515625" style="1" customWidth="1"/>
    <col min="2" max="16384" width="9" style="1"/>
  </cols>
  <sheetData>
    <row r="1" spans="1:19" ht="15.75" thickBot="1" x14ac:dyDescent="0.3">
      <c r="A1" s="4" t="s">
        <v>23</v>
      </c>
      <c r="B1" s="5"/>
      <c r="C1" s="5"/>
      <c r="D1" s="5"/>
      <c r="E1" s="5"/>
      <c r="F1" s="5"/>
      <c r="G1" s="5"/>
    </row>
    <row r="2" spans="1:19" x14ac:dyDescent="0.25">
      <c r="A2" s="20" t="s">
        <v>0</v>
      </c>
      <c r="B2" s="13">
        <v>2013</v>
      </c>
      <c r="C2" s="13">
        <v>2014</v>
      </c>
      <c r="D2" s="13">
        <v>2015</v>
      </c>
      <c r="E2" s="13">
        <v>2016</v>
      </c>
      <c r="F2" s="13">
        <v>2017</v>
      </c>
      <c r="G2" s="13">
        <v>2018</v>
      </c>
      <c r="H2" s="12" t="s">
        <v>11</v>
      </c>
      <c r="I2" s="10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1" t="s">
        <v>16</v>
      </c>
    </row>
    <row r="3" spans="1:19" x14ac:dyDescent="0.25">
      <c r="A3" s="19" t="s">
        <v>19</v>
      </c>
      <c r="B3" s="6">
        <v>1.0165999999999999</v>
      </c>
      <c r="C3" s="6">
        <v>0.87519999999999998</v>
      </c>
      <c r="D3" s="6">
        <v>0.9748</v>
      </c>
      <c r="E3" s="6">
        <v>0.9143</v>
      </c>
      <c r="F3" s="15">
        <v>0.96640000000000004</v>
      </c>
      <c r="G3" s="7">
        <v>0.95420000000000005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 x14ac:dyDescent="0.25">
      <c r="A4" s="14" t="s">
        <v>14</v>
      </c>
      <c r="B4" s="7">
        <v>0.33629999999999999</v>
      </c>
      <c r="C4" s="7">
        <v>0.41349999999999998</v>
      </c>
      <c r="D4" s="7">
        <v>0.26469999999999999</v>
      </c>
      <c r="E4" s="7">
        <v>0.33479999999999999</v>
      </c>
      <c r="F4" s="16">
        <v>0.3488</v>
      </c>
      <c r="G4" s="7">
        <v>0.46689999999999998</v>
      </c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 x14ac:dyDescent="0.25">
      <c r="A5" s="14" t="s">
        <v>20</v>
      </c>
      <c r="B5" s="7">
        <v>0.89039999999999997</v>
      </c>
      <c r="C5" s="7">
        <v>1.0638000000000001</v>
      </c>
      <c r="D5" s="7">
        <v>0.88280000000000003</v>
      </c>
      <c r="E5" s="7">
        <v>8.5000000000000006E-3</v>
      </c>
      <c r="F5" s="16">
        <v>3.32E-2</v>
      </c>
      <c r="G5" s="7">
        <v>0</v>
      </c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 x14ac:dyDescent="0.25">
      <c r="A6" s="14" t="s">
        <v>21</v>
      </c>
      <c r="B6" s="7">
        <v>0.61050000000000004</v>
      </c>
      <c r="C6" s="7">
        <v>0.63639999999999997</v>
      </c>
      <c r="D6" s="7">
        <v>0.34910000000000002</v>
      </c>
      <c r="E6" s="7">
        <v>0</v>
      </c>
      <c r="F6" s="16">
        <v>0</v>
      </c>
      <c r="G6" s="7">
        <v>0</v>
      </c>
      <c r="H6" s="18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5.75" thickBot="1" x14ac:dyDescent="0.3">
      <c r="A7" s="14" t="s">
        <v>22</v>
      </c>
      <c r="B7" s="7">
        <v>0.09</v>
      </c>
      <c r="C7" s="7">
        <v>0.22889999999999999</v>
      </c>
      <c r="D7" s="7">
        <v>0</v>
      </c>
      <c r="E7" s="7">
        <v>0</v>
      </c>
      <c r="F7" s="16">
        <v>0</v>
      </c>
      <c r="G7" s="7">
        <v>0</v>
      </c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5.75" thickBot="1" x14ac:dyDescent="0.3">
      <c r="A8" s="8" t="s">
        <v>24</v>
      </c>
      <c r="B8" s="9">
        <v>0.83106408811031129</v>
      </c>
      <c r="C8" s="9">
        <v>0.80753555324314952</v>
      </c>
      <c r="D8" s="9">
        <v>0.75832466181061398</v>
      </c>
      <c r="E8" s="9">
        <v>0.73953181668315204</v>
      </c>
      <c r="F8" s="17">
        <v>0.7927485750474984</v>
      </c>
      <c r="G8" s="9">
        <v>0.80929385687143762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4826-D08E-47DA-8EC1-79B29EAEE9F5}">
  <dimension ref="A1:BF59"/>
  <sheetViews>
    <sheetView showGridLines="0" zoomScale="85" zoomScaleNormal="85" workbookViewId="0">
      <pane xSplit="2" topLeftCell="AC1" activePane="topRight" state="frozen"/>
      <selection pane="topRight" activeCell="AJ16" sqref="AJ16"/>
    </sheetView>
  </sheetViews>
  <sheetFormatPr defaultColWidth="9" defaultRowHeight="15" x14ac:dyDescent="0.25"/>
  <cols>
    <col min="1" max="1" width="16" style="26" customWidth="1"/>
    <col min="2" max="2" width="19.5703125" style="24" customWidth="1"/>
    <col min="3" max="3" width="13.42578125" style="49" customWidth="1"/>
    <col min="4" max="4" width="11.140625" style="24" customWidth="1"/>
    <col min="5" max="5" width="10.28515625" style="24" bestFit="1" customWidth="1"/>
    <col min="6" max="6" width="11" style="24" customWidth="1"/>
    <col min="7" max="7" width="10.42578125" style="24" customWidth="1"/>
    <col min="8" max="8" width="11.42578125" style="24" customWidth="1"/>
    <col min="9" max="9" width="11.42578125" style="176" customWidth="1"/>
    <col min="10" max="10" width="11.140625" style="24" customWidth="1"/>
    <col min="11" max="11" width="10.42578125" style="24" bestFit="1" customWidth="1"/>
    <col min="12" max="12" width="11.5703125" style="24" customWidth="1"/>
    <col min="13" max="13" width="10.140625" style="24" bestFit="1" customWidth="1"/>
    <col min="14" max="14" width="11.140625" style="24" bestFit="1" customWidth="1"/>
    <col min="15" max="15" width="11.140625" style="176" customWidth="1"/>
    <col min="16" max="16" width="11.5703125" style="24" bestFit="1" customWidth="1"/>
    <col min="17" max="17" width="13.85546875" style="24" bestFit="1" customWidth="1"/>
    <col min="18" max="18" width="18.28515625" style="24" bestFit="1" customWidth="1"/>
    <col min="19" max="19" width="11.5703125" style="24" bestFit="1" customWidth="1"/>
    <col min="20" max="20" width="11" style="24" customWidth="1"/>
    <col min="21" max="25" width="14.5703125" style="24" bestFit="1" customWidth="1"/>
    <col min="26" max="30" width="15" style="24" bestFit="1" customWidth="1"/>
    <col min="31" max="35" width="10.85546875" style="24" bestFit="1" customWidth="1"/>
    <col min="36" max="36" width="10.85546875" style="176" customWidth="1"/>
    <col min="37" max="41" width="11.140625" style="24" bestFit="1" customWidth="1"/>
    <col min="42" max="42" width="11.140625" style="176" customWidth="1"/>
    <col min="43" max="43" width="18.28515625" style="24" bestFit="1" customWidth="1"/>
    <col min="44" max="44" width="13.85546875" style="24" bestFit="1" customWidth="1"/>
    <col min="45" max="45" width="18.28515625" style="24" bestFit="1" customWidth="1"/>
    <col min="46" max="46" width="16.5703125" style="24" bestFit="1" customWidth="1"/>
    <col min="47" max="47" width="18.28515625" style="24" bestFit="1" customWidth="1"/>
    <col min="48" max="52" width="14.5703125" style="24" bestFit="1" customWidth="1"/>
    <col min="53" max="57" width="15" style="24" bestFit="1" customWidth="1"/>
    <col min="58" max="16384" width="9" style="24"/>
  </cols>
  <sheetData>
    <row r="1" spans="1:58" x14ac:dyDescent="0.25">
      <c r="A1" s="78" t="s">
        <v>29</v>
      </c>
      <c r="B1" s="72" t="s">
        <v>15</v>
      </c>
      <c r="C1" s="79" t="s">
        <v>95</v>
      </c>
      <c r="D1" s="80" t="s">
        <v>60</v>
      </c>
      <c r="E1" s="80" t="s">
        <v>61</v>
      </c>
      <c r="F1" s="80" t="s">
        <v>62</v>
      </c>
      <c r="G1" s="80" t="s">
        <v>63</v>
      </c>
      <c r="H1" s="80" t="s">
        <v>64</v>
      </c>
      <c r="I1" s="80" t="s">
        <v>329</v>
      </c>
      <c r="J1" s="81" t="s">
        <v>65</v>
      </c>
      <c r="K1" s="81" t="s">
        <v>66</v>
      </c>
      <c r="L1" s="81" t="s">
        <v>67</v>
      </c>
      <c r="M1" s="81" t="s">
        <v>68</v>
      </c>
      <c r="N1" s="81" t="s">
        <v>69</v>
      </c>
      <c r="O1" s="81" t="s">
        <v>330</v>
      </c>
      <c r="P1" s="80" t="s">
        <v>70</v>
      </c>
      <c r="Q1" s="80" t="s">
        <v>71</v>
      </c>
      <c r="R1" s="80" t="s">
        <v>72</v>
      </c>
      <c r="S1" s="80" t="s">
        <v>73</v>
      </c>
      <c r="T1" s="80" t="s">
        <v>74</v>
      </c>
      <c r="U1" s="80" t="s">
        <v>75</v>
      </c>
      <c r="V1" s="80" t="s">
        <v>76</v>
      </c>
      <c r="W1" s="80" t="s">
        <v>77</v>
      </c>
      <c r="X1" s="80" t="s">
        <v>78</v>
      </c>
      <c r="Y1" s="80" t="s">
        <v>79</v>
      </c>
      <c r="Z1" s="80" t="s">
        <v>80</v>
      </c>
      <c r="AA1" s="80" t="s">
        <v>81</v>
      </c>
      <c r="AB1" s="80" t="s">
        <v>82</v>
      </c>
      <c r="AC1" s="80" t="s">
        <v>83</v>
      </c>
      <c r="AD1" s="80" t="s">
        <v>84</v>
      </c>
      <c r="AE1" s="82" t="s">
        <v>85</v>
      </c>
      <c r="AF1" s="82" t="s">
        <v>86</v>
      </c>
      <c r="AG1" s="82" t="s">
        <v>87</v>
      </c>
      <c r="AH1" s="82" t="s">
        <v>88</v>
      </c>
      <c r="AI1" s="82" t="s">
        <v>89</v>
      </c>
      <c r="AJ1" s="82" t="s">
        <v>332</v>
      </c>
      <c r="AK1" s="83" t="s">
        <v>90</v>
      </c>
      <c r="AL1" s="83" t="s">
        <v>91</v>
      </c>
      <c r="AM1" s="83" t="s">
        <v>92</v>
      </c>
      <c r="AN1" s="83" t="s">
        <v>93</v>
      </c>
      <c r="AO1" s="83" t="s">
        <v>94</v>
      </c>
      <c r="AP1" s="83" t="s">
        <v>333</v>
      </c>
      <c r="AQ1" s="80" t="s">
        <v>70</v>
      </c>
      <c r="AR1" s="80" t="s">
        <v>71</v>
      </c>
      <c r="AS1" s="80" t="s">
        <v>72</v>
      </c>
      <c r="AT1" s="80" t="s">
        <v>73</v>
      </c>
      <c r="AU1" s="80" t="s">
        <v>74</v>
      </c>
      <c r="AV1" s="80" t="s">
        <v>75</v>
      </c>
      <c r="AW1" s="80" t="s">
        <v>76</v>
      </c>
      <c r="AX1" s="80" t="s">
        <v>77</v>
      </c>
      <c r="AY1" s="80" t="s">
        <v>78</v>
      </c>
      <c r="AZ1" s="80" t="s">
        <v>79</v>
      </c>
      <c r="BA1" s="80" t="s">
        <v>80</v>
      </c>
      <c r="BB1" s="80" t="s">
        <v>81</v>
      </c>
      <c r="BC1" s="80" t="s">
        <v>82</v>
      </c>
      <c r="BD1" s="80" t="s">
        <v>83</v>
      </c>
      <c r="BE1" s="80" t="s">
        <v>84</v>
      </c>
      <c r="BF1" s="71"/>
    </row>
    <row r="2" spans="1:58" s="1" customFormat="1" x14ac:dyDescent="0.25">
      <c r="A2" s="48" t="s">
        <v>30</v>
      </c>
      <c r="B2" s="138" t="s">
        <v>31</v>
      </c>
      <c r="C2" s="84">
        <v>390730</v>
      </c>
      <c r="D2" s="115">
        <v>3.0189898199999998</v>
      </c>
      <c r="E2" s="115">
        <v>3.0763871999999997</v>
      </c>
      <c r="F2" s="115">
        <v>3.2229973200000002</v>
      </c>
      <c r="G2" s="115">
        <v>3.1581985400000003</v>
      </c>
      <c r="H2" s="115">
        <v>3.4164372200000002</v>
      </c>
      <c r="I2" s="115">
        <v>2.6533800000000003</v>
      </c>
      <c r="J2" s="115">
        <v>1.0288819</v>
      </c>
      <c r="K2" s="115">
        <v>1.15542688</v>
      </c>
      <c r="L2" s="115">
        <v>1.1886662400000001</v>
      </c>
      <c r="M2" s="115">
        <v>0.94536377999999999</v>
      </c>
      <c r="N2" s="115">
        <v>1.10382906</v>
      </c>
      <c r="O2" s="115">
        <v>0.88400000000000012</v>
      </c>
      <c r="P2" s="115" t="s">
        <v>217</v>
      </c>
      <c r="Q2" s="115" t="s">
        <v>50</v>
      </c>
      <c r="R2" s="115" t="s">
        <v>33</v>
      </c>
      <c r="S2" s="115" t="s">
        <v>36</v>
      </c>
      <c r="T2" s="115" t="s">
        <v>106</v>
      </c>
      <c r="U2" s="115">
        <v>0.85093999999999992</v>
      </c>
      <c r="V2" s="115">
        <v>0.55859603999999996</v>
      </c>
      <c r="W2" s="115">
        <v>0.24544312000000001</v>
      </c>
      <c r="X2" s="115">
        <v>0.22779436</v>
      </c>
      <c r="Y2" s="115">
        <v>0.16811150000000002</v>
      </c>
      <c r="Z2" s="115">
        <v>0.40643262000000002</v>
      </c>
      <c r="AA2" s="115">
        <v>0.17488748000000001</v>
      </c>
      <c r="AB2" s="115">
        <v>7.3536320000000002E-2</v>
      </c>
      <c r="AC2" s="115">
        <v>6.1120939999999999E-2</v>
      </c>
      <c r="AD2" s="115">
        <v>5.0334040000000004E-2</v>
      </c>
      <c r="AE2" s="115">
        <v>1.01724602</v>
      </c>
      <c r="AF2" s="115">
        <v>1.07788248</v>
      </c>
      <c r="AG2" s="115">
        <v>1.25817052</v>
      </c>
      <c r="AH2" s="115">
        <v>1.7507039200000001</v>
      </c>
      <c r="AI2" s="115">
        <v>1.4582056000000001</v>
      </c>
      <c r="AJ2" s="115">
        <v>0.91087999999999991</v>
      </c>
      <c r="AK2" s="115">
        <v>0.40447628000000002</v>
      </c>
      <c r="AL2" s="115">
        <v>0.52733642000000003</v>
      </c>
      <c r="AM2" s="115">
        <v>0.58175484</v>
      </c>
      <c r="AN2" s="115">
        <v>0.61617188000000001</v>
      </c>
      <c r="AO2" s="115">
        <v>0.59843896000000008</v>
      </c>
      <c r="AP2" s="115">
        <v>0.39466000000000001</v>
      </c>
      <c r="AQ2" s="115" t="s">
        <v>42</v>
      </c>
      <c r="AR2" s="115" t="s">
        <v>36</v>
      </c>
      <c r="AS2" s="115" t="s">
        <v>111</v>
      </c>
      <c r="AT2" s="115" t="s">
        <v>32</v>
      </c>
      <c r="AU2" s="115" t="s">
        <v>35</v>
      </c>
      <c r="AV2" s="115">
        <v>0.34477394</v>
      </c>
      <c r="AW2" s="115">
        <v>0.27535894</v>
      </c>
      <c r="AX2" s="115">
        <v>0.18148174</v>
      </c>
      <c r="AY2" s="115">
        <v>5.9228860000000001E-2</v>
      </c>
      <c r="AZ2" s="115">
        <v>4.7458520000000004E-2</v>
      </c>
      <c r="BA2" s="115">
        <v>0.16063630000000001</v>
      </c>
      <c r="BB2" s="115">
        <v>0.12497954</v>
      </c>
      <c r="BC2" s="115">
        <v>7.6169799999999996E-2</v>
      </c>
      <c r="BD2" s="115">
        <v>2.6410999999999997E-2</v>
      </c>
      <c r="BE2" s="115">
        <v>2.0842999999999997E-2</v>
      </c>
      <c r="BF2" s="50"/>
    </row>
    <row r="3" spans="1:58" s="1" customFormat="1" x14ac:dyDescent="0.25">
      <c r="A3" s="48" t="s">
        <v>30</v>
      </c>
      <c r="B3" s="138" t="s">
        <v>33</v>
      </c>
      <c r="C3" s="84">
        <v>390730</v>
      </c>
      <c r="D3" s="115">
        <v>18.348848660000002</v>
      </c>
      <c r="E3" s="115">
        <v>15.54795026</v>
      </c>
      <c r="F3" s="115">
        <v>15.882585500000001</v>
      </c>
      <c r="G3" s="115">
        <v>19.792480559999998</v>
      </c>
      <c r="H3" s="115">
        <v>23.34</v>
      </c>
      <c r="I3" s="115">
        <v>25.101860000000002</v>
      </c>
      <c r="J3" s="115">
        <v>5.52346234</v>
      </c>
      <c r="K3" s="115">
        <v>4.7129231200000001</v>
      </c>
      <c r="L3" s="115">
        <v>4.4153426000000007</v>
      </c>
      <c r="M3" s="115">
        <v>5.3916488200000003</v>
      </c>
      <c r="N3" s="115">
        <v>6.97</v>
      </c>
      <c r="O3" s="115">
        <v>8.0960999999999999</v>
      </c>
      <c r="P3" s="115" t="s">
        <v>34</v>
      </c>
      <c r="Q3" s="115" t="s">
        <v>107</v>
      </c>
      <c r="R3" s="115" t="s">
        <v>111</v>
      </c>
      <c r="S3" s="115" t="s">
        <v>189</v>
      </c>
      <c r="T3" s="115" t="s">
        <v>108</v>
      </c>
      <c r="U3" s="115">
        <v>1.8706347000000001</v>
      </c>
      <c r="V3" s="115">
        <v>7.7566540000000003E-2</v>
      </c>
      <c r="W3" s="115">
        <v>2.4200000000000001E-6</v>
      </c>
      <c r="X3" s="115">
        <v>3.5920000000000002E-5</v>
      </c>
      <c r="Y3" s="115">
        <v>8.5804000000000002E-4</v>
      </c>
      <c r="Z3" s="115">
        <v>0.47985517999999999</v>
      </c>
      <c r="AA3" s="115">
        <v>1.044524E-2</v>
      </c>
      <c r="AB3" s="115">
        <v>6.9999999999999997E-7</v>
      </c>
      <c r="AC3" s="115">
        <v>4.0000000000000007E-6</v>
      </c>
      <c r="AD3" s="115">
        <v>3.3460000000000002E-5</v>
      </c>
      <c r="AE3" s="115">
        <v>3.5136414200000003</v>
      </c>
      <c r="AF3" s="115">
        <v>2.9192450400000003</v>
      </c>
      <c r="AG3" s="115">
        <v>3.38761986</v>
      </c>
      <c r="AH3" s="115">
        <v>3.6227603399999997</v>
      </c>
      <c r="AI3" s="115">
        <v>0</v>
      </c>
      <c r="AJ3" s="115">
        <v>2.61286</v>
      </c>
      <c r="AK3" s="115">
        <v>1.4670131200000001</v>
      </c>
      <c r="AL3" s="115">
        <v>1.3471567799999999</v>
      </c>
      <c r="AM3" s="115">
        <v>1.4305163600000002</v>
      </c>
      <c r="AN3" s="115">
        <v>1.1552768</v>
      </c>
      <c r="AO3" s="115">
        <v>1.03</v>
      </c>
      <c r="AP3" s="115">
        <v>0.94355999999999995</v>
      </c>
      <c r="AQ3" s="115" t="s">
        <v>50</v>
      </c>
      <c r="AR3" s="115" t="s">
        <v>41</v>
      </c>
      <c r="AS3" s="115" t="s">
        <v>218</v>
      </c>
      <c r="AT3" s="115" t="s">
        <v>219</v>
      </c>
      <c r="AU3" s="115" t="s">
        <v>220</v>
      </c>
      <c r="AV3" s="115">
        <v>0.52640266000000002</v>
      </c>
      <c r="AW3" s="115">
        <v>0.35623942000000003</v>
      </c>
      <c r="AX3" s="115">
        <v>0.35892839999999998</v>
      </c>
      <c r="AY3" s="115">
        <v>0.27418187999999999</v>
      </c>
      <c r="AZ3" s="115">
        <v>0.30756608000000002</v>
      </c>
      <c r="BA3" s="115">
        <v>0.1696435</v>
      </c>
      <c r="BB3" s="115">
        <v>0.11900719999999999</v>
      </c>
      <c r="BC3" s="115">
        <v>0.11839996</v>
      </c>
      <c r="BD3" s="115">
        <v>9.9853919999999999E-2</v>
      </c>
      <c r="BE3" s="115">
        <v>8.0233380000000007E-2</v>
      </c>
      <c r="BF3" s="50"/>
    </row>
    <row r="4" spans="1:58" s="1" customFormat="1" x14ac:dyDescent="0.25">
      <c r="A4" s="48" t="s">
        <v>30</v>
      </c>
      <c r="B4" s="138" t="s">
        <v>41</v>
      </c>
      <c r="C4" s="84">
        <v>390730</v>
      </c>
      <c r="D4" s="115">
        <v>2.7661216200000003</v>
      </c>
      <c r="E4" s="115">
        <v>2.75262172</v>
      </c>
      <c r="F4" s="115">
        <v>3.11337274</v>
      </c>
      <c r="G4" s="115">
        <v>3.8124896399999999</v>
      </c>
      <c r="H4" s="115">
        <v>3.3858681800000001</v>
      </c>
      <c r="I4" s="115">
        <v>2.9846800000000004</v>
      </c>
      <c r="J4" s="115">
        <v>0.92352467999999999</v>
      </c>
      <c r="K4" s="115">
        <v>0.96811656000000001</v>
      </c>
      <c r="L4" s="115">
        <v>1.0396704400000001</v>
      </c>
      <c r="M4" s="115">
        <v>1.04620928</v>
      </c>
      <c r="N4" s="115">
        <v>1.0009919200000001</v>
      </c>
      <c r="O4" s="115">
        <v>0.88695999999999997</v>
      </c>
      <c r="P4" s="115" t="s">
        <v>217</v>
      </c>
      <c r="Q4" s="115" t="s">
        <v>34</v>
      </c>
      <c r="R4" s="115" t="s">
        <v>33</v>
      </c>
      <c r="S4" s="115" t="s">
        <v>188</v>
      </c>
      <c r="T4" s="115" t="s">
        <v>50</v>
      </c>
      <c r="U4" s="115">
        <v>0.88522434000000005</v>
      </c>
      <c r="V4" s="115">
        <v>0.42518605999999998</v>
      </c>
      <c r="W4" s="115">
        <v>0.22413082000000001</v>
      </c>
      <c r="X4" s="115">
        <v>0.57250498000000005</v>
      </c>
      <c r="Y4" s="115">
        <v>0.1089369</v>
      </c>
      <c r="Z4" s="115">
        <v>0.31288660000000001</v>
      </c>
      <c r="AA4" s="115">
        <v>0.1226984</v>
      </c>
      <c r="AB4" s="115">
        <v>6.1660600000000003E-2</v>
      </c>
      <c r="AC4" s="115">
        <v>4.9961399999999996E-2</v>
      </c>
      <c r="AD4" s="115">
        <v>4.0908439999999997E-2</v>
      </c>
      <c r="AE4" s="115">
        <v>7.9761830599999994</v>
      </c>
      <c r="AF4" s="115">
        <v>9.1220229800000006</v>
      </c>
      <c r="AG4" s="115">
        <v>9.493704300000001</v>
      </c>
      <c r="AH4" s="115">
        <v>10.002936180000001</v>
      </c>
      <c r="AI4" s="115">
        <v>9.6120730600000002</v>
      </c>
      <c r="AJ4" s="115">
        <v>9.9380199999999999</v>
      </c>
      <c r="AK4" s="115">
        <v>0.81493537999999999</v>
      </c>
      <c r="AL4" s="115">
        <v>0.87719044000000002</v>
      </c>
      <c r="AM4" s="115">
        <v>0.93520691999999994</v>
      </c>
      <c r="AN4" s="115">
        <v>0.98803096000000001</v>
      </c>
      <c r="AO4" s="115">
        <v>0.88926531999999991</v>
      </c>
      <c r="AP4" s="115">
        <v>0.82791999999999999</v>
      </c>
      <c r="AQ4" s="115" t="s">
        <v>33</v>
      </c>
      <c r="AR4" s="115" t="s">
        <v>34</v>
      </c>
      <c r="AS4" s="115" t="s">
        <v>188</v>
      </c>
      <c r="AT4" s="115" t="s">
        <v>50</v>
      </c>
      <c r="AU4" s="115" t="s">
        <v>217</v>
      </c>
      <c r="AV4" s="115">
        <v>3.0980125800000002</v>
      </c>
      <c r="AW4" s="115">
        <v>0.81714569999999997</v>
      </c>
      <c r="AX4" s="115">
        <v>0.65776774000000005</v>
      </c>
      <c r="AY4" s="115">
        <v>0.42178413999999997</v>
      </c>
      <c r="AZ4" s="115">
        <v>1.0126769200000001</v>
      </c>
      <c r="BA4" s="115">
        <v>0.31562800000000002</v>
      </c>
      <c r="BB4" s="115">
        <v>9.76244E-2</v>
      </c>
      <c r="BC4" s="115">
        <v>5.8864799999999995E-2</v>
      </c>
      <c r="BD4" s="115">
        <v>5.7616399999999998E-2</v>
      </c>
      <c r="BE4" s="115">
        <v>4.8771599999999998E-2</v>
      </c>
      <c r="BF4" s="50"/>
    </row>
    <row r="5" spans="1:58" s="1" customFormat="1" x14ac:dyDescent="0.25">
      <c r="A5" s="48" t="s">
        <v>30</v>
      </c>
      <c r="B5" s="138" t="s">
        <v>49</v>
      </c>
      <c r="C5" s="84">
        <v>390730</v>
      </c>
      <c r="D5" s="115">
        <v>2.9746190000000001</v>
      </c>
      <c r="E5" s="115">
        <v>3.2480275399999998</v>
      </c>
      <c r="F5" s="115">
        <v>2.77748002</v>
      </c>
      <c r="G5" s="115">
        <v>2.9825645600000001</v>
      </c>
      <c r="H5" s="115">
        <v>2.81273214</v>
      </c>
      <c r="I5" s="115">
        <v>2.8960599999999999</v>
      </c>
      <c r="J5" s="115">
        <v>0.44556437999999998</v>
      </c>
      <c r="K5" s="115">
        <v>0.59860999999999998</v>
      </c>
      <c r="L5" s="115">
        <v>0.45132538</v>
      </c>
      <c r="M5" s="115">
        <v>0.39111840000000003</v>
      </c>
      <c r="N5" s="115">
        <v>0.39125061999999999</v>
      </c>
      <c r="O5" s="115">
        <v>0.37502000000000002</v>
      </c>
      <c r="P5" s="115" t="s">
        <v>34</v>
      </c>
      <c r="Q5" s="115" t="s">
        <v>41</v>
      </c>
      <c r="R5" s="115" t="s">
        <v>36</v>
      </c>
      <c r="S5" s="115" t="s">
        <v>33</v>
      </c>
      <c r="T5" s="115" t="s">
        <v>221</v>
      </c>
      <c r="U5" s="115">
        <v>0.63175353999999995</v>
      </c>
      <c r="V5" s="115">
        <v>1.5131618800000002</v>
      </c>
      <c r="W5" s="115">
        <v>0.17628894000000001</v>
      </c>
      <c r="X5" s="115">
        <v>0.29508383999999999</v>
      </c>
      <c r="Y5" s="115">
        <v>3.1960099999999998E-2</v>
      </c>
      <c r="Z5" s="115">
        <v>0.20043942000000001</v>
      </c>
      <c r="AA5" s="115">
        <v>6.4647200000000002E-2</v>
      </c>
      <c r="AB5" s="115">
        <v>5.1678160000000001E-2</v>
      </c>
      <c r="AC5" s="115">
        <v>4.3310639999999997E-2</v>
      </c>
      <c r="AD5" s="115">
        <v>6.2897999999999999E-3</v>
      </c>
      <c r="AE5" s="115">
        <v>13.05014802</v>
      </c>
      <c r="AF5" s="115">
        <v>12.285548040000002</v>
      </c>
      <c r="AG5" s="115">
        <v>14.797772399999999</v>
      </c>
      <c r="AH5" s="115">
        <v>17.705066680000002</v>
      </c>
      <c r="AI5" s="115">
        <v>17.168574080000003</v>
      </c>
      <c r="AJ5" s="115">
        <v>16.945160000000001</v>
      </c>
      <c r="AK5" s="115">
        <v>4.9451901600000001</v>
      </c>
      <c r="AL5" s="115">
        <v>5.5702249800000008</v>
      </c>
      <c r="AM5" s="115">
        <v>6.0039215400000003</v>
      </c>
      <c r="AN5" s="115">
        <v>5.8115394</v>
      </c>
      <c r="AO5" s="115">
        <v>6.4239576000000005</v>
      </c>
      <c r="AP5" s="115">
        <v>6.8844399999999997</v>
      </c>
      <c r="AQ5" s="115" t="s">
        <v>33</v>
      </c>
      <c r="AR5" s="115" t="s">
        <v>34</v>
      </c>
      <c r="AS5" s="115" t="s">
        <v>31</v>
      </c>
      <c r="AT5" s="115" t="s">
        <v>41</v>
      </c>
      <c r="AU5" s="115" t="s">
        <v>189</v>
      </c>
      <c r="AV5" s="115">
        <v>5.2236166400000004</v>
      </c>
      <c r="AW5" s="115">
        <v>2.4204812200000001</v>
      </c>
      <c r="AX5" s="115">
        <v>0.8315365400000001</v>
      </c>
      <c r="AY5" s="115">
        <v>0.89931644000000011</v>
      </c>
      <c r="AZ5" s="115">
        <v>0.58664793999999998</v>
      </c>
      <c r="BA5" s="115">
        <v>1.6302479999999999</v>
      </c>
      <c r="BB5" s="115">
        <v>0.96972939999999996</v>
      </c>
      <c r="BC5" s="115">
        <v>0.41799720000000001</v>
      </c>
      <c r="BD5" s="115">
        <v>0.32689288</v>
      </c>
      <c r="BE5" s="115">
        <v>0.27524472</v>
      </c>
      <c r="BF5" s="50"/>
    </row>
    <row r="6" spans="1:58" s="1" customFormat="1" x14ac:dyDescent="0.25">
      <c r="A6" s="48" t="s">
        <v>30</v>
      </c>
      <c r="B6" s="138" t="s">
        <v>104</v>
      </c>
      <c r="C6" s="84">
        <v>390730</v>
      </c>
      <c r="D6" s="115">
        <v>3.3363325600000002</v>
      </c>
      <c r="E6" s="115">
        <v>2.3400065799999998</v>
      </c>
      <c r="F6" s="115">
        <v>2.4213320999999999</v>
      </c>
      <c r="G6" s="115">
        <v>2.2222149999999998</v>
      </c>
      <c r="H6" s="115">
        <v>1.9326819399999999</v>
      </c>
      <c r="I6" s="115">
        <v>1.7075800000000001</v>
      </c>
      <c r="J6" s="115">
        <v>0.81049638000000002</v>
      </c>
      <c r="K6" s="115">
        <v>0.74246138000000006</v>
      </c>
      <c r="L6" s="115">
        <v>0.56459999999999999</v>
      </c>
      <c r="M6" s="115">
        <v>0.42126938000000003</v>
      </c>
      <c r="N6" s="115">
        <v>0.36863273999999996</v>
      </c>
      <c r="O6" s="115">
        <v>0.30930000000000002</v>
      </c>
      <c r="P6" s="115" t="s">
        <v>188</v>
      </c>
      <c r="Q6" s="115" t="s">
        <v>34</v>
      </c>
      <c r="R6" s="115" t="s">
        <v>217</v>
      </c>
      <c r="S6" s="115" t="s">
        <v>41</v>
      </c>
      <c r="T6" s="115" t="s">
        <v>50</v>
      </c>
      <c r="U6" s="115">
        <v>0.26694476</v>
      </c>
      <c r="V6" s="115">
        <v>0.27040288000000001</v>
      </c>
      <c r="W6" s="115">
        <v>9.0771879999999999E-2</v>
      </c>
      <c r="X6" s="115">
        <v>0.67985123999999997</v>
      </c>
      <c r="Y6" s="115">
        <v>7.5623360000000001E-2</v>
      </c>
      <c r="Z6" s="115">
        <v>5.9578600000000002E-2</v>
      </c>
      <c r="AA6" s="115">
        <v>5.9508080000000005E-2</v>
      </c>
      <c r="AB6" s="115">
        <v>3.78818E-2</v>
      </c>
      <c r="AC6" s="115">
        <v>3.3481799999999999E-2</v>
      </c>
      <c r="AD6" s="115">
        <v>2.3714800000000001E-2</v>
      </c>
      <c r="AE6" s="115">
        <v>3.8193176799999997</v>
      </c>
      <c r="AF6" s="115">
        <v>3.7890108600000003</v>
      </c>
      <c r="AG6" s="115">
        <v>4.0477960399999997</v>
      </c>
      <c r="AH6" s="115">
        <v>3.9443763200000004</v>
      </c>
      <c r="AI6" s="115">
        <v>3.3609640600000001</v>
      </c>
      <c r="AJ6" s="115">
        <v>0.39648000000000005</v>
      </c>
      <c r="AK6" s="115">
        <v>0.56419994000000007</v>
      </c>
      <c r="AL6" s="115">
        <v>0.55460070000000006</v>
      </c>
      <c r="AM6" s="115">
        <v>0.40620000000000001</v>
      </c>
      <c r="AN6" s="115">
        <v>0.27929252000000004</v>
      </c>
      <c r="AO6" s="115">
        <v>0.19991100000000001</v>
      </c>
      <c r="AP6" s="115">
        <v>3.3967399999999999</v>
      </c>
      <c r="AQ6" s="115" t="s">
        <v>222</v>
      </c>
      <c r="AR6" s="115" t="s">
        <v>188</v>
      </c>
      <c r="AS6" s="115" t="s">
        <v>187</v>
      </c>
      <c r="AT6" s="115" t="s">
        <v>50</v>
      </c>
      <c r="AU6" s="115" t="s">
        <v>17</v>
      </c>
      <c r="AV6" s="115">
        <v>0.55198416000000006</v>
      </c>
      <c r="AW6" s="115">
        <v>0.80170512000000005</v>
      </c>
      <c r="AX6" s="115">
        <v>0.70056962</v>
      </c>
      <c r="AY6" s="115">
        <v>0.54864122000000004</v>
      </c>
      <c r="AZ6" s="115">
        <v>5.772526E-2</v>
      </c>
      <c r="BA6" s="115">
        <v>0.13060739999999998</v>
      </c>
      <c r="BB6" s="115">
        <v>7.9579999999999998E-2</v>
      </c>
      <c r="BC6" s="115">
        <v>5.7665000000000001E-2</v>
      </c>
      <c r="BD6" s="115">
        <v>4.4438800000000001E-2</v>
      </c>
      <c r="BE6" s="115">
        <v>1.84128E-2</v>
      </c>
      <c r="BF6" s="50"/>
    </row>
    <row r="7" spans="1:58" s="1" customFormat="1" x14ac:dyDescent="0.25">
      <c r="A7" s="48" t="s">
        <v>30</v>
      </c>
      <c r="B7" s="138" t="s">
        <v>51</v>
      </c>
      <c r="C7" s="84">
        <v>390730</v>
      </c>
      <c r="D7" s="115">
        <v>2.5369066081987972</v>
      </c>
      <c r="E7" s="115">
        <v>2.3874177137034134</v>
      </c>
      <c r="F7" s="115">
        <v>2.393926368111627</v>
      </c>
      <c r="G7" s="115">
        <v>3.0670698848021472</v>
      </c>
      <c r="H7" s="115">
        <v>2.6671488058983779</v>
      </c>
      <c r="I7" s="115">
        <v>1.8181800000000001</v>
      </c>
      <c r="J7" s="115">
        <v>0.38</v>
      </c>
      <c r="K7" s="115">
        <v>0.44</v>
      </c>
      <c r="L7" s="115">
        <v>0.38900000000000001</v>
      </c>
      <c r="M7" s="115">
        <v>0.4022</v>
      </c>
      <c r="N7" s="115">
        <v>0.371</v>
      </c>
      <c r="O7" s="115">
        <v>0.28001999999999999</v>
      </c>
      <c r="P7" s="115" t="s">
        <v>318</v>
      </c>
      <c r="Q7" s="115" t="s">
        <v>41</v>
      </c>
      <c r="R7" s="115" t="s">
        <v>33</v>
      </c>
      <c r="S7" s="115" t="s">
        <v>188</v>
      </c>
      <c r="T7" s="115" t="s">
        <v>34</v>
      </c>
      <c r="U7" s="115">
        <v>0.42218000000000006</v>
      </c>
      <c r="V7" s="115">
        <v>0.83534000000000008</v>
      </c>
      <c r="W7" s="115">
        <v>0.21132000000000001</v>
      </c>
      <c r="X7" s="115">
        <v>0.10518000000000001</v>
      </c>
      <c r="Y7" s="115">
        <v>9.0039999999999995E-2</v>
      </c>
      <c r="Z7" s="115">
        <v>0.1115</v>
      </c>
      <c r="AA7" s="115">
        <v>5.2220000000000003E-2</v>
      </c>
      <c r="AB7" s="115">
        <v>5.1799999999999999E-2</v>
      </c>
      <c r="AC7" s="115">
        <v>1.7139999999999999E-2</v>
      </c>
      <c r="AD7" s="115">
        <v>1.524E-2</v>
      </c>
      <c r="AE7" s="115">
        <v>6.2183100000000007</v>
      </c>
      <c r="AF7" s="115">
        <v>6.4330630000000006</v>
      </c>
      <c r="AG7" s="115">
        <v>6.7387460000000008</v>
      </c>
      <c r="AH7" s="115">
        <v>7.216692000000001</v>
      </c>
      <c r="AI7" s="115">
        <v>7.509491111111112</v>
      </c>
      <c r="AJ7" s="115">
        <v>13.63278</v>
      </c>
      <c r="AK7" s="115">
        <v>2.3563507001378521</v>
      </c>
      <c r="AL7" s="115">
        <v>2.9167285092895003</v>
      </c>
      <c r="AM7" s="115">
        <v>2.7341211344748655</v>
      </c>
      <c r="AN7" s="115">
        <v>2.3688185226120146</v>
      </c>
      <c r="AO7" s="115">
        <v>2.8098228933031271</v>
      </c>
      <c r="AP7" s="115">
        <v>5.1177999999999999</v>
      </c>
      <c r="AQ7" s="115" t="s">
        <v>319</v>
      </c>
      <c r="AR7" s="115" t="s">
        <v>320</v>
      </c>
      <c r="AS7" s="115" t="s">
        <v>321</v>
      </c>
      <c r="AT7" s="115" t="s">
        <v>34</v>
      </c>
      <c r="AU7" s="115" t="s">
        <v>18</v>
      </c>
      <c r="AV7" s="115">
        <v>0</v>
      </c>
      <c r="AW7" s="115">
        <v>0</v>
      </c>
      <c r="AX7" s="115">
        <v>0</v>
      </c>
      <c r="AY7" s="115">
        <v>0</v>
      </c>
      <c r="AZ7" s="115">
        <v>0</v>
      </c>
      <c r="BA7" s="115">
        <v>0</v>
      </c>
      <c r="BB7" s="115">
        <v>0</v>
      </c>
      <c r="BC7" s="115">
        <v>0</v>
      </c>
      <c r="BD7" s="115">
        <v>0</v>
      </c>
      <c r="BE7" s="115">
        <v>0</v>
      </c>
      <c r="BF7" s="50"/>
    </row>
    <row r="8" spans="1:58" s="1" customFormat="1" x14ac:dyDescent="0.25">
      <c r="A8" s="48" t="s">
        <v>30</v>
      </c>
      <c r="B8" s="138" t="s">
        <v>188</v>
      </c>
      <c r="C8" s="84">
        <v>390730</v>
      </c>
      <c r="D8" s="115">
        <v>3.5897399999999999</v>
      </c>
      <c r="E8" s="115">
        <v>3.3236599999999998</v>
      </c>
      <c r="F8" s="115">
        <v>3.7503199999999999</v>
      </c>
      <c r="G8" s="115">
        <v>3.81724</v>
      </c>
      <c r="H8" s="115">
        <v>3.5641600000000002</v>
      </c>
      <c r="I8" s="115">
        <v>3.3332799999999998</v>
      </c>
      <c r="J8" s="115">
        <v>0.49624000000000001</v>
      </c>
      <c r="K8" s="115">
        <v>0.50290000000000001</v>
      </c>
      <c r="L8" s="115">
        <v>0.65064</v>
      </c>
      <c r="M8" s="115">
        <v>0.61865999999999999</v>
      </c>
      <c r="N8" s="115">
        <v>0.71445999999999998</v>
      </c>
      <c r="O8" s="115">
        <v>0.57625999999999999</v>
      </c>
      <c r="P8" s="115" t="s">
        <v>331</v>
      </c>
      <c r="Q8" s="115" t="s">
        <v>49</v>
      </c>
      <c r="R8" s="115" t="s">
        <v>50</v>
      </c>
      <c r="S8" s="115" t="s">
        <v>320</v>
      </c>
      <c r="T8" s="115" t="s">
        <v>33</v>
      </c>
      <c r="U8" s="300">
        <v>0.38514000000000004</v>
      </c>
      <c r="V8" s="300">
        <v>0.28423999999999999</v>
      </c>
      <c r="W8" s="300">
        <v>0.16457999999999998</v>
      </c>
      <c r="X8" s="300">
        <v>1.25356</v>
      </c>
      <c r="Y8" s="300">
        <v>0.22078</v>
      </c>
      <c r="Z8" s="115">
        <v>0.17146</v>
      </c>
      <c r="AA8" s="115">
        <v>8.8800000000000004E-2</v>
      </c>
      <c r="AB8" s="115">
        <v>6.0900000000000003E-2</v>
      </c>
      <c r="AC8" s="115">
        <v>5.5220000000000005E-2</v>
      </c>
      <c r="AD8" s="115">
        <v>4.4160000000000005E-2</v>
      </c>
      <c r="AE8" s="115">
        <v>1.7828800000000002</v>
      </c>
      <c r="AF8" s="115">
        <v>1.8612000000000002</v>
      </c>
      <c r="AG8" s="115">
        <v>2.3484000000000003</v>
      </c>
      <c r="AH8" s="115">
        <v>2.3161800000000001</v>
      </c>
      <c r="AI8" s="115">
        <v>1.9074000000000002</v>
      </c>
      <c r="AJ8" s="115">
        <v>1.8457600000000001</v>
      </c>
      <c r="AK8" s="115">
        <v>0.23106000000000002</v>
      </c>
      <c r="AL8" s="115">
        <v>0.24098</v>
      </c>
      <c r="AM8" s="115">
        <v>0.34695999999999999</v>
      </c>
      <c r="AN8" s="115">
        <v>0.29577999999999999</v>
      </c>
      <c r="AO8" s="115">
        <v>0.24326</v>
      </c>
      <c r="AP8" s="115">
        <v>0.24245999999999998</v>
      </c>
      <c r="AQ8" s="115" t="s">
        <v>331</v>
      </c>
      <c r="AR8" s="115" t="s">
        <v>41</v>
      </c>
      <c r="AS8" s="115" t="s">
        <v>33</v>
      </c>
      <c r="AT8" s="115" t="s">
        <v>50</v>
      </c>
      <c r="AU8" s="115" t="s">
        <v>104</v>
      </c>
      <c r="AV8" s="115">
        <v>0.13522000000000001</v>
      </c>
      <c r="AW8" s="115">
        <v>0.68852000000000002</v>
      </c>
      <c r="AX8" s="115">
        <v>0.23815999999999998</v>
      </c>
      <c r="AY8" s="115">
        <v>0.27316000000000001</v>
      </c>
      <c r="AZ8" s="115">
        <v>9.4619999999999996E-2</v>
      </c>
      <c r="BA8" s="115">
        <v>5.2960000000000007E-2</v>
      </c>
      <c r="BB8" s="115">
        <v>4.8899999999999999E-2</v>
      </c>
      <c r="BC8" s="115">
        <v>3.61E-2</v>
      </c>
      <c r="BD8" s="115">
        <v>3.4119999999999998E-2</v>
      </c>
      <c r="BE8" s="115">
        <v>1.6319999999999998E-2</v>
      </c>
      <c r="BF8" s="50"/>
    </row>
    <row r="9" spans="1:58" s="1" customFormat="1" x14ac:dyDescent="0.25">
      <c r="A9" s="48" t="s">
        <v>39</v>
      </c>
      <c r="B9" s="138" t="s">
        <v>36</v>
      </c>
      <c r="C9" s="84">
        <v>390730</v>
      </c>
      <c r="D9" s="115">
        <v>10.21108564</v>
      </c>
      <c r="E9" s="115">
        <v>11.00180756</v>
      </c>
      <c r="F9" s="115">
        <v>11.95969124</v>
      </c>
      <c r="G9" s="115">
        <v>13.398871220000002</v>
      </c>
      <c r="H9" s="115">
        <v>11.387143699999999</v>
      </c>
      <c r="I9" s="115">
        <v>9.8199000000000005</v>
      </c>
      <c r="J9" s="115">
        <v>3.3856131599999997</v>
      </c>
      <c r="K9" s="115">
        <v>3.4115726</v>
      </c>
      <c r="L9" s="115">
        <v>3.5187662199999998</v>
      </c>
      <c r="M9" s="115">
        <v>0</v>
      </c>
      <c r="N9" s="115">
        <v>3.1003567399999996</v>
      </c>
      <c r="O9" s="115">
        <v>2.8424</v>
      </c>
      <c r="P9" s="115" t="s">
        <v>106</v>
      </c>
      <c r="Q9" s="115" t="s">
        <v>109</v>
      </c>
      <c r="R9" s="115" t="s">
        <v>224</v>
      </c>
      <c r="S9" s="115" t="s">
        <v>225</v>
      </c>
      <c r="T9" s="115" t="s">
        <v>42</v>
      </c>
      <c r="U9" s="115">
        <v>2.22503224</v>
      </c>
      <c r="V9" s="115">
        <v>4.1073244000000004</v>
      </c>
      <c r="W9" s="115">
        <v>1.1123831200000001</v>
      </c>
      <c r="X9" s="115">
        <v>0.48659748000000003</v>
      </c>
      <c r="Y9" s="115">
        <v>0.54574156000000007</v>
      </c>
      <c r="Z9" s="115">
        <v>0.92566192000000003</v>
      </c>
      <c r="AA9" s="115">
        <v>0.72731347999999996</v>
      </c>
      <c r="AB9" s="115">
        <v>0.4451505</v>
      </c>
      <c r="AC9" s="115">
        <v>0.19858554000000003</v>
      </c>
      <c r="AD9" s="115">
        <v>0.14975844000000002</v>
      </c>
      <c r="AE9" s="115">
        <v>18.697954640000003</v>
      </c>
      <c r="AF9" s="115">
        <v>19.041337380000002</v>
      </c>
      <c r="AG9" s="115">
        <v>20.361814220000003</v>
      </c>
      <c r="AH9" s="115">
        <v>23.627484079999999</v>
      </c>
      <c r="AI9" s="115">
        <v>21.514991739999999</v>
      </c>
      <c r="AJ9" s="115">
        <v>19.973040000000001</v>
      </c>
      <c r="AK9" s="115">
        <v>5.2856184399999995</v>
      </c>
      <c r="AL9" s="115">
        <v>5.40855058</v>
      </c>
      <c r="AM9" s="115">
        <v>5.52542738</v>
      </c>
      <c r="AN9" s="115">
        <v>5.6868745800000005</v>
      </c>
      <c r="AO9" s="115">
        <v>5.4002487399999994</v>
      </c>
      <c r="AP9" s="115">
        <v>5.3890799999999999</v>
      </c>
      <c r="AQ9" s="115" t="s">
        <v>42</v>
      </c>
      <c r="AR9" s="115" t="s">
        <v>106</v>
      </c>
      <c r="AS9" s="115" t="s">
        <v>107</v>
      </c>
      <c r="AT9" s="115" t="s">
        <v>189</v>
      </c>
      <c r="AU9" s="115" t="s">
        <v>35</v>
      </c>
      <c r="AV9" s="115">
        <v>1.5732205400000001</v>
      </c>
      <c r="AW9" s="115">
        <v>1.58499528</v>
      </c>
      <c r="AX9" s="115">
        <v>2.14594884</v>
      </c>
      <c r="AY9" s="115">
        <v>1.4218468200000001</v>
      </c>
      <c r="AZ9" s="115">
        <v>1.29493788</v>
      </c>
      <c r="BA9" s="115">
        <v>0.48502709999999999</v>
      </c>
      <c r="BB9" s="115">
        <v>0.46310482000000003</v>
      </c>
      <c r="BC9" s="115">
        <v>0.44109202000000003</v>
      </c>
      <c r="BD9" s="115">
        <v>0.43066505999999999</v>
      </c>
      <c r="BE9" s="115">
        <v>0.34293641999999996</v>
      </c>
      <c r="BF9" s="51"/>
    </row>
    <row r="10" spans="1:58" x14ac:dyDescent="0.25">
      <c r="A10" s="48" t="s">
        <v>39</v>
      </c>
      <c r="B10" s="138" t="s">
        <v>42</v>
      </c>
      <c r="C10" s="84">
        <v>390730</v>
      </c>
      <c r="D10" s="115">
        <v>3.65778954</v>
      </c>
      <c r="E10" s="115">
        <v>3.3312689799999999</v>
      </c>
      <c r="F10" s="115">
        <v>3.8594306600000001</v>
      </c>
      <c r="G10" s="115">
        <v>4.3606932799999996</v>
      </c>
      <c r="H10" s="115">
        <v>3.8144594400000003</v>
      </c>
      <c r="I10" s="115">
        <v>3.2862400000000003</v>
      </c>
      <c r="J10" s="115">
        <v>1.3456341199999999</v>
      </c>
      <c r="K10" s="115">
        <v>1.40990328</v>
      </c>
      <c r="L10" s="115">
        <v>1.4786779400000001</v>
      </c>
      <c r="M10" s="115">
        <v>1.3178717</v>
      </c>
      <c r="N10" s="115">
        <v>1.29156848</v>
      </c>
      <c r="O10" s="115">
        <v>1.16316</v>
      </c>
      <c r="P10" s="115" t="s">
        <v>36</v>
      </c>
      <c r="Q10" s="115" t="s">
        <v>106</v>
      </c>
      <c r="R10" s="115" t="s">
        <v>31</v>
      </c>
      <c r="S10" s="115" t="s">
        <v>217</v>
      </c>
      <c r="T10" s="115" t="s">
        <v>224</v>
      </c>
      <c r="U10" s="115">
        <v>1.4374372399999999</v>
      </c>
      <c r="V10" s="115">
        <v>0.48248924000000004</v>
      </c>
      <c r="W10" s="115">
        <v>0.40180082</v>
      </c>
      <c r="X10" s="115">
        <v>0.33908147999999999</v>
      </c>
      <c r="Y10" s="115">
        <v>0.20776046000000001</v>
      </c>
      <c r="Z10" s="115">
        <v>0.49209904000000004</v>
      </c>
      <c r="AA10" s="115">
        <v>0.16474893999999998</v>
      </c>
      <c r="AB10" s="115">
        <v>0.16452164</v>
      </c>
      <c r="AC10" s="115">
        <v>0.13530784000000001</v>
      </c>
      <c r="AD10" s="115">
        <v>8.8773400000000002E-2</v>
      </c>
      <c r="AE10" s="115">
        <v>2.7183883200000003</v>
      </c>
      <c r="AF10" s="115">
        <v>2.93585282</v>
      </c>
      <c r="AG10" s="115">
        <v>3.1615461800000002</v>
      </c>
      <c r="AH10" s="115">
        <v>3.2492785600000005</v>
      </c>
      <c r="AI10" s="115">
        <v>2.8296533199999998</v>
      </c>
      <c r="AJ10" s="115">
        <v>2.8408600000000002</v>
      </c>
      <c r="AK10" s="115">
        <v>0.76477835999999999</v>
      </c>
      <c r="AL10" s="115">
        <v>0.82777508</v>
      </c>
      <c r="AM10" s="115">
        <v>0.85878631999999999</v>
      </c>
      <c r="AN10" s="115">
        <v>0.78515795999999993</v>
      </c>
      <c r="AO10" s="115">
        <v>0.70017205999999999</v>
      </c>
      <c r="AP10" s="115">
        <v>0.74325999999999992</v>
      </c>
      <c r="AQ10" s="115" t="s">
        <v>36</v>
      </c>
      <c r="AR10" s="115" t="s">
        <v>33</v>
      </c>
      <c r="AS10" s="115" t="s">
        <v>18</v>
      </c>
      <c r="AT10" s="115" t="s">
        <v>53</v>
      </c>
      <c r="AU10" s="115" t="s">
        <v>189</v>
      </c>
      <c r="AV10" s="115">
        <v>0.47090673999999999</v>
      </c>
      <c r="AW10" s="115">
        <v>0.42510908000000003</v>
      </c>
      <c r="AX10" s="115">
        <v>0.25521204000000003</v>
      </c>
      <c r="AY10" s="115">
        <v>0.18404751999999999</v>
      </c>
      <c r="AZ10" s="115">
        <v>0.11165673999999999</v>
      </c>
      <c r="BA10" s="115">
        <v>0.14308682</v>
      </c>
      <c r="BB10" s="115">
        <v>0.11158004000000001</v>
      </c>
      <c r="BC10" s="115">
        <v>5.8560800000000003E-2</v>
      </c>
      <c r="BD10" s="115">
        <v>4.8741619999999999E-2</v>
      </c>
      <c r="BE10" s="115">
        <v>3.1872999999999999E-2</v>
      </c>
    </row>
    <row r="11" spans="1:58" x14ac:dyDescent="0.25">
      <c r="A11" s="48" t="s">
        <v>39</v>
      </c>
      <c r="B11" s="138" t="s">
        <v>109</v>
      </c>
      <c r="C11" s="84">
        <v>390730</v>
      </c>
      <c r="D11" s="115">
        <v>1.1062620200000002</v>
      </c>
      <c r="E11" s="115">
        <v>1.03667832</v>
      </c>
      <c r="F11" s="115">
        <v>1.1322560799999999</v>
      </c>
      <c r="G11" s="115">
        <v>1.3188969399999999</v>
      </c>
      <c r="H11" s="115">
        <v>1.3741540800000001</v>
      </c>
      <c r="I11" s="115">
        <v>1.0756399999999999</v>
      </c>
      <c r="J11" s="115">
        <v>0.25534852000000002</v>
      </c>
      <c r="K11" s="115">
        <v>0.25875492</v>
      </c>
      <c r="L11" s="115">
        <v>0.26836004000000002</v>
      </c>
      <c r="M11" s="115">
        <v>0.27483128000000001</v>
      </c>
      <c r="N11" s="115">
        <v>0.32925648000000002</v>
      </c>
      <c r="O11" s="115">
        <v>0.23910000000000001</v>
      </c>
      <c r="P11" s="115" t="s">
        <v>36</v>
      </c>
      <c r="Q11" s="115" t="s">
        <v>225</v>
      </c>
      <c r="R11" s="115" t="s">
        <v>106</v>
      </c>
      <c r="S11" s="115" t="s">
        <v>42</v>
      </c>
      <c r="T11" s="115" t="s">
        <v>224</v>
      </c>
      <c r="U11" s="115">
        <v>0.73522712000000001</v>
      </c>
      <c r="V11" s="115">
        <v>9.6821599999999994E-2</v>
      </c>
      <c r="W11" s="115">
        <v>6.6172519999999999E-2</v>
      </c>
      <c r="X11" s="115">
        <v>6.770176E-2</v>
      </c>
      <c r="Y11" s="115">
        <v>2.1803340000000001E-2</v>
      </c>
      <c r="Z11" s="115">
        <v>0.1819123</v>
      </c>
      <c r="AA11" s="115">
        <v>5.0554580000000002E-2</v>
      </c>
      <c r="AB11" s="115">
        <v>1.9935540000000002E-2</v>
      </c>
      <c r="AC11" s="115">
        <v>1.9030700000000001E-2</v>
      </c>
      <c r="AD11" s="115">
        <v>8.4758799999999999E-3</v>
      </c>
      <c r="AE11" s="115">
        <v>4.4096949400000005</v>
      </c>
      <c r="AF11" s="115">
        <v>5.4708634600000003</v>
      </c>
      <c r="AG11" s="115">
        <v>5.8550482800000001</v>
      </c>
      <c r="AH11" s="115">
        <v>6.9083668400000002</v>
      </c>
      <c r="AI11" s="115">
        <v>5.9589335000000005</v>
      </c>
      <c r="AJ11" s="115">
        <v>4.4450599999999998</v>
      </c>
      <c r="AK11" s="115">
        <v>1.1200464999999999</v>
      </c>
      <c r="AL11" s="115">
        <v>1.06758946</v>
      </c>
      <c r="AM11" s="115">
        <v>1.1634676000000002</v>
      </c>
      <c r="AN11" s="115">
        <v>1.26410366</v>
      </c>
      <c r="AO11" s="115">
        <v>1.11920438</v>
      </c>
      <c r="AP11" s="115">
        <v>0.88152000000000008</v>
      </c>
      <c r="AQ11" s="115" t="s">
        <v>36</v>
      </c>
      <c r="AR11" s="115" t="s">
        <v>107</v>
      </c>
      <c r="AS11" s="115" t="s">
        <v>226</v>
      </c>
      <c r="AT11" s="115" t="s">
        <v>35</v>
      </c>
      <c r="AU11" s="115" t="s">
        <v>31</v>
      </c>
      <c r="AV11" s="115">
        <v>3.1529064199999999</v>
      </c>
      <c r="AW11" s="115">
        <v>0.62226875999999998</v>
      </c>
      <c r="AX11" s="115">
        <v>0.21364574000000003</v>
      </c>
      <c r="AY11" s="115">
        <v>0.24480965999999998</v>
      </c>
      <c r="AZ11" s="115">
        <v>0.17320195999999999</v>
      </c>
      <c r="BA11" s="115">
        <v>0.53437972</v>
      </c>
      <c r="BB11" s="115">
        <v>0.12603262000000001</v>
      </c>
      <c r="BC11" s="115">
        <v>6.769944E-2</v>
      </c>
      <c r="BD11" s="115">
        <v>6.0210100000000003E-2</v>
      </c>
      <c r="BE11" s="115">
        <v>5.3631419999999999E-2</v>
      </c>
    </row>
    <row r="12" spans="1:58" s="26" customFormat="1" x14ac:dyDescent="0.25">
      <c r="A12" s="48" t="s">
        <v>39</v>
      </c>
      <c r="B12" s="138" t="s">
        <v>106</v>
      </c>
      <c r="C12" s="84">
        <v>390730</v>
      </c>
      <c r="D12" s="115">
        <v>2.0569147600000002</v>
      </c>
      <c r="E12" s="115">
        <v>2.0051587400000002</v>
      </c>
      <c r="F12" s="115">
        <v>2.1224514000000001</v>
      </c>
      <c r="G12" s="115">
        <v>2.9767028399999997</v>
      </c>
      <c r="H12" s="115">
        <v>2.6997031199999997</v>
      </c>
      <c r="I12" s="115">
        <v>3.15402</v>
      </c>
      <c r="J12" s="115">
        <v>0.67369338000000001</v>
      </c>
      <c r="K12" s="115">
        <v>0.83955846000000001</v>
      </c>
      <c r="L12" s="115">
        <v>0.86489251999999994</v>
      </c>
      <c r="M12" s="115">
        <v>0.95159559999999999</v>
      </c>
      <c r="N12" s="115">
        <v>0.85379362000000003</v>
      </c>
      <c r="O12" s="115">
        <v>0.91537999999999997</v>
      </c>
      <c r="P12" s="115" t="s">
        <v>36</v>
      </c>
      <c r="Q12" s="115" t="s">
        <v>96</v>
      </c>
      <c r="R12" s="115" t="s">
        <v>217</v>
      </c>
      <c r="S12" s="115" t="s">
        <v>53</v>
      </c>
      <c r="T12" s="115" t="s">
        <v>34</v>
      </c>
      <c r="U12" s="115">
        <v>1.3830555600000001</v>
      </c>
      <c r="V12" s="115">
        <v>0.39318312</v>
      </c>
      <c r="W12" s="115">
        <v>0.24986764</v>
      </c>
      <c r="X12" s="115">
        <v>0.14816444000000001</v>
      </c>
      <c r="Y12" s="115">
        <v>0.18426431999999998</v>
      </c>
      <c r="Z12" s="115">
        <v>0.45684800000000003</v>
      </c>
      <c r="AA12" s="115">
        <v>0.1211806</v>
      </c>
      <c r="AB12" s="115">
        <v>9.5993600000000012E-2</v>
      </c>
      <c r="AC12" s="115">
        <v>4.45628E-2</v>
      </c>
      <c r="AD12" s="115">
        <v>3.2254200000000004E-2</v>
      </c>
      <c r="AE12" s="115">
        <v>8.5577283000000008</v>
      </c>
      <c r="AF12" s="115">
        <v>6.8071131200000004</v>
      </c>
      <c r="AG12" s="115">
        <v>6.83270088</v>
      </c>
      <c r="AH12" s="115">
        <v>7.5021969799999999</v>
      </c>
      <c r="AI12" s="115">
        <v>7.0338496399999997</v>
      </c>
      <c r="AJ12" s="115">
        <v>7.0102599999999997</v>
      </c>
      <c r="AK12" s="115">
        <v>2.9823408599999999</v>
      </c>
      <c r="AL12" s="115">
        <v>2.8732657000000001</v>
      </c>
      <c r="AM12" s="115">
        <v>2.9090561799999999</v>
      </c>
      <c r="AN12" s="115">
        <v>2.6465434000000001</v>
      </c>
      <c r="AO12" s="115">
        <v>2.6683931000000003</v>
      </c>
      <c r="AP12" s="115">
        <v>2.4788399999999999</v>
      </c>
      <c r="AQ12" s="115" t="s">
        <v>36</v>
      </c>
      <c r="AR12" s="115" t="s">
        <v>33</v>
      </c>
      <c r="AS12" s="115" t="s">
        <v>107</v>
      </c>
      <c r="AT12" s="115" t="s">
        <v>34</v>
      </c>
      <c r="AU12" s="115" t="s">
        <v>42</v>
      </c>
      <c r="AV12" s="115">
        <v>2.0505441600000003</v>
      </c>
      <c r="AW12" s="115">
        <v>1.23886436</v>
      </c>
      <c r="AX12" s="115">
        <v>0.45773259999999999</v>
      </c>
      <c r="AY12" s="115">
        <v>0.61392630000000004</v>
      </c>
      <c r="AZ12" s="115">
        <v>0.38134193999999999</v>
      </c>
      <c r="BA12" s="115">
        <v>0.96464600000000011</v>
      </c>
      <c r="BB12" s="115">
        <v>0.31779400000000002</v>
      </c>
      <c r="BC12" s="115">
        <v>0.188724</v>
      </c>
      <c r="BD12" s="115">
        <v>0.1749792</v>
      </c>
      <c r="BE12" s="115">
        <v>0.1573928</v>
      </c>
    </row>
    <row r="13" spans="1:58" s="26" customFormat="1" x14ac:dyDescent="0.25">
      <c r="A13" s="48" t="s">
        <v>39</v>
      </c>
      <c r="B13" s="138" t="s">
        <v>259</v>
      </c>
      <c r="C13" s="84">
        <v>390730</v>
      </c>
      <c r="D13" s="115">
        <v>2.3883000000000001</v>
      </c>
      <c r="E13" s="115">
        <v>2.1941200000000003</v>
      </c>
      <c r="F13" s="115">
        <v>2.6902600000000003</v>
      </c>
      <c r="G13" s="115">
        <v>3.2326200000000003</v>
      </c>
      <c r="H13" s="115">
        <v>3.0262000000000002</v>
      </c>
      <c r="I13" s="115">
        <v>2.9025799999999999</v>
      </c>
      <c r="J13" s="115">
        <v>0.77005999999999997</v>
      </c>
      <c r="K13" s="115">
        <v>0.77678000000000003</v>
      </c>
      <c r="L13" s="115">
        <v>0.90191999999999994</v>
      </c>
      <c r="M13" s="115">
        <v>0.90427999999999997</v>
      </c>
      <c r="N13" s="115">
        <v>0.95798000000000005</v>
      </c>
      <c r="O13" s="115">
        <v>0.91480000000000006</v>
      </c>
      <c r="P13" s="115" t="s">
        <v>318</v>
      </c>
      <c r="Q13" s="115" t="s">
        <v>36</v>
      </c>
      <c r="R13" s="115" t="s">
        <v>51</v>
      </c>
      <c r="S13" s="115" t="s">
        <v>33</v>
      </c>
      <c r="T13" s="115" t="s">
        <v>42</v>
      </c>
      <c r="U13" s="115">
        <v>0.65568000000000004</v>
      </c>
      <c r="V13" s="115">
        <v>0.76066</v>
      </c>
      <c r="W13" s="115">
        <v>0.29330000000000001</v>
      </c>
      <c r="X13" s="115">
        <v>0.33244000000000001</v>
      </c>
      <c r="Y13" s="115">
        <v>0.19106000000000001</v>
      </c>
      <c r="Z13" s="115">
        <v>0.29365999999999998</v>
      </c>
      <c r="AA13" s="115">
        <v>0.26224000000000003</v>
      </c>
      <c r="AB13" s="115">
        <v>0.10538</v>
      </c>
      <c r="AC13" s="115">
        <v>6.658E-2</v>
      </c>
      <c r="AD13" s="115">
        <v>4.7759999999999997E-2</v>
      </c>
      <c r="AE13" s="115">
        <v>0.13869999999999999</v>
      </c>
      <c r="AF13" s="115">
        <v>0.1305</v>
      </c>
      <c r="AG13" s="115">
        <v>0.16170000000000001</v>
      </c>
      <c r="AH13" s="115">
        <v>0.22347999999999998</v>
      </c>
      <c r="AI13" s="115">
        <v>0.21358000000000002</v>
      </c>
      <c r="AJ13" s="115">
        <v>0.19340000000000002</v>
      </c>
      <c r="AK13" s="115">
        <v>2.6700000000000002E-2</v>
      </c>
      <c r="AL13" s="115">
        <v>3.1379999999999998E-2</v>
      </c>
      <c r="AM13" s="115">
        <v>4.0480000000000002E-2</v>
      </c>
      <c r="AN13" s="115">
        <v>4.9640000000000004E-2</v>
      </c>
      <c r="AO13" s="115">
        <v>4.8659999999999995E-2</v>
      </c>
      <c r="AP13" s="115">
        <v>4.8640000000000003E-2</v>
      </c>
      <c r="AQ13" s="115" t="s">
        <v>334</v>
      </c>
      <c r="AR13" s="115" t="s">
        <v>335</v>
      </c>
      <c r="AS13" s="115" t="s">
        <v>336</v>
      </c>
      <c r="AT13" s="115" t="s">
        <v>337</v>
      </c>
      <c r="AU13" s="115" t="s">
        <v>338</v>
      </c>
      <c r="AV13" s="115">
        <v>8.0500000000000002E-2</v>
      </c>
      <c r="AW13" s="115">
        <v>6.1500000000000006E-2</v>
      </c>
      <c r="AX13" s="115">
        <v>1.102E-2</v>
      </c>
      <c r="AY13" s="115">
        <v>5.4000000000000003E-3</v>
      </c>
      <c r="AZ13" s="115">
        <v>5.0400000000000002E-3</v>
      </c>
      <c r="BA13" s="115">
        <v>2.0800000000000003E-2</v>
      </c>
      <c r="BB13" s="115">
        <v>1.806E-2</v>
      </c>
      <c r="BC13" s="115">
        <v>3.4399999999999999E-3</v>
      </c>
      <c r="BD13" s="115">
        <v>1.4599999999999999E-3</v>
      </c>
      <c r="BE13" s="115">
        <v>1.0199999999999999E-3</v>
      </c>
    </row>
    <row r="14" spans="1:58" x14ac:dyDescent="0.25">
      <c r="A14" s="48" t="s">
        <v>39</v>
      </c>
      <c r="B14" s="138" t="s">
        <v>107</v>
      </c>
      <c r="C14" s="84">
        <v>390730</v>
      </c>
      <c r="D14" s="115">
        <v>3.53784404</v>
      </c>
      <c r="E14" s="115">
        <v>4.0265342799999999</v>
      </c>
      <c r="F14" s="115">
        <v>4.2692225800000001</v>
      </c>
      <c r="G14" s="115">
        <v>4.6038194199999998</v>
      </c>
      <c r="H14" s="115">
        <v>4.2867117600000002</v>
      </c>
      <c r="I14" s="115">
        <v>3.11246</v>
      </c>
      <c r="J14" s="115">
        <v>1.06344802</v>
      </c>
      <c r="K14" s="115">
        <v>1.12423502</v>
      </c>
      <c r="L14" s="115">
        <v>1.14688908</v>
      </c>
      <c r="M14" s="115">
        <v>1.08094756</v>
      </c>
      <c r="N14" s="115">
        <v>1.11122648</v>
      </c>
      <c r="O14" s="115">
        <v>0.90867999999999993</v>
      </c>
      <c r="P14" s="115" t="s">
        <v>36</v>
      </c>
      <c r="Q14" s="115" t="s">
        <v>106</v>
      </c>
      <c r="R14" s="115" t="s">
        <v>109</v>
      </c>
      <c r="S14" s="115" t="s">
        <v>217</v>
      </c>
      <c r="T14" s="115" t="s">
        <v>96</v>
      </c>
      <c r="U14" s="115">
        <v>1.8625586200000002</v>
      </c>
      <c r="V14" s="115">
        <v>0.64589858000000011</v>
      </c>
      <c r="W14" s="115">
        <v>0.25532788000000001</v>
      </c>
      <c r="X14" s="115">
        <v>0.17801974000000001</v>
      </c>
      <c r="Y14" s="115">
        <v>0.26048338000000004</v>
      </c>
      <c r="Z14" s="115">
        <v>0.41452517999999999</v>
      </c>
      <c r="AA14" s="115">
        <v>0.21426232000000001</v>
      </c>
      <c r="AB14" s="115">
        <v>7.6366440000000008E-2</v>
      </c>
      <c r="AC14" s="115">
        <v>7.157376E-2</v>
      </c>
      <c r="AD14" s="115">
        <v>6.3098219999999997E-2</v>
      </c>
      <c r="AE14" s="115">
        <v>2.2428067200000004</v>
      </c>
      <c r="AF14" s="115">
        <v>1.9503039000000002</v>
      </c>
      <c r="AG14" s="115">
        <v>1.85098238</v>
      </c>
      <c r="AH14" s="115">
        <v>2.0387244600000001</v>
      </c>
      <c r="AI14" s="115">
        <v>1.979981</v>
      </c>
      <c r="AJ14" s="115">
        <v>1.6660400000000002</v>
      </c>
      <c r="AK14" s="115">
        <v>0.32638136000000001</v>
      </c>
      <c r="AL14" s="115">
        <v>0.27999866000000001</v>
      </c>
      <c r="AM14" s="115">
        <v>0.25172823999999999</v>
      </c>
      <c r="AN14" s="115">
        <v>0.25229750000000001</v>
      </c>
      <c r="AO14" s="115">
        <v>0.24822079999999999</v>
      </c>
      <c r="AP14" s="115">
        <v>0.20784</v>
      </c>
      <c r="AQ14" s="115" t="s">
        <v>36</v>
      </c>
      <c r="AR14" s="115" t="s">
        <v>42</v>
      </c>
      <c r="AS14" s="115" t="s">
        <v>34</v>
      </c>
      <c r="AT14" s="115" t="s">
        <v>35</v>
      </c>
      <c r="AU14" s="115" t="s">
        <v>33</v>
      </c>
      <c r="AV14" s="115">
        <v>0.37600366000000002</v>
      </c>
      <c r="AW14" s="115">
        <v>0.18680354000000002</v>
      </c>
      <c r="AX14" s="115">
        <v>0.15884344</v>
      </c>
      <c r="AY14" s="115">
        <v>0.12218526</v>
      </c>
      <c r="AZ14" s="115">
        <v>0.10723428</v>
      </c>
      <c r="BA14" s="115">
        <v>3.948306E-2</v>
      </c>
      <c r="BB14" s="115">
        <v>3.7754340000000004E-2</v>
      </c>
      <c r="BC14" s="115">
        <v>1.801676E-2</v>
      </c>
      <c r="BD14" s="115">
        <v>1.3810899999999999E-2</v>
      </c>
      <c r="BE14" s="115">
        <v>1.2752699999999999E-2</v>
      </c>
    </row>
    <row r="15" spans="1:58" x14ac:dyDescent="0.25">
      <c r="A15" s="48" t="s">
        <v>38</v>
      </c>
      <c r="B15" s="138" t="s">
        <v>34</v>
      </c>
      <c r="C15" s="84">
        <v>390730</v>
      </c>
      <c r="D15" s="115">
        <v>8.1940372799999999</v>
      </c>
      <c r="E15" s="115">
        <v>6.3615371400000003</v>
      </c>
      <c r="F15" s="115">
        <v>7.1776032599999997</v>
      </c>
      <c r="G15" s="115">
        <v>9.6394662800000006</v>
      </c>
      <c r="H15" s="115">
        <v>9.0231767400000003</v>
      </c>
      <c r="I15" s="115">
        <v>7.0398400000000008</v>
      </c>
      <c r="J15" s="115">
        <v>2.2085498600000002</v>
      </c>
      <c r="K15" s="115">
        <v>1.8995350400000002</v>
      </c>
      <c r="L15" s="115">
        <v>2.11488232</v>
      </c>
      <c r="M15" s="115">
        <v>2.3093683200000004</v>
      </c>
      <c r="N15" s="115">
        <v>2.17231774</v>
      </c>
      <c r="O15" s="115">
        <v>1.7709999999999999</v>
      </c>
      <c r="P15" s="115" t="s">
        <v>217</v>
      </c>
      <c r="Q15" s="115" t="s">
        <v>50</v>
      </c>
      <c r="R15" s="115" t="s">
        <v>36</v>
      </c>
      <c r="S15" s="115" t="s">
        <v>106</v>
      </c>
      <c r="T15" s="115" t="s">
        <v>105</v>
      </c>
      <c r="U15" s="115">
        <v>2.7630512800000004</v>
      </c>
      <c r="V15" s="115">
        <v>0.64640083999999998</v>
      </c>
      <c r="W15" s="115">
        <v>1.7032946600000001</v>
      </c>
      <c r="X15" s="115">
        <v>0.4159484</v>
      </c>
      <c r="Y15" s="115">
        <v>0.58799093999999996</v>
      </c>
      <c r="Z15" s="115">
        <v>0.94996082000000004</v>
      </c>
      <c r="AA15" s="115">
        <v>0.23799271999999999</v>
      </c>
      <c r="AB15" s="115">
        <v>0.21066946000000003</v>
      </c>
      <c r="AC15" s="115">
        <v>0.12047466</v>
      </c>
      <c r="AD15" s="115">
        <v>0.10969006000000001</v>
      </c>
      <c r="AE15" s="115">
        <v>13.7292247</v>
      </c>
      <c r="AF15" s="115">
        <v>13.61280522</v>
      </c>
      <c r="AG15" s="115">
        <v>13.645015240000001</v>
      </c>
      <c r="AH15" s="115">
        <v>13.813311540000001</v>
      </c>
      <c r="AI15" s="115">
        <v>14.85328198</v>
      </c>
      <c r="AJ15" s="115">
        <v>13.772300000000001</v>
      </c>
      <c r="AK15" s="115">
        <v>3.0905612200000001</v>
      </c>
      <c r="AL15" s="115">
        <v>3.13</v>
      </c>
      <c r="AM15" s="115">
        <v>3.27</v>
      </c>
      <c r="AN15" s="115">
        <v>3.38</v>
      </c>
      <c r="AO15" s="115">
        <v>3.43</v>
      </c>
      <c r="AP15" s="115">
        <v>3.5298000000000003</v>
      </c>
      <c r="AQ15" s="115" t="s">
        <v>188</v>
      </c>
      <c r="AR15" s="115" t="s">
        <v>110</v>
      </c>
      <c r="AS15" s="115" t="s">
        <v>105</v>
      </c>
      <c r="AT15" s="115" t="s">
        <v>33</v>
      </c>
      <c r="AU15" s="115" t="s">
        <v>217</v>
      </c>
      <c r="AV15" s="115">
        <v>0.45317328000000007</v>
      </c>
      <c r="AW15" s="115">
        <v>4.8615381800000002</v>
      </c>
      <c r="AX15" s="115">
        <v>2.20640182</v>
      </c>
      <c r="AY15" s="115">
        <v>1.6859496200000001</v>
      </c>
      <c r="AZ15" s="115">
        <v>0.92882335999999999</v>
      </c>
      <c r="BA15" s="115">
        <v>0.90649811999999996</v>
      </c>
      <c r="BB15" s="115">
        <v>0.85100611999999998</v>
      </c>
      <c r="BC15" s="115">
        <v>0.63592714000000006</v>
      </c>
      <c r="BD15" s="115">
        <v>0.55924149999999995</v>
      </c>
      <c r="BE15" s="115">
        <v>0.38555447999999998</v>
      </c>
    </row>
    <row r="16" spans="1:58" x14ac:dyDescent="0.25">
      <c r="A16" s="48" t="s">
        <v>38</v>
      </c>
      <c r="B16" s="138" t="s">
        <v>105</v>
      </c>
      <c r="C16" s="84">
        <v>390730</v>
      </c>
      <c r="D16" s="115">
        <v>2.9561899</v>
      </c>
      <c r="E16" s="115">
        <v>2.69162912</v>
      </c>
      <c r="F16" s="115">
        <v>2.6995895999999999</v>
      </c>
      <c r="G16" s="115">
        <v>2.7610964999999998</v>
      </c>
      <c r="H16" s="115">
        <v>2.5965884199999998</v>
      </c>
      <c r="I16" s="115">
        <v>0.69228000000000001</v>
      </c>
      <c r="J16" s="115">
        <v>0.95573606</v>
      </c>
      <c r="K16" s="115">
        <v>0.94860628000000002</v>
      </c>
      <c r="L16" s="115">
        <v>0</v>
      </c>
      <c r="M16" s="115">
        <v>0</v>
      </c>
      <c r="N16" s="115">
        <v>0.81381354000000006</v>
      </c>
      <c r="O16" s="115">
        <v>2.1500400000000002</v>
      </c>
      <c r="P16" s="115" t="s">
        <v>34</v>
      </c>
      <c r="Q16" s="115" t="s">
        <v>217</v>
      </c>
      <c r="R16" s="115" t="s">
        <v>33</v>
      </c>
      <c r="S16" s="115" t="s">
        <v>36</v>
      </c>
      <c r="T16" s="115" t="s">
        <v>224</v>
      </c>
      <c r="U16" s="115">
        <v>2.0228857800000002</v>
      </c>
      <c r="V16" s="115">
        <v>0.23706278000000003</v>
      </c>
      <c r="W16" s="115">
        <v>5.7716360000000001E-2</v>
      </c>
      <c r="X16" s="115">
        <v>4.4820859999999997E-2</v>
      </c>
      <c r="Y16" s="115">
        <v>2.3510939999999998E-2</v>
      </c>
      <c r="Z16" s="115">
        <v>0.61995732000000003</v>
      </c>
      <c r="AA16" s="115">
        <v>0.10391404</v>
      </c>
      <c r="AB16" s="115">
        <v>2.0707740000000002E-2</v>
      </c>
      <c r="AC16" s="115">
        <v>6.78986E-3</v>
      </c>
      <c r="AD16" s="115">
        <v>5.1765600000000002E-3</v>
      </c>
      <c r="AE16" s="115">
        <v>0.93082049999999994</v>
      </c>
      <c r="AF16" s="115">
        <v>0.71981455999999999</v>
      </c>
      <c r="AG16" s="115">
        <v>0.75519267999999995</v>
      </c>
      <c r="AH16" s="115">
        <v>0.81746557999999991</v>
      </c>
      <c r="AI16" s="115">
        <v>0.85850280000000001</v>
      </c>
      <c r="AJ16" s="115">
        <v>0.88266000000000011</v>
      </c>
      <c r="AK16" s="115">
        <v>0.21943298</v>
      </c>
      <c r="AL16" s="115">
        <v>0.17310510000000001</v>
      </c>
      <c r="AM16" s="115">
        <v>0.17259342</v>
      </c>
      <c r="AN16" s="115">
        <v>0.16300961999999999</v>
      </c>
      <c r="AO16" s="115">
        <v>0.16660128000000002</v>
      </c>
      <c r="AP16" s="115">
        <v>0.15586</v>
      </c>
      <c r="AQ16" s="115" t="s">
        <v>34</v>
      </c>
      <c r="AR16" s="115" t="s">
        <v>31</v>
      </c>
      <c r="AS16" s="115" t="s">
        <v>189</v>
      </c>
      <c r="AT16" s="115" t="s">
        <v>231</v>
      </c>
      <c r="AU16" s="115" t="s">
        <v>111</v>
      </c>
      <c r="AV16" s="115">
        <v>0.61044905999999999</v>
      </c>
      <c r="AW16" s="115">
        <v>7.8718919999999998E-2</v>
      </c>
      <c r="AX16" s="115">
        <v>3.3079379999999999E-2</v>
      </c>
      <c r="AY16" s="115">
        <v>2.0955659999999997E-2</v>
      </c>
      <c r="AZ16" s="115">
        <v>1.2609459999999999E-2</v>
      </c>
      <c r="BA16" s="115">
        <v>0.11311662</v>
      </c>
      <c r="BB16" s="115">
        <v>2.204944E-2</v>
      </c>
      <c r="BC16" s="115">
        <v>1.0437080000000001E-2</v>
      </c>
      <c r="BD16" s="115">
        <v>5.1751999999999996E-3</v>
      </c>
      <c r="BE16" s="115">
        <v>1.9910000000000001E-3</v>
      </c>
    </row>
    <row r="17" spans="1:57" x14ac:dyDescent="0.25">
      <c r="A17" s="48" t="s">
        <v>40</v>
      </c>
      <c r="B17" s="138" t="s">
        <v>18</v>
      </c>
      <c r="C17" s="84">
        <v>390730</v>
      </c>
      <c r="D17" s="115">
        <v>2.6050331600000001</v>
      </c>
      <c r="E17" s="115">
        <v>1.95545832</v>
      </c>
      <c r="F17" s="115">
        <v>1.5390071400000001</v>
      </c>
      <c r="G17" s="115">
        <v>1.89590846</v>
      </c>
      <c r="H17" s="115">
        <v>1.98056706</v>
      </c>
      <c r="I17" s="115">
        <v>2.1126200000000002</v>
      </c>
      <c r="J17" s="115">
        <v>0.84701490000000013</v>
      </c>
      <c r="K17" s="115">
        <v>0.62146678</v>
      </c>
      <c r="L17" s="115">
        <v>0.54130769999999995</v>
      </c>
      <c r="M17" s="115">
        <v>0.55659520000000007</v>
      </c>
      <c r="N17" s="115">
        <v>0.59855822000000003</v>
      </c>
      <c r="O17" s="115">
        <v>0.65346000000000004</v>
      </c>
      <c r="P17" s="115" t="s">
        <v>34</v>
      </c>
      <c r="Q17" s="115" t="s">
        <v>42</v>
      </c>
      <c r="R17" s="115" t="s">
        <v>217</v>
      </c>
      <c r="S17" s="115" t="s">
        <v>36</v>
      </c>
      <c r="T17" s="115" t="s">
        <v>33</v>
      </c>
      <c r="U17" s="115">
        <v>0.53275483999999995</v>
      </c>
      <c r="V17" s="115">
        <v>0.30693357999999998</v>
      </c>
      <c r="W17" s="115">
        <v>0.13346063999999999</v>
      </c>
      <c r="X17" s="115">
        <v>0.21659351999999998</v>
      </c>
      <c r="Y17" s="115">
        <v>0.10725168</v>
      </c>
      <c r="Z17" s="115">
        <v>0.13352245999999998</v>
      </c>
      <c r="AA17" s="115">
        <v>7.289176E-2</v>
      </c>
      <c r="AB17" s="115">
        <v>5.1905119999999999E-2</v>
      </c>
      <c r="AC17" s="115">
        <v>4.6611300000000001E-2</v>
      </c>
      <c r="AD17" s="115">
        <v>4.0835900000000001E-2</v>
      </c>
      <c r="AE17" s="115">
        <v>0.27845925999999999</v>
      </c>
      <c r="AF17" s="115">
        <v>0.27011459999999998</v>
      </c>
      <c r="AG17" s="115">
        <v>0.23377606000000001</v>
      </c>
      <c r="AH17" s="115">
        <v>0.29481871999999998</v>
      </c>
      <c r="AI17" s="115">
        <v>0.23608958000000002</v>
      </c>
      <c r="AJ17" s="115">
        <v>0.1807</v>
      </c>
      <c r="AK17" s="115">
        <v>8.1630540000000015E-2</v>
      </c>
      <c r="AL17" s="115">
        <v>0.10644313999999999</v>
      </c>
      <c r="AM17" s="115">
        <v>0</v>
      </c>
      <c r="AN17" s="115">
        <v>0.10598028</v>
      </c>
      <c r="AO17" s="115">
        <v>7.8812320000000005E-2</v>
      </c>
      <c r="AP17" s="115">
        <v>5.9760000000000001E-2</v>
      </c>
      <c r="AQ17" s="115" t="s">
        <v>103</v>
      </c>
      <c r="AR17" s="115" t="s">
        <v>228</v>
      </c>
      <c r="AS17" s="115" t="s">
        <v>34</v>
      </c>
      <c r="AT17" s="115" t="s">
        <v>33</v>
      </c>
      <c r="AU17" s="115" t="s">
        <v>229</v>
      </c>
      <c r="AV17" s="115">
        <v>0.14534514000000001</v>
      </c>
      <c r="AW17" s="115">
        <v>3.1870820000000001E-2</v>
      </c>
      <c r="AX17" s="115">
        <v>1.5679760000000001E-2</v>
      </c>
      <c r="AY17" s="115">
        <v>5.6989800000000002E-3</v>
      </c>
      <c r="AZ17" s="115">
        <v>5.8133799999999999E-3</v>
      </c>
      <c r="BA17" s="115">
        <v>6.0265840000000001E-2</v>
      </c>
      <c r="BB17" s="115">
        <v>7.1292599999999992E-3</v>
      </c>
      <c r="BC17" s="115">
        <v>3.5638199999999997E-3</v>
      </c>
      <c r="BD17" s="115">
        <v>1.5829399999999999E-3</v>
      </c>
      <c r="BE17" s="115">
        <v>1.2875800000000002E-3</v>
      </c>
    </row>
    <row r="18" spans="1:57" x14ac:dyDescent="0.25">
      <c r="A18" s="48" t="s">
        <v>40</v>
      </c>
      <c r="B18" s="138" t="s">
        <v>103</v>
      </c>
      <c r="C18" s="84">
        <v>390730</v>
      </c>
      <c r="D18" s="115">
        <v>0.60679004000000003</v>
      </c>
      <c r="E18" s="115">
        <v>0.34722442000000003</v>
      </c>
      <c r="F18" s="115">
        <v>0.37427512000000002</v>
      </c>
      <c r="G18" s="115">
        <v>0.45595866000000002</v>
      </c>
      <c r="H18" s="115">
        <v>0.40111739999999996</v>
      </c>
      <c r="I18" s="115">
        <v>0.29164000000000001</v>
      </c>
      <c r="J18" s="115">
        <v>0.19149073999999999</v>
      </c>
      <c r="K18" s="115">
        <v>0.13510804000000001</v>
      </c>
      <c r="L18" s="115">
        <v>0.1439019</v>
      </c>
      <c r="M18" s="115">
        <v>0.15016852</v>
      </c>
      <c r="N18" s="115">
        <v>0.14053442000000002</v>
      </c>
      <c r="O18" s="115">
        <v>0.11263999999999999</v>
      </c>
      <c r="P18" s="115" t="s">
        <v>18</v>
      </c>
      <c r="Q18" s="115" t="s">
        <v>217</v>
      </c>
      <c r="R18" s="115" t="s">
        <v>36</v>
      </c>
      <c r="S18" s="115" t="s">
        <v>34</v>
      </c>
      <c r="T18" s="115" t="s">
        <v>53</v>
      </c>
      <c r="U18" s="115">
        <v>0.14814730000000001</v>
      </c>
      <c r="V18" s="115">
        <v>0.10522536</v>
      </c>
      <c r="W18" s="115">
        <v>1.2209339999999999E-2</v>
      </c>
      <c r="X18" s="115">
        <v>6.4464839999999995E-2</v>
      </c>
      <c r="Y18" s="115">
        <v>8.6488399999999997E-3</v>
      </c>
      <c r="Z18" s="115">
        <v>5.9674400000000002E-2</v>
      </c>
      <c r="AA18" s="115">
        <v>4.0127200000000002E-2</v>
      </c>
      <c r="AB18" s="115">
        <v>9.3040399999999995E-3</v>
      </c>
      <c r="AC18" s="115">
        <v>7.6771999999999995E-3</v>
      </c>
      <c r="AD18" s="115">
        <v>4.9681999999999999E-3</v>
      </c>
      <c r="AE18" s="115">
        <v>1.6096920000000001E-2</v>
      </c>
      <c r="AF18" s="115">
        <v>9.7281399999999997E-3</v>
      </c>
      <c r="AG18" s="115">
        <v>8.365860000000001E-3</v>
      </c>
      <c r="AH18" s="115">
        <v>9.1884800000000006E-3</v>
      </c>
      <c r="AI18" s="115">
        <v>8.5208799999999998E-3</v>
      </c>
      <c r="AJ18" s="115">
        <v>3.8E-3</v>
      </c>
      <c r="AK18" s="115">
        <v>3.8811800000000001E-3</v>
      </c>
      <c r="AL18" s="115">
        <v>2.0402200000000001E-3</v>
      </c>
      <c r="AM18" s="115">
        <v>1.48072E-3</v>
      </c>
      <c r="AN18" s="115">
        <v>1.7379600000000002E-3</v>
      </c>
      <c r="AO18" s="115">
        <v>1.42004E-3</v>
      </c>
      <c r="AP18" s="115">
        <v>1.48E-3</v>
      </c>
      <c r="AQ18" s="115" t="s">
        <v>227</v>
      </c>
      <c r="AR18" s="115" t="s">
        <v>228</v>
      </c>
      <c r="AS18" s="115" t="s">
        <v>229</v>
      </c>
      <c r="AT18" s="115" t="s">
        <v>18</v>
      </c>
      <c r="AU18" s="115" t="s">
        <v>230</v>
      </c>
      <c r="AV18" s="115">
        <v>3.2373200000000001E-3</v>
      </c>
      <c r="AW18" s="115">
        <v>1.8444399999999999E-3</v>
      </c>
      <c r="AX18" s="115">
        <v>1.83304E-3</v>
      </c>
      <c r="AY18" s="115">
        <v>9.9624000000000002E-4</v>
      </c>
      <c r="AZ18" s="115">
        <v>6.0979999999999997E-4</v>
      </c>
      <c r="BA18" s="115">
        <v>5.0431999999999994E-4</v>
      </c>
      <c r="BB18" s="115">
        <v>3.9708000000000001E-4</v>
      </c>
      <c r="BC18" s="115">
        <v>2.7618E-4</v>
      </c>
      <c r="BD18" s="115">
        <v>1.362E-4</v>
      </c>
      <c r="BE18" s="115">
        <v>1.0626E-4</v>
      </c>
    </row>
    <row r="19" spans="1:57" x14ac:dyDescent="0.25">
      <c r="A19" s="48" t="s">
        <v>37</v>
      </c>
      <c r="B19" s="138" t="s">
        <v>111</v>
      </c>
      <c r="C19" s="84">
        <v>390730</v>
      </c>
      <c r="D19" s="115">
        <v>1.3859600000000001</v>
      </c>
      <c r="E19" s="115">
        <v>1.2845599999999999</v>
      </c>
      <c r="F19" s="115">
        <v>1.9851400000000001</v>
      </c>
      <c r="G19" s="115">
        <v>2.2139799999999998</v>
      </c>
      <c r="H19" s="115">
        <v>1.7825200000000001</v>
      </c>
      <c r="I19" s="115">
        <v>1.03</v>
      </c>
      <c r="J19" s="115">
        <v>0.46938000000000002</v>
      </c>
      <c r="K19" s="115">
        <v>0.58257999999999999</v>
      </c>
      <c r="L19" s="115">
        <v>0.89525999999999994</v>
      </c>
      <c r="M19" s="115">
        <v>0.77388000000000012</v>
      </c>
      <c r="N19" s="115">
        <v>0.69622000000000006</v>
      </c>
      <c r="O19" s="115">
        <v>0.54</v>
      </c>
      <c r="P19" s="115" t="s">
        <v>32</v>
      </c>
      <c r="Q19" s="115" t="s">
        <v>51</v>
      </c>
      <c r="R19" s="115" t="s">
        <v>31</v>
      </c>
      <c r="S19" s="115" t="s">
        <v>49</v>
      </c>
      <c r="T19" s="115" t="s">
        <v>106</v>
      </c>
      <c r="U19" s="115">
        <v>0.40524000000000004</v>
      </c>
      <c r="V19" s="115">
        <v>0.34753999999999996</v>
      </c>
      <c r="W19" s="115">
        <v>0.21722000000000002</v>
      </c>
      <c r="X19" s="115">
        <v>0.20052</v>
      </c>
      <c r="Y19" s="115">
        <v>9.8360000000000003E-2</v>
      </c>
      <c r="Z19" s="115">
        <v>0.17076</v>
      </c>
      <c r="AA19" s="115">
        <v>0.15958</v>
      </c>
      <c r="AB19" s="115">
        <v>9.6140000000000003E-2</v>
      </c>
      <c r="AC19" s="115">
        <v>8.7440000000000004E-2</v>
      </c>
      <c r="AD19" s="115">
        <v>4.6559999999999997E-2</v>
      </c>
      <c r="AE19" s="115">
        <v>0.23562000000000002</v>
      </c>
      <c r="AF19" s="115">
        <v>0.31556000000000001</v>
      </c>
      <c r="AG19" s="115">
        <v>0.64706000000000008</v>
      </c>
      <c r="AH19" s="115">
        <v>0.73584000000000005</v>
      </c>
      <c r="AI19" s="115">
        <v>0.58972000000000002</v>
      </c>
      <c r="AJ19" s="115">
        <v>0</v>
      </c>
      <c r="AK19" s="115">
        <v>0.10846</v>
      </c>
      <c r="AL19" s="115">
        <v>0.13474</v>
      </c>
      <c r="AM19" s="115">
        <v>0.25472</v>
      </c>
      <c r="AN19" s="115">
        <v>0.28050000000000003</v>
      </c>
      <c r="AO19" s="115">
        <v>0.20598</v>
      </c>
      <c r="AP19" s="115">
        <v>0</v>
      </c>
      <c r="AQ19" s="115" t="s">
        <v>339</v>
      </c>
      <c r="AR19" s="115" t="s">
        <v>231</v>
      </c>
      <c r="AS19" s="115" t="s">
        <v>340</v>
      </c>
      <c r="AT19" s="115" t="s">
        <v>341</v>
      </c>
      <c r="AU19" s="115" t="s">
        <v>31</v>
      </c>
      <c r="AV19" s="115">
        <v>0.12392</v>
      </c>
      <c r="AW19" s="115">
        <v>8.1720000000000001E-2</v>
      </c>
      <c r="AX19" s="115">
        <v>7.4039999999999995E-2</v>
      </c>
      <c r="AY19" s="115">
        <v>3.8700000000000005E-2</v>
      </c>
      <c r="AZ19" s="115">
        <v>2.9820000000000003E-2</v>
      </c>
      <c r="BA19" s="115">
        <v>4.4059999999999995E-2</v>
      </c>
      <c r="BB19" s="115">
        <v>3.1739999999999997E-2</v>
      </c>
      <c r="BC19" s="115">
        <v>2.7019999999999999E-2</v>
      </c>
      <c r="BD19" s="115">
        <v>1.3240000000000002E-2</v>
      </c>
      <c r="BE19" s="115">
        <v>1.242E-2</v>
      </c>
    </row>
    <row r="20" spans="1:57" s="26" customFormat="1" x14ac:dyDescent="0.25">
      <c r="A20" s="48" t="s">
        <v>37</v>
      </c>
      <c r="B20" s="138" t="s">
        <v>189</v>
      </c>
      <c r="C20" s="84">
        <v>390730</v>
      </c>
      <c r="D20" s="115">
        <v>2.3033113200000002</v>
      </c>
      <c r="E20" s="115">
        <v>2.1554627400000004</v>
      </c>
      <c r="F20" s="115">
        <v>2.14520774</v>
      </c>
      <c r="G20" s="115">
        <v>2.4765408799999999</v>
      </c>
      <c r="H20" s="115">
        <v>3.3715152399999999</v>
      </c>
      <c r="I20" s="115">
        <v>3.0819799999999997</v>
      </c>
      <c r="J20" s="115">
        <v>0.83187540000000004</v>
      </c>
      <c r="K20" s="115">
        <v>0.88658608000000005</v>
      </c>
      <c r="L20" s="115">
        <v>0.8391128000000001</v>
      </c>
      <c r="M20" s="115">
        <v>0.78195269999999995</v>
      </c>
      <c r="N20" s="115">
        <v>1.12769688</v>
      </c>
      <c r="O20" s="115">
        <v>1.05914</v>
      </c>
      <c r="P20" s="115" t="s">
        <v>36</v>
      </c>
      <c r="Q20" s="115" t="s">
        <v>217</v>
      </c>
      <c r="R20" s="115" t="s">
        <v>224</v>
      </c>
      <c r="S20" s="115" t="s">
        <v>106</v>
      </c>
      <c r="T20" s="115" t="s">
        <v>109</v>
      </c>
      <c r="U20" s="115">
        <v>1.4728771000000001</v>
      </c>
      <c r="V20" s="115">
        <v>0.58438246000000005</v>
      </c>
      <c r="W20" s="115">
        <v>0.12695898</v>
      </c>
      <c r="X20" s="115">
        <v>0.13494358000000001</v>
      </c>
      <c r="Y20" s="115">
        <v>0.15720664000000001</v>
      </c>
      <c r="Z20" s="115">
        <v>0.4489977</v>
      </c>
      <c r="AA20" s="115">
        <v>0.25436238</v>
      </c>
      <c r="AB20" s="115">
        <v>5.3211920000000003E-2</v>
      </c>
      <c r="AC20" s="115">
        <v>5.2574540000000003E-2</v>
      </c>
      <c r="AD20" s="115">
        <v>3.9866459999999999E-2</v>
      </c>
      <c r="AE20" s="115">
        <v>0.36919668</v>
      </c>
      <c r="AF20" s="115">
        <v>0.39748280000000002</v>
      </c>
      <c r="AG20" s="115">
        <v>0.56056706000000001</v>
      </c>
      <c r="AH20" s="115">
        <v>0.69965376000000012</v>
      </c>
      <c r="AI20" s="115">
        <v>0.51852394000000002</v>
      </c>
      <c r="AJ20" s="115">
        <v>0.48442000000000002</v>
      </c>
      <c r="AK20" s="115">
        <v>0.10949652</v>
      </c>
      <c r="AL20" s="115">
        <v>0.12844075999999999</v>
      </c>
      <c r="AM20" s="115">
        <v>0.17422035999999999</v>
      </c>
      <c r="AN20" s="115">
        <v>0.20754222</v>
      </c>
      <c r="AO20" s="115">
        <v>0.15962702000000001</v>
      </c>
      <c r="AP20" s="115">
        <v>0.15056</v>
      </c>
      <c r="AQ20" s="115" t="s">
        <v>259</v>
      </c>
      <c r="AR20" s="115" t="s">
        <v>217</v>
      </c>
      <c r="AS20" s="115" t="s">
        <v>257</v>
      </c>
      <c r="AT20" s="115" t="s">
        <v>258</v>
      </c>
      <c r="AU20" s="115" t="s">
        <v>36</v>
      </c>
      <c r="AV20" s="115">
        <v>9.5354379999999989E-2</v>
      </c>
      <c r="AW20" s="115">
        <v>4.9067400000000004E-2</v>
      </c>
      <c r="AX20" s="115">
        <v>4.7239660000000003E-2</v>
      </c>
      <c r="AY20" s="115">
        <v>3.331514E-2</v>
      </c>
      <c r="AZ20" s="115">
        <v>3.0554579999999998E-2</v>
      </c>
      <c r="BA20" s="115">
        <v>3.2794539999999997E-2</v>
      </c>
      <c r="BB20" s="115">
        <v>1.65808E-2</v>
      </c>
      <c r="BC20" s="115">
        <v>1.4801280000000002E-2</v>
      </c>
      <c r="BD20" s="115">
        <v>1.1168039999999999E-2</v>
      </c>
      <c r="BE20" s="115">
        <v>9.8925999999999997E-3</v>
      </c>
    </row>
    <row r="21" spans="1:57" x14ac:dyDescent="0.25">
      <c r="C21" s="25"/>
      <c r="D21" s="25"/>
      <c r="E21" s="25"/>
      <c r="F21" s="25"/>
      <c r="G21" s="25"/>
      <c r="H21" s="25"/>
      <c r="I21" s="25"/>
      <c r="J21" s="25"/>
      <c r="K21" s="25"/>
    </row>
    <row r="22" spans="1:57" x14ac:dyDescent="0.25">
      <c r="B22" s="26"/>
      <c r="C22" s="25"/>
      <c r="D22" s="25"/>
      <c r="E22" s="25"/>
      <c r="F22" s="25"/>
      <c r="G22" s="25"/>
      <c r="H22" s="25"/>
      <c r="I22" s="25"/>
      <c r="J22" s="25"/>
      <c r="K22" s="25"/>
      <c r="AH22" s="26"/>
      <c r="AI22" s="26"/>
      <c r="AK22" s="26"/>
      <c r="AL22" s="26"/>
    </row>
    <row r="23" spans="1:57" x14ac:dyDescent="0.25">
      <c r="C23" s="25"/>
      <c r="D23" s="25"/>
      <c r="E23" s="25"/>
      <c r="F23" s="25"/>
      <c r="G23" s="25"/>
      <c r="H23" s="25"/>
      <c r="I23" s="25"/>
      <c r="J23" s="25"/>
      <c r="K23" s="25"/>
      <c r="Y23" s="25"/>
    </row>
    <row r="24" spans="1:57" x14ac:dyDescent="0.25">
      <c r="C24" s="25"/>
      <c r="D24" s="25"/>
      <c r="E24" s="25"/>
      <c r="F24" s="25"/>
      <c r="G24" s="25"/>
      <c r="H24" s="25"/>
      <c r="I24" s="25"/>
      <c r="J24" s="25"/>
      <c r="K24" s="25"/>
    </row>
    <row r="25" spans="1:57" x14ac:dyDescent="0.25">
      <c r="A25" s="38"/>
      <c r="B25" s="24" t="s">
        <v>322</v>
      </c>
      <c r="C25" s="25"/>
      <c r="D25" s="25"/>
      <c r="E25" s="25"/>
      <c r="F25" s="25"/>
      <c r="G25" s="25"/>
      <c r="H25" s="25"/>
      <c r="I25" s="25"/>
      <c r="J25" s="25"/>
      <c r="K25" s="25"/>
    </row>
    <row r="26" spans="1:57" x14ac:dyDescent="0.25">
      <c r="C26" s="25"/>
      <c r="D26" s="25"/>
      <c r="E26" s="25"/>
      <c r="F26" s="25"/>
      <c r="G26" s="25"/>
      <c r="H26" s="25"/>
      <c r="I26" s="25"/>
      <c r="J26" s="25"/>
      <c r="K26" s="25"/>
    </row>
    <row r="27" spans="1:57" x14ac:dyDescent="0.25">
      <c r="C27" s="25"/>
      <c r="D27" s="25"/>
      <c r="E27" s="25"/>
      <c r="F27" s="25"/>
      <c r="G27" s="25"/>
      <c r="H27" s="25"/>
      <c r="I27" s="25"/>
      <c r="J27" s="25"/>
      <c r="K27" s="25"/>
    </row>
    <row r="28" spans="1:57" x14ac:dyDescent="0.25">
      <c r="C28" s="25"/>
      <c r="D28" s="25"/>
      <c r="E28" s="25"/>
      <c r="F28" s="25"/>
      <c r="G28" s="25"/>
      <c r="H28" s="25"/>
      <c r="I28" s="25"/>
      <c r="J28" s="25"/>
      <c r="K28" s="25"/>
    </row>
    <row r="29" spans="1:57" x14ac:dyDescent="0.25">
      <c r="C29" s="25"/>
      <c r="D29" s="25"/>
      <c r="E29" s="25"/>
      <c r="F29" s="25"/>
      <c r="G29" s="25"/>
      <c r="H29" s="25"/>
      <c r="I29" s="25"/>
      <c r="J29" s="25"/>
      <c r="K29" s="25"/>
    </row>
    <row r="30" spans="1:57" x14ac:dyDescent="0.25">
      <c r="C30" s="25"/>
      <c r="D30" s="25"/>
      <c r="E30" s="25"/>
      <c r="F30" s="25"/>
      <c r="G30" s="25"/>
      <c r="H30" s="25"/>
      <c r="I30" s="25"/>
      <c r="J30" s="25"/>
      <c r="K30" s="25"/>
    </row>
    <row r="31" spans="1:57" x14ac:dyDescent="0.25">
      <c r="C31" s="25"/>
      <c r="D31" s="25"/>
      <c r="E31" s="25"/>
      <c r="F31" s="25"/>
      <c r="G31" s="25"/>
      <c r="H31" s="25"/>
      <c r="I31" s="25"/>
      <c r="J31" s="25"/>
      <c r="K31" s="25"/>
    </row>
    <row r="32" spans="1:57" x14ac:dyDescent="0.25">
      <c r="C32" s="25"/>
      <c r="D32" s="25"/>
      <c r="E32" s="25"/>
      <c r="F32" s="25"/>
      <c r="G32" s="25"/>
      <c r="H32" s="25"/>
      <c r="I32" s="25"/>
      <c r="J32" s="25"/>
      <c r="K32" s="25"/>
    </row>
    <row r="33" spans="3:11" x14ac:dyDescent="0.25">
      <c r="C33" s="25"/>
      <c r="D33" s="25"/>
      <c r="E33" s="25"/>
      <c r="F33" s="25"/>
      <c r="G33" s="25"/>
      <c r="H33" s="25"/>
      <c r="I33" s="25"/>
      <c r="J33" s="25"/>
      <c r="K33" s="25"/>
    </row>
    <row r="34" spans="3:11" x14ac:dyDescent="0.25">
      <c r="C34" s="25"/>
      <c r="D34" s="25"/>
      <c r="E34" s="25"/>
      <c r="F34" s="25"/>
      <c r="G34" s="25"/>
      <c r="H34" s="25"/>
      <c r="I34" s="25"/>
      <c r="J34" s="25"/>
      <c r="K34" s="25"/>
    </row>
    <row r="35" spans="3:11" x14ac:dyDescent="0.25">
      <c r="C35" s="25"/>
      <c r="D35" s="25"/>
      <c r="E35" s="25"/>
      <c r="F35" s="25"/>
      <c r="G35" s="25"/>
      <c r="H35" s="25"/>
      <c r="I35" s="25"/>
      <c r="J35" s="25"/>
      <c r="K35" s="25"/>
    </row>
    <row r="36" spans="3:11" x14ac:dyDescent="0.25">
      <c r="C36" s="25"/>
      <c r="D36" s="25"/>
      <c r="E36" s="25"/>
      <c r="F36" s="25"/>
      <c r="G36" s="25"/>
      <c r="H36" s="25"/>
      <c r="I36" s="25"/>
      <c r="J36" s="25"/>
      <c r="K36" s="25"/>
    </row>
    <row r="37" spans="3:11" x14ac:dyDescent="0.25">
      <c r="C37" s="25"/>
      <c r="D37" s="25"/>
      <c r="E37" s="25"/>
      <c r="F37" s="25"/>
      <c r="G37" s="25"/>
      <c r="H37" s="25"/>
      <c r="I37" s="25"/>
      <c r="J37" s="25"/>
      <c r="K37" s="25"/>
    </row>
    <row r="38" spans="3:11" x14ac:dyDescent="0.25">
      <c r="C38" s="25"/>
      <c r="D38" s="25"/>
      <c r="E38" s="25"/>
      <c r="F38" s="25"/>
      <c r="G38" s="25"/>
      <c r="H38" s="25"/>
      <c r="I38" s="25"/>
      <c r="J38" s="25"/>
      <c r="K38" s="25"/>
    </row>
    <row r="39" spans="3:11" x14ac:dyDescent="0.25">
      <c r="C39" s="25"/>
      <c r="D39" s="25"/>
      <c r="E39" s="25"/>
      <c r="F39" s="25"/>
      <c r="G39" s="25"/>
      <c r="H39" s="25"/>
      <c r="I39" s="25"/>
      <c r="J39" s="25"/>
      <c r="K39" s="25"/>
    </row>
    <row r="40" spans="3:11" x14ac:dyDescent="0.25">
      <c r="C40" s="25"/>
      <c r="D40" s="25"/>
      <c r="E40" s="25"/>
      <c r="F40" s="25"/>
      <c r="G40" s="25"/>
      <c r="H40" s="25"/>
      <c r="I40" s="25"/>
      <c r="J40" s="25"/>
      <c r="K40" s="25"/>
    </row>
    <row r="41" spans="3:11" x14ac:dyDescent="0.25">
      <c r="C41" s="25"/>
      <c r="D41" s="25"/>
      <c r="E41" s="25"/>
      <c r="F41" s="25"/>
      <c r="G41" s="25"/>
      <c r="H41" s="25"/>
      <c r="I41" s="25"/>
      <c r="J41" s="25"/>
      <c r="K41" s="25"/>
    </row>
    <row r="42" spans="3:11" x14ac:dyDescent="0.25">
      <c r="C42" s="25"/>
      <c r="D42" s="25"/>
      <c r="E42" s="25"/>
      <c r="F42" s="25"/>
      <c r="G42" s="25"/>
      <c r="H42" s="25"/>
      <c r="I42" s="25"/>
      <c r="J42" s="25"/>
      <c r="K42" s="25"/>
    </row>
    <row r="43" spans="3:11" x14ac:dyDescent="0.25">
      <c r="C43" s="25"/>
      <c r="D43" s="25"/>
      <c r="E43" s="25"/>
      <c r="F43" s="25"/>
      <c r="G43" s="25"/>
      <c r="H43" s="25"/>
      <c r="I43" s="25"/>
      <c r="J43" s="25"/>
      <c r="K43" s="25"/>
    </row>
    <row r="44" spans="3:11" x14ac:dyDescent="0.25">
      <c r="C44" s="25"/>
      <c r="D44" s="25"/>
      <c r="E44" s="25"/>
      <c r="F44" s="25"/>
      <c r="G44" s="25"/>
      <c r="H44" s="25"/>
      <c r="I44" s="25"/>
      <c r="J44" s="25"/>
      <c r="K44" s="25"/>
    </row>
    <row r="45" spans="3:11" x14ac:dyDescent="0.25">
      <c r="C45" s="25"/>
      <c r="D45" s="25"/>
      <c r="E45" s="25"/>
      <c r="F45" s="25"/>
      <c r="G45" s="25"/>
      <c r="H45" s="25"/>
      <c r="I45" s="25"/>
      <c r="J45" s="25"/>
      <c r="K45" s="25"/>
    </row>
    <row r="46" spans="3:11" x14ac:dyDescent="0.25">
      <c r="C46" s="25"/>
      <c r="D46" s="25"/>
      <c r="E46" s="25"/>
      <c r="F46" s="25"/>
      <c r="G46" s="25"/>
      <c r="H46" s="25"/>
      <c r="I46" s="25"/>
      <c r="J46" s="25"/>
      <c r="K46" s="25"/>
    </row>
    <row r="47" spans="3:11" x14ac:dyDescent="0.25">
      <c r="C47" s="25"/>
      <c r="D47" s="25"/>
      <c r="E47" s="25"/>
      <c r="F47" s="25"/>
      <c r="G47" s="25"/>
      <c r="H47" s="25"/>
      <c r="I47" s="25"/>
      <c r="J47" s="25"/>
      <c r="K47" s="25"/>
    </row>
    <row r="48" spans="3:11" x14ac:dyDescent="0.25">
      <c r="C48" s="25"/>
      <c r="D48" s="25"/>
      <c r="E48" s="25"/>
      <c r="F48" s="25"/>
      <c r="G48" s="25"/>
      <c r="H48" s="25"/>
      <c r="I48" s="25"/>
      <c r="J48" s="25"/>
      <c r="K48" s="25"/>
    </row>
    <row r="49" spans="3:11" x14ac:dyDescent="0.25">
      <c r="C49" s="25"/>
      <c r="D49" s="25"/>
      <c r="E49" s="25"/>
      <c r="F49" s="25"/>
      <c r="G49" s="25"/>
      <c r="H49" s="25"/>
      <c r="I49" s="25"/>
      <c r="J49" s="25"/>
      <c r="K49" s="25"/>
    </row>
    <row r="50" spans="3:11" x14ac:dyDescent="0.25">
      <c r="C50" s="25"/>
      <c r="D50" s="25"/>
      <c r="E50" s="25"/>
      <c r="F50" s="25"/>
      <c r="G50" s="25"/>
      <c r="H50" s="25"/>
      <c r="I50" s="25"/>
      <c r="J50" s="25"/>
      <c r="K50" s="25"/>
    </row>
    <row r="51" spans="3:11" x14ac:dyDescent="0.25">
      <c r="C51" s="25"/>
      <c r="D51" s="25"/>
      <c r="E51" s="25"/>
      <c r="F51" s="25"/>
      <c r="G51" s="25"/>
      <c r="H51" s="25"/>
      <c r="I51" s="25"/>
      <c r="J51" s="25"/>
      <c r="K51" s="25"/>
    </row>
    <row r="52" spans="3:11" x14ac:dyDescent="0.25">
      <c r="C52" s="25"/>
      <c r="D52" s="25"/>
      <c r="E52" s="25"/>
      <c r="F52" s="25"/>
      <c r="G52" s="25"/>
      <c r="H52" s="25"/>
      <c r="I52" s="25"/>
      <c r="J52" s="25"/>
      <c r="K52" s="25"/>
    </row>
    <row r="53" spans="3:11" x14ac:dyDescent="0.25">
      <c r="C53" s="25"/>
      <c r="D53" s="25"/>
      <c r="E53" s="25"/>
      <c r="F53" s="25"/>
      <c r="G53" s="25"/>
      <c r="H53" s="25"/>
      <c r="I53" s="25"/>
      <c r="J53" s="25"/>
      <c r="K53" s="25"/>
    </row>
    <row r="54" spans="3:11" x14ac:dyDescent="0.25">
      <c r="C54" s="25"/>
      <c r="D54" s="25"/>
      <c r="E54" s="25"/>
      <c r="F54" s="25"/>
      <c r="G54" s="25"/>
      <c r="H54" s="25"/>
      <c r="I54" s="25"/>
      <c r="J54" s="25"/>
      <c r="K54" s="25"/>
    </row>
    <row r="55" spans="3:11" x14ac:dyDescent="0.25">
      <c r="C55" s="25"/>
      <c r="D55" s="25"/>
      <c r="E55" s="25"/>
      <c r="F55" s="25"/>
      <c r="G55" s="25"/>
      <c r="H55" s="25"/>
      <c r="I55" s="25"/>
      <c r="J55" s="25"/>
      <c r="K55" s="25"/>
    </row>
    <row r="56" spans="3:11" x14ac:dyDescent="0.25">
      <c r="C56" s="25"/>
      <c r="D56" s="25"/>
      <c r="E56" s="25"/>
      <c r="F56" s="25"/>
      <c r="G56" s="25"/>
      <c r="H56" s="25"/>
      <c r="I56" s="25"/>
      <c r="J56" s="25"/>
      <c r="K56" s="25"/>
    </row>
    <row r="57" spans="3:11" x14ac:dyDescent="0.25">
      <c r="C57" s="25"/>
      <c r="D57" s="25"/>
      <c r="E57" s="25"/>
      <c r="F57" s="25"/>
      <c r="G57" s="25"/>
      <c r="H57" s="25"/>
      <c r="I57" s="25"/>
      <c r="J57" s="25"/>
      <c r="K57" s="25"/>
    </row>
    <row r="58" spans="3:11" x14ac:dyDescent="0.25">
      <c r="C58" s="25"/>
      <c r="D58" s="25"/>
      <c r="E58" s="25"/>
      <c r="F58" s="25"/>
      <c r="G58" s="25"/>
      <c r="H58" s="25"/>
      <c r="I58" s="25"/>
      <c r="J58" s="25"/>
      <c r="K58" s="25"/>
    </row>
    <row r="59" spans="3:11" x14ac:dyDescent="0.25">
      <c r="C59" s="25"/>
      <c r="D59" s="25"/>
      <c r="E59" s="25"/>
      <c r="F59" s="25"/>
      <c r="G59" s="25"/>
      <c r="H59" s="25"/>
      <c r="I59" s="25"/>
      <c r="J59" s="25"/>
      <c r="K59" s="2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124A-D889-48E9-BA5D-EDDEEAEDB462}">
  <dimension ref="A1:AJ1503"/>
  <sheetViews>
    <sheetView showGridLines="0" topLeftCell="P1" zoomScale="85" zoomScaleNormal="85" workbookViewId="0">
      <pane ySplit="1" topLeftCell="A2" activePane="bottomLeft" state="frozen"/>
      <selection pane="bottomLeft" activeCell="T113" sqref="T113"/>
    </sheetView>
  </sheetViews>
  <sheetFormatPr defaultColWidth="9" defaultRowHeight="12.75" x14ac:dyDescent="0.2"/>
  <cols>
    <col min="1" max="1" width="11.5703125" style="76" bestFit="1" customWidth="1"/>
    <col min="2" max="2" width="12.42578125" style="76" bestFit="1" customWidth="1"/>
    <col min="3" max="3" width="29.42578125" style="73" bestFit="1" customWidth="1"/>
    <col min="4" max="4" width="8.42578125" style="65" bestFit="1" customWidth="1"/>
    <col min="5" max="5" width="7.5703125" style="65" customWidth="1"/>
    <col min="6" max="6" width="8.42578125" style="65" bestFit="1" customWidth="1"/>
    <col min="7" max="7" width="9.28515625" style="65" customWidth="1"/>
    <col min="8" max="8" width="9.5703125" style="65" customWidth="1"/>
    <col min="9" max="9" width="9.28515625" style="65" customWidth="1"/>
    <col min="10" max="10" width="9" style="65" customWidth="1"/>
    <col min="11" max="11" width="9.5703125" style="65" customWidth="1"/>
    <col min="12" max="13" width="7.85546875" style="65" customWidth="1"/>
    <col min="14" max="14" width="7.42578125" style="65" customWidth="1"/>
    <col min="15" max="15" width="7.85546875" style="65" customWidth="1"/>
    <col min="16" max="16" width="8" style="65" customWidth="1"/>
    <col min="17" max="17" width="8.140625" style="65" customWidth="1"/>
    <col min="18" max="18" width="7.5703125" style="59" customWidth="1"/>
    <col min="19" max="19" width="7.42578125" style="59" customWidth="1"/>
    <col min="20" max="20" width="9" style="53" customWidth="1"/>
    <col min="21" max="36" width="10.85546875" style="58" bestFit="1" customWidth="1"/>
    <col min="37" max="16384" width="9" style="58"/>
  </cols>
  <sheetData>
    <row r="1" spans="1:36" s="53" customFormat="1" x14ac:dyDescent="0.2">
      <c r="A1" s="30" t="s">
        <v>29</v>
      </c>
      <c r="B1" s="97" t="s">
        <v>15</v>
      </c>
      <c r="C1" s="30" t="s">
        <v>29</v>
      </c>
      <c r="D1" s="30">
        <v>2015</v>
      </c>
      <c r="E1" s="30">
        <v>2016</v>
      </c>
      <c r="F1" s="30">
        <v>2017</v>
      </c>
      <c r="G1" s="30">
        <v>2018</v>
      </c>
      <c r="H1" s="30">
        <v>2019</v>
      </c>
      <c r="I1" s="30">
        <v>2020</v>
      </c>
      <c r="J1" s="30" t="s">
        <v>28</v>
      </c>
      <c r="K1" s="30" t="s">
        <v>3</v>
      </c>
      <c r="L1" s="30" t="s">
        <v>4</v>
      </c>
      <c r="M1" s="30" t="s">
        <v>5</v>
      </c>
      <c r="N1" s="30" t="s">
        <v>6</v>
      </c>
      <c r="O1" s="30" t="s">
        <v>7</v>
      </c>
      <c r="P1" s="30" t="s">
        <v>8</v>
      </c>
      <c r="Q1" s="30" t="s">
        <v>9</v>
      </c>
      <c r="R1" s="30" t="s">
        <v>10</v>
      </c>
      <c r="S1" s="30" t="s">
        <v>16</v>
      </c>
      <c r="U1" s="30">
        <v>2015</v>
      </c>
      <c r="V1" s="30">
        <v>2016</v>
      </c>
      <c r="W1" s="30">
        <v>2017</v>
      </c>
      <c r="X1" s="30">
        <v>2018</v>
      </c>
      <c r="Y1" s="30">
        <v>2019</v>
      </c>
      <c r="Z1" s="30">
        <v>2020</v>
      </c>
      <c r="AA1" s="30" t="s">
        <v>28</v>
      </c>
      <c r="AB1" s="30" t="s">
        <v>3</v>
      </c>
      <c r="AC1" s="30" t="s">
        <v>4</v>
      </c>
      <c r="AD1" s="30" t="s">
        <v>5</v>
      </c>
      <c r="AE1" s="30" t="s">
        <v>6</v>
      </c>
      <c r="AF1" s="30" t="s">
        <v>7</v>
      </c>
      <c r="AG1" s="30" t="s">
        <v>8</v>
      </c>
      <c r="AH1" s="30" t="s">
        <v>9</v>
      </c>
      <c r="AI1" s="30" t="s">
        <v>10</v>
      </c>
      <c r="AJ1" s="30" t="s">
        <v>16</v>
      </c>
    </row>
    <row r="2" spans="1:36" s="53" customFormat="1" x14ac:dyDescent="0.2">
      <c r="A2" s="73" t="s">
        <v>30</v>
      </c>
      <c r="B2" s="75" t="s">
        <v>31</v>
      </c>
      <c r="C2" s="52" t="s">
        <v>97</v>
      </c>
      <c r="D2" s="61">
        <f>ROUND(U2*' Demand-Supply Gap'!D$8,2)</f>
        <v>3.27</v>
      </c>
      <c r="E2" s="45">
        <f>ROUND(V2*' Demand-Supply Gap'!E$8,2)</f>
        <v>3.53</v>
      </c>
      <c r="F2" s="45">
        <f>ROUND(W2*' Demand-Supply Gap'!F$8,2)</f>
        <v>3.8</v>
      </c>
      <c r="G2" s="45">
        <f>ROUND(X2*' Demand-Supply Gap'!G$8,2)</f>
        <v>4.03</v>
      </c>
      <c r="H2" s="45">
        <f>ROUND(Y2*' Demand-Supply Gap'!H$8,2)</f>
        <v>4.33</v>
      </c>
      <c r="I2" s="45">
        <f>ROUND(Z2*' Demand-Supply Gap'!I$8,2)</f>
        <v>3.86</v>
      </c>
      <c r="J2" s="45">
        <f>ROUND(AA2*' Demand-Supply Gap'!J$8,2)</f>
        <v>4.2300000000000004</v>
      </c>
      <c r="K2" s="45">
        <f>ROUND(AB2*' Demand-Supply Gap'!K$8,2)</f>
        <v>4.6100000000000003</v>
      </c>
      <c r="L2" s="45">
        <f>ROUND(AC2*' Demand-Supply Gap'!L$8,2)</f>
        <v>5.0199999999999996</v>
      </c>
      <c r="M2" s="45">
        <f>ROUND(AD2*' Demand-Supply Gap'!M$8,2)</f>
        <v>5.43</v>
      </c>
      <c r="N2" s="45">
        <f>ROUND(AE2*' Demand-Supply Gap'!N$8,2)</f>
        <v>5.86</v>
      </c>
      <c r="O2" s="45">
        <f>ROUND(AF2*' Demand-Supply Gap'!O$8,2)</f>
        <v>6.29</v>
      </c>
      <c r="P2" s="45">
        <f>ROUND(AG2*' Demand-Supply Gap'!P$8,2)</f>
        <v>6.77</v>
      </c>
      <c r="Q2" s="45">
        <f>ROUND(AH2*' Demand-Supply Gap'!Q$8,2)</f>
        <v>7.25</v>
      </c>
      <c r="R2" s="62">
        <f>ROUND(AI2*' Demand-Supply Gap'!R$8,2)</f>
        <v>7.76</v>
      </c>
      <c r="S2" s="45">
        <f>ROUND(AJ2*' Demand-Supply Gap'!S$8,2)</f>
        <v>8.3000000000000007</v>
      </c>
      <c r="T2" s="58"/>
      <c r="U2" s="192">
        <v>0.4022</v>
      </c>
      <c r="V2" s="192">
        <v>0.40389999999999998</v>
      </c>
      <c r="W2" s="192">
        <v>0.40311999999999998</v>
      </c>
      <c r="X2" s="192">
        <v>0.40389999999999998</v>
      </c>
      <c r="Y2" s="192">
        <v>0.40429999999999999</v>
      </c>
      <c r="Z2" s="192">
        <v>0.4047</v>
      </c>
      <c r="AA2" s="192">
        <v>0.40510000000000002</v>
      </c>
      <c r="AB2" s="192">
        <v>0.40550000000000003</v>
      </c>
      <c r="AC2" s="192">
        <v>0.40589999999999998</v>
      </c>
      <c r="AD2" s="192">
        <v>0.40629999999999999</v>
      </c>
      <c r="AE2" s="192">
        <v>0.40670000000000001</v>
      </c>
      <c r="AF2" s="192">
        <v>0.40710000000000002</v>
      </c>
      <c r="AG2" s="192">
        <v>0.40749999999999997</v>
      </c>
      <c r="AH2" s="192">
        <v>0.40789999999999998</v>
      </c>
      <c r="AI2" s="192">
        <v>0.4083</v>
      </c>
      <c r="AJ2" s="192">
        <v>0.40870000000000001</v>
      </c>
    </row>
    <row r="3" spans="1:36" s="53" customFormat="1" x14ac:dyDescent="0.2">
      <c r="A3" s="73" t="s">
        <v>30</v>
      </c>
      <c r="B3" s="75" t="s">
        <v>31</v>
      </c>
      <c r="C3" s="52" t="s">
        <v>98</v>
      </c>
      <c r="D3" s="61">
        <f>ROUND(U3*' Demand-Supply Gap'!D$8,2)</f>
        <v>1.86</v>
      </c>
      <c r="E3" s="45">
        <f>ROUND(V3*' Demand-Supply Gap'!E$8,2)</f>
        <v>2.02</v>
      </c>
      <c r="F3" s="45">
        <f>ROUND(W3*' Demand-Supply Gap'!F$8,2)</f>
        <v>2.2000000000000002</v>
      </c>
      <c r="G3" s="45">
        <f>ROUND(X3*' Demand-Supply Gap'!G$8,2)</f>
        <v>2.3199999999999998</v>
      </c>
      <c r="H3" s="45">
        <f>ROUND(Y3*' Demand-Supply Gap'!H$8,2)</f>
        <v>2.48</v>
      </c>
      <c r="I3" s="45">
        <f>ROUND(Z3*' Demand-Supply Gap'!I$8,2)</f>
        <v>2.1800000000000002</v>
      </c>
      <c r="J3" s="45">
        <f>ROUND(AA3*' Demand-Supply Gap'!J$8,2)</f>
        <v>2.37</v>
      </c>
      <c r="K3" s="45">
        <f>ROUND(AB3*' Demand-Supply Gap'!K$8,2)</f>
        <v>2.56</v>
      </c>
      <c r="L3" s="45">
        <f>ROUND(AC3*' Demand-Supply Gap'!L$8,2)</f>
        <v>2.76</v>
      </c>
      <c r="M3" s="45">
        <f>ROUND(AD3*' Demand-Supply Gap'!M$8,2)</f>
        <v>2.95</v>
      </c>
      <c r="N3" s="45">
        <f>ROUND(AE3*' Demand-Supply Gap'!N$8,2)</f>
        <v>3.16</v>
      </c>
      <c r="O3" s="45">
        <f>ROUND(AF3*' Demand-Supply Gap'!O$8,2)</f>
        <v>3.51</v>
      </c>
      <c r="P3" s="45">
        <f>ROUND(AG3*' Demand-Supply Gap'!P$8,2)</f>
        <v>3.57</v>
      </c>
      <c r="Q3" s="45">
        <f>ROUND(AH3*' Demand-Supply Gap'!Q$8,2)</f>
        <v>3.78</v>
      </c>
      <c r="R3" s="62">
        <f>ROUND(AI3*' Demand-Supply Gap'!R$8,2)</f>
        <v>4.01</v>
      </c>
      <c r="S3" s="45">
        <f>ROUND(AJ3*' Demand-Supply Gap'!S$8,2)</f>
        <v>4.4400000000000004</v>
      </c>
      <c r="T3" s="58"/>
      <c r="U3" s="63">
        <v>0.22889999999999999</v>
      </c>
      <c r="V3" s="63">
        <v>0.2311</v>
      </c>
      <c r="W3" s="63">
        <v>0.23330000000000001</v>
      </c>
      <c r="X3" s="63">
        <v>0.23313</v>
      </c>
      <c r="Y3" s="63">
        <v>0.2311</v>
      </c>
      <c r="Z3" s="63">
        <v>0.22907</v>
      </c>
      <c r="AA3" s="63">
        <v>0.22703999999999999</v>
      </c>
      <c r="AB3" s="63">
        <v>0.22500999999999999</v>
      </c>
      <c r="AC3" s="63">
        <v>0.22298000000000001</v>
      </c>
      <c r="AD3" s="63">
        <v>0.22095000000000001</v>
      </c>
      <c r="AE3" s="63">
        <v>0.21892</v>
      </c>
      <c r="AF3" s="63">
        <v>0.22689000000000001</v>
      </c>
      <c r="AG3" s="63">
        <v>0.21486</v>
      </c>
      <c r="AH3" s="63">
        <v>0.21282999999999999</v>
      </c>
      <c r="AI3" s="63">
        <v>0.21079999999999999</v>
      </c>
      <c r="AJ3" s="63">
        <v>0.21876999999999999</v>
      </c>
    </row>
    <row r="4" spans="1:36" s="53" customFormat="1" x14ac:dyDescent="0.2">
      <c r="A4" s="73" t="s">
        <v>30</v>
      </c>
      <c r="B4" s="75" t="s">
        <v>31</v>
      </c>
      <c r="C4" s="52" t="s">
        <v>99</v>
      </c>
      <c r="D4" s="61">
        <f>ROUND(U4*' Demand-Supply Gap'!D$8,2)</f>
        <v>1.94</v>
      </c>
      <c r="E4" s="45">
        <f>ROUND(V4*' Demand-Supply Gap'!E$8,2)</f>
        <v>2.12</v>
      </c>
      <c r="F4" s="45">
        <f>ROUND(W4*' Demand-Supply Gap'!F$8,2)</f>
        <v>2.34</v>
      </c>
      <c r="G4" s="45">
        <f>ROUND(X4*' Demand-Supply Gap'!G$8,2)</f>
        <v>2.44</v>
      </c>
      <c r="H4" s="45">
        <f>ROUND(Y4*' Demand-Supply Gap'!H$8,2)</f>
        <v>2.66</v>
      </c>
      <c r="I4" s="45">
        <f>ROUND(Z4*' Demand-Supply Gap'!I$8,2)</f>
        <v>2.39</v>
      </c>
      <c r="J4" s="45">
        <f>ROUND(AA4*' Demand-Supply Gap'!J$8,2)</f>
        <v>2.65</v>
      </c>
      <c r="K4" s="45">
        <f>ROUND(AB4*' Demand-Supply Gap'!K$8,2)</f>
        <v>2.92</v>
      </c>
      <c r="L4" s="45">
        <f>ROUND(AC4*' Demand-Supply Gap'!L$8,2)</f>
        <v>3.21</v>
      </c>
      <c r="M4" s="45">
        <f>ROUND(AD4*' Demand-Supply Gap'!M$8,2)</f>
        <v>3.51</v>
      </c>
      <c r="N4" s="45">
        <f>ROUND(AE4*' Demand-Supply Gap'!N$8,2)</f>
        <v>3.83</v>
      </c>
      <c r="O4" s="45">
        <f>ROUND(AF4*' Demand-Supply Gap'!O$8,2)</f>
        <v>4.1100000000000003</v>
      </c>
      <c r="P4" s="45">
        <f>ROUND(AG4*' Demand-Supply Gap'!P$8,2)</f>
        <v>4.51</v>
      </c>
      <c r="Q4" s="45">
        <f>ROUND(AH4*' Demand-Supply Gap'!Q$8,2)</f>
        <v>4.53</v>
      </c>
      <c r="R4" s="62">
        <f>ROUND(AI4*' Demand-Supply Gap'!R$8,2)</f>
        <v>4.9000000000000004</v>
      </c>
      <c r="S4" s="45">
        <f>ROUND(AJ4*' Demand-Supply Gap'!S$8,2)</f>
        <v>5.5</v>
      </c>
      <c r="T4" s="58"/>
      <c r="U4" s="192">
        <v>0.2382</v>
      </c>
      <c r="V4" s="192">
        <v>0.24330000000000002</v>
      </c>
      <c r="W4" s="192">
        <v>0.24840000000000001</v>
      </c>
      <c r="X4" s="192">
        <v>0.24490000000000001</v>
      </c>
      <c r="Y4" s="192">
        <v>0.24790000000000001</v>
      </c>
      <c r="Z4" s="192">
        <v>0.25090000000000001</v>
      </c>
      <c r="AA4" s="192">
        <v>0.25390000000000001</v>
      </c>
      <c r="AB4" s="192">
        <v>0.25690000000000002</v>
      </c>
      <c r="AC4" s="192">
        <v>0.2601</v>
      </c>
      <c r="AD4" s="192">
        <v>0.26290000000000002</v>
      </c>
      <c r="AE4" s="192">
        <v>0.26590000000000003</v>
      </c>
      <c r="AF4" s="192">
        <v>0.26574999999999999</v>
      </c>
      <c r="AG4" s="192">
        <v>0.27190000000000003</v>
      </c>
      <c r="AH4" s="192">
        <v>0.25490000000000002</v>
      </c>
      <c r="AI4" s="192">
        <v>0.25774999999999998</v>
      </c>
      <c r="AJ4" s="192">
        <v>0.27090000000000003</v>
      </c>
    </row>
    <row r="5" spans="1:36" s="53" customFormat="1" x14ac:dyDescent="0.2">
      <c r="A5" s="73" t="s">
        <v>30</v>
      </c>
      <c r="B5" s="75" t="s">
        <v>31</v>
      </c>
      <c r="C5" s="52" t="s">
        <v>100</v>
      </c>
      <c r="D5" s="61">
        <f>ROUND(U5*' Demand-Supply Gap'!D$8,2)</f>
        <v>1.06</v>
      </c>
      <c r="E5" s="45">
        <f>ROUND(V5*' Demand-Supply Gap'!E$8,2)</f>
        <v>1.06</v>
      </c>
      <c r="F5" s="45">
        <f>ROUND(W5*' Demand-Supply Gap'!F$8,2)</f>
        <v>1.0900000000000001</v>
      </c>
      <c r="G5" s="45">
        <f>ROUND(X5*' Demand-Supply Gap'!G$8,2)</f>
        <v>1.18</v>
      </c>
      <c r="H5" s="45">
        <f>ROUND(Y5*' Demand-Supply Gap'!H$8,2)</f>
        <v>1.25</v>
      </c>
      <c r="I5" s="45">
        <f>ROUND(Z5*' Demand-Supply Gap'!I$8,2)</f>
        <v>1.1000000000000001</v>
      </c>
      <c r="J5" s="45">
        <f>ROUND(AA5*' Demand-Supply Gap'!J$8,2)</f>
        <v>1.19</v>
      </c>
      <c r="K5" s="45">
        <f>ROUND(AB5*' Demand-Supply Gap'!K$8,2)</f>
        <v>1.28</v>
      </c>
      <c r="L5" s="45">
        <f>ROUND(AC5*' Demand-Supply Gap'!L$8,2)</f>
        <v>1.37</v>
      </c>
      <c r="M5" s="45">
        <f>ROUND(AD5*' Demand-Supply Gap'!M$8,2)</f>
        <v>1.47</v>
      </c>
      <c r="N5" s="45">
        <f>ROUND(AE5*' Demand-Supply Gap'!N$8,2)</f>
        <v>1.56</v>
      </c>
      <c r="O5" s="45">
        <f>ROUND(AF5*' Demand-Supply Gap'!O$8,2)</f>
        <v>1.55</v>
      </c>
      <c r="P5" s="45">
        <f>ROUND(AG5*' Demand-Supply Gap'!P$8,2)</f>
        <v>1.76</v>
      </c>
      <c r="Q5" s="45">
        <f>ROUND(AH5*' Demand-Supply Gap'!Q$8,2)</f>
        <v>2.21</v>
      </c>
      <c r="R5" s="62">
        <f>ROUND(AI5*' Demand-Supply Gap'!R$8,2)</f>
        <v>2.34</v>
      </c>
      <c r="S5" s="45">
        <f>ROUND(AJ5*' Demand-Supply Gap'!S$8,2)</f>
        <v>2.06</v>
      </c>
      <c r="T5" s="58"/>
      <c r="U5" s="63">
        <f>100%-SUM(U2:U4)</f>
        <v>0.13070000000000004</v>
      </c>
      <c r="V5" s="63">
        <f>100%-SUM(V2:V4)</f>
        <v>0.12169999999999992</v>
      </c>
      <c r="W5" s="63">
        <f t="shared" ref="W5:AJ5" si="0">100%-SUM(W2:W4)</f>
        <v>0.11518000000000006</v>
      </c>
      <c r="X5" s="63">
        <f t="shared" si="0"/>
        <v>0.11807000000000001</v>
      </c>
      <c r="Y5" s="63">
        <f>100%-SUM(Y2:Y4)</f>
        <v>0.11670000000000003</v>
      </c>
      <c r="Z5" s="63">
        <f t="shared" si="0"/>
        <v>0.11533000000000004</v>
      </c>
      <c r="AA5" s="63">
        <f t="shared" si="0"/>
        <v>0.11395999999999995</v>
      </c>
      <c r="AB5" s="63">
        <f t="shared" si="0"/>
        <v>0.11258999999999997</v>
      </c>
      <c r="AC5" s="63">
        <f t="shared" si="0"/>
        <v>0.11102000000000001</v>
      </c>
      <c r="AD5" s="63">
        <f t="shared" si="0"/>
        <v>0.10985</v>
      </c>
      <c r="AE5" s="63">
        <f t="shared" si="0"/>
        <v>0.10847999999999991</v>
      </c>
      <c r="AF5" s="63">
        <f t="shared" si="0"/>
        <v>0.10026000000000002</v>
      </c>
      <c r="AG5" s="63">
        <f t="shared" si="0"/>
        <v>0.10573999999999995</v>
      </c>
      <c r="AH5" s="63">
        <f t="shared" si="0"/>
        <v>0.12436999999999998</v>
      </c>
      <c r="AI5" s="63">
        <f t="shared" si="0"/>
        <v>0.12315000000000009</v>
      </c>
      <c r="AJ5" s="63">
        <f t="shared" si="0"/>
        <v>0.10163</v>
      </c>
    </row>
    <row r="6" spans="1:36" s="53" customFormat="1" ht="13.5" thickBot="1" x14ac:dyDescent="0.25">
      <c r="A6" s="198" t="s">
        <v>30</v>
      </c>
      <c r="B6" s="199" t="s">
        <v>31</v>
      </c>
      <c r="C6" s="200" t="s">
        <v>101</v>
      </c>
      <c r="D6" s="201">
        <f>ROUND(U6*' Demand-Supply Gap'!D$8,2)</f>
        <v>8.1300000000000008</v>
      </c>
      <c r="E6" s="202">
        <f>ROUND(V6*' Demand-Supply Gap'!E$8,2)</f>
        <v>8.73</v>
      </c>
      <c r="F6" s="202">
        <f>ROUND(W6*' Demand-Supply Gap'!F$8,2)</f>
        <v>9.44</v>
      </c>
      <c r="G6" s="202">
        <f>ROUND(X6*' Demand-Supply Gap'!G$8,2)</f>
        <v>9.9700000000000006</v>
      </c>
      <c r="H6" s="202">
        <f>ROUND(Y6*' Demand-Supply Gap'!H$8,2)</f>
        <v>10.71</v>
      </c>
      <c r="I6" s="202">
        <f>ROUND(Z6*' Demand-Supply Gap'!I$8,2)</f>
        <v>9.5299999999999994</v>
      </c>
      <c r="J6" s="202">
        <f>ROUND(AA6*' Demand-Supply Gap'!J$8,2)</f>
        <v>10.44</v>
      </c>
      <c r="K6" s="202">
        <f>ROUND(AB6*' Demand-Supply Gap'!K$8,2)</f>
        <v>11.38</v>
      </c>
      <c r="L6" s="202">
        <f>ROUND(AC6*' Demand-Supply Gap'!L$8,2)</f>
        <v>12.36</v>
      </c>
      <c r="M6" s="202">
        <f>ROUND(AD6*' Demand-Supply Gap'!M$8,2)</f>
        <v>13.36</v>
      </c>
      <c r="N6" s="202">
        <f>ROUND(AE6*' Demand-Supply Gap'!N$8,2)</f>
        <v>14.41</v>
      </c>
      <c r="O6" s="202">
        <f>ROUND(AF6*' Demand-Supply Gap'!O$8,2)</f>
        <v>15.45</v>
      </c>
      <c r="P6" s="202">
        <f>ROUND(AG6*' Demand-Supply Gap'!P$8,2)</f>
        <v>16.600000000000001</v>
      </c>
      <c r="Q6" s="202">
        <f>ROUND(AH6*' Demand-Supply Gap'!Q$8,2)</f>
        <v>17.78</v>
      </c>
      <c r="R6" s="203">
        <f>ROUND(AI6*' Demand-Supply Gap'!R$8,2)</f>
        <v>19</v>
      </c>
      <c r="S6" s="202">
        <f>ROUND(AJ6*' Demand-Supply Gap'!S$8,2)</f>
        <v>20.3</v>
      </c>
      <c r="T6" s="204"/>
      <c r="U6" s="205">
        <f>SUM(U2:U5)</f>
        <v>1</v>
      </c>
      <c r="V6" s="205">
        <f t="shared" ref="V6:AJ6" si="1">SUM(V2:V5)</f>
        <v>1</v>
      </c>
      <c r="W6" s="205">
        <f t="shared" si="1"/>
        <v>1</v>
      </c>
      <c r="X6" s="205">
        <f t="shared" si="1"/>
        <v>1</v>
      </c>
      <c r="Y6" s="205">
        <f t="shared" si="1"/>
        <v>1</v>
      </c>
      <c r="Z6" s="205">
        <f t="shared" si="1"/>
        <v>1</v>
      </c>
      <c r="AA6" s="205">
        <f t="shared" si="1"/>
        <v>1</v>
      </c>
      <c r="AB6" s="205">
        <f t="shared" si="1"/>
        <v>1</v>
      </c>
      <c r="AC6" s="205">
        <f t="shared" si="1"/>
        <v>1</v>
      </c>
      <c r="AD6" s="205">
        <f t="shared" si="1"/>
        <v>1</v>
      </c>
      <c r="AE6" s="205">
        <f t="shared" si="1"/>
        <v>1</v>
      </c>
      <c r="AF6" s="205">
        <f t="shared" si="1"/>
        <v>1</v>
      </c>
      <c r="AG6" s="205">
        <f t="shared" si="1"/>
        <v>1</v>
      </c>
      <c r="AH6" s="205">
        <f t="shared" si="1"/>
        <v>1</v>
      </c>
      <c r="AI6" s="205">
        <f t="shared" si="1"/>
        <v>1</v>
      </c>
      <c r="AJ6" s="205">
        <f t="shared" si="1"/>
        <v>1</v>
      </c>
    </row>
    <row r="7" spans="1:36" s="53" customFormat="1" x14ac:dyDescent="0.2">
      <c r="A7" s="206" t="s">
        <v>30</v>
      </c>
      <c r="B7" s="207" t="s">
        <v>33</v>
      </c>
      <c r="C7" s="208" t="s">
        <v>102</v>
      </c>
      <c r="D7" s="209">
        <f>U7*' Demand-Supply Gap'!D$21</f>
        <v>46.953266045891503</v>
      </c>
      <c r="E7" s="210">
        <f>V7*' Demand-Supply Gap'!E$21</f>
        <v>47.923546344879796</v>
      </c>
      <c r="F7" s="210">
        <f>W7*' Demand-Supply Gap'!F$21</f>
        <v>49.47736937955387</v>
      </c>
      <c r="G7" s="210">
        <f>X7*' Demand-Supply Gap'!G$21</f>
        <v>49.724457121233144</v>
      </c>
      <c r="H7" s="210">
        <f>Y7*' Demand-Supply Gap'!H$21</f>
        <v>50.421134323101313</v>
      </c>
      <c r="I7" s="210">
        <f>Z7*' Demand-Supply Gap'!I$21</f>
        <v>45.303242494160237</v>
      </c>
      <c r="J7" s="210">
        <f>AA7*' Demand-Supply Gap'!J$21</f>
        <v>47.31146389206274</v>
      </c>
      <c r="K7" s="210">
        <f>AB7*' Demand-Supply Gap'!K$21</f>
        <v>50.010392653112731</v>
      </c>
      <c r="L7" s="210">
        <f>AC7*' Demand-Supply Gap'!L$21</f>
        <v>53.467534253943491</v>
      </c>
      <c r="M7" s="210">
        <f>AD7*' Demand-Supply Gap'!M$21</f>
        <v>57.464578025145926</v>
      </c>
      <c r="N7" s="210">
        <f>AE7*' Demand-Supply Gap'!N$21</f>
        <v>62.124177868328907</v>
      </c>
      <c r="O7" s="210">
        <f>AF7*' Demand-Supply Gap'!O$21</f>
        <v>67.652282291923768</v>
      </c>
      <c r="P7" s="210">
        <f>AG7*' Demand-Supply Gap'!P$21</f>
        <v>73.990040366583969</v>
      </c>
      <c r="Q7" s="210">
        <f>AH7*' Demand-Supply Gap'!Q$21</f>
        <v>80.711377628588451</v>
      </c>
      <c r="R7" s="210">
        <f>AI7*' Demand-Supply Gap'!R$21</f>
        <v>87.951960646722711</v>
      </c>
      <c r="S7" s="210">
        <f>AJ7*' Demand-Supply Gap'!S$21</f>
        <v>95.786789577337842</v>
      </c>
      <c r="T7" s="211"/>
      <c r="U7" s="212">
        <v>0.3546805668050203</v>
      </c>
      <c r="V7" s="212">
        <v>0.35482498764001608</v>
      </c>
      <c r="W7" s="212">
        <v>0.35505375625694502</v>
      </c>
      <c r="X7" s="212">
        <v>0.3557782970167182</v>
      </c>
      <c r="Y7" s="213">
        <v>0.35737768664367831</v>
      </c>
      <c r="Z7" s="213">
        <v>0.3574032031678453</v>
      </c>
      <c r="AA7" s="213">
        <v>0.35792704673857523</v>
      </c>
      <c r="AB7" s="213">
        <v>0.3584852619101131</v>
      </c>
      <c r="AC7" s="213">
        <v>0.35906576469626317</v>
      </c>
      <c r="AD7" s="213">
        <v>0.35968706442123816</v>
      </c>
      <c r="AE7" s="213">
        <v>0.36024904498996019</v>
      </c>
      <c r="AF7" s="213">
        <v>0.36203923599196813</v>
      </c>
      <c r="AG7" s="213">
        <v>0.36382942699397613</v>
      </c>
      <c r="AH7" s="213">
        <v>0.36561961799598408</v>
      </c>
      <c r="AI7" s="213">
        <v>0.36740980899799203</v>
      </c>
      <c r="AJ7" s="213">
        <v>0.36919999999999997</v>
      </c>
    </row>
    <row r="8" spans="1:36" s="53" customFormat="1" x14ac:dyDescent="0.2">
      <c r="A8" s="73" t="s">
        <v>30</v>
      </c>
      <c r="B8" s="75" t="s">
        <v>33</v>
      </c>
      <c r="C8" s="52" t="s">
        <v>113</v>
      </c>
      <c r="D8" s="61">
        <f>U8*' Demand-Supply Gap'!D$21</f>
        <v>28.389173369867468</v>
      </c>
      <c r="E8" s="45">
        <f>V8*' Demand-Supply Gap'!E$21</f>
        <v>28.985055433106556</v>
      </c>
      <c r="F8" s="45">
        <f>W8*' Demand-Supply Gap'!F$21</f>
        <v>29.894783176771551</v>
      </c>
      <c r="G8" s="45">
        <f>X8*' Demand-Supply Gap'!G$21</f>
        <v>30.464696612301601</v>
      </c>
      <c r="H8" s="45">
        <f>Y8*' Demand-Supply Gap'!H$21</f>
        <v>31.255654306539146</v>
      </c>
      <c r="I8" s="45">
        <f>Z8*' Demand-Supply Gap'!I$21</f>
        <v>27.898376592445832</v>
      </c>
      <c r="J8" s="45">
        <f>AA8*' Demand-Supply Gap'!J$21</f>
        <v>29.017665135900796</v>
      </c>
      <c r="K8" s="45">
        <f>AB8*' Demand-Supply Gap'!K$21</f>
        <v>30.555673706093426</v>
      </c>
      <c r="L8" s="45">
        <f>AC8*' Demand-Supply Gap'!L$21</f>
        <v>32.554572082731035</v>
      </c>
      <c r="M8" s="45">
        <f>AD8*' Demand-Supply Gap'!M$21</f>
        <v>34.887550598237844</v>
      </c>
      <c r="N8" s="45">
        <f>AE8*' Demand-Supply Gap'!N$21</f>
        <v>37.641522114342273</v>
      </c>
      <c r="O8" s="45">
        <f>AF8*' Demand-Supply Gap'!O$21</f>
        <v>41.017161633688438</v>
      </c>
      <c r="P8" s="45">
        <f>AG8*' Demand-Supply Gap'!P$21</f>
        <v>44.887989046823122</v>
      </c>
      <c r="Q8" s="45">
        <f>AH8*' Demand-Supply Gap'!Q$21</f>
        <v>48.996214680701733</v>
      </c>
      <c r="R8" s="45">
        <f>AI8*' Demand-Supply Gap'!R$21</f>
        <v>53.42461130706787</v>
      </c>
      <c r="S8" s="45">
        <f>AJ8*' Demand-Supply Gap'!S$21</f>
        <v>58.219272971708058</v>
      </c>
      <c r="T8" s="58"/>
      <c r="U8" s="192">
        <v>0.21444915231475459</v>
      </c>
      <c r="V8" s="192">
        <v>0.21460477615292414</v>
      </c>
      <c r="W8" s="192">
        <v>0.21452747372187342</v>
      </c>
      <c r="X8" s="192">
        <v>0.21797478559554467</v>
      </c>
      <c r="Y8" s="192">
        <v>0.22153554418325969</v>
      </c>
      <c r="Z8" s="192">
        <v>0.22009394048578915</v>
      </c>
      <c r="AA8" s="192">
        <v>0.2195283411444883</v>
      </c>
      <c r="AB8" s="192">
        <v>0.21902964784434814</v>
      </c>
      <c r="AC8" s="192">
        <v>0.21862299210821193</v>
      </c>
      <c r="AD8" s="192">
        <v>0.21837105728047701</v>
      </c>
      <c r="AE8" s="192">
        <v>0.21827769572099825</v>
      </c>
      <c r="AF8" s="192">
        <v>0.21950215657679861</v>
      </c>
      <c r="AG8" s="192">
        <v>0.22072661743259894</v>
      </c>
      <c r="AH8" s="192">
        <v>0.2219510782883993</v>
      </c>
      <c r="AI8" s="192">
        <v>0.22317553914419966</v>
      </c>
      <c r="AJ8" s="192">
        <v>0.22440000000000002</v>
      </c>
    </row>
    <row r="9" spans="1:36" s="53" customFormat="1" x14ac:dyDescent="0.2">
      <c r="A9" s="73" t="s">
        <v>30</v>
      </c>
      <c r="B9" s="75" t="s">
        <v>33</v>
      </c>
      <c r="C9" s="52" t="s">
        <v>114</v>
      </c>
      <c r="D9" s="61">
        <f>U9*' Demand-Supply Gap'!D$21</f>
        <v>26.545408389398972</v>
      </c>
      <c r="E9" s="45">
        <f>V9*' Demand-Supply Gap'!E$21</f>
        <v>27.130733894019411</v>
      </c>
      <c r="F9" s="45">
        <f>W9*' Demand-Supply Gap'!F$21</f>
        <v>28.217871711540155</v>
      </c>
      <c r="G9" s="45">
        <f>X9*' Demand-Supply Gap'!G$21</f>
        <v>27.645383361779675</v>
      </c>
      <c r="H9" s="45">
        <f>Y9*' Demand-Supply Gap'!H$21</f>
        <v>27.04160970935655</v>
      </c>
      <c r="I9" s="45">
        <f>Z9*' Demand-Supply Gap'!I$21</f>
        <v>24.505550520973003</v>
      </c>
      <c r="J9" s="45">
        <f>AA9*' Demand-Supply Gap'!J$21</f>
        <v>25.657280942550152</v>
      </c>
      <c r="K9" s="45">
        <f>AB9*' Demand-Supply Gap'!K$21</f>
        <v>27.167237701426988</v>
      </c>
      <c r="L9" s="45">
        <f>AC9*' Demand-Supply Gap'!L$21</f>
        <v>29.053759275232544</v>
      </c>
      <c r="M9" s="45">
        <f>AD9*' Demand-Supply Gap'!M$21</f>
        <v>31.184875429664849</v>
      </c>
      <c r="N9" s="45">
        <f>AE9*' Demand-Supply Gap'!N$21</f>
        <v>33.612522726002055</v>
      </c>
      <c r="O9" s="45">
        <f>AF9*' Demand-Supply Gap'!O$21</f>
        <v>36.276247756655231</v>
      </c>
      <c r="P9" s="45">
        <f>AG9*' Demand-Supply Gap'!P$21</f>
        <v>39.320241875273339</v>
      </c>
      <c r="Q9" s="45">
        <f>AH9*' Demand-Supply Gap'!Q$21</f>
        <v>42.509312520580494</v>
      </c>
      <c r="R9" s="45">
        <f>AI9*' Demand-Supply Gap'!R$21</f>
        <v>45.909703295332342</v>
      </c>
      <c r="S9" s="45">
        <f>AJ9*' Demand-Supply Gap'!S$21</f>
        <v>49.553837511569689</v>
      </c>
      <c r="T9" s="58"/>
      <c r="U9" s="192">
        <v>0.20052152462451781</v>
      </c>
      <c r="V9" s="192">
        <v>0.20087541621674093</v>
      </c>
      <c r="W9" s="192">
        <v>0.20249381627187191</v>
      </c>
      <c r="X9" s="192">
        <v>0.19780261026979254</v>
      </c>
      <c r="Y9" s="192">
        <v>0.1916670073133066</v>
      </c>
      <c r="Z9" s="192">
        <v>0.19332749201596769</v>
      </c>
      <c r="AA9" s="192">
        <v>0.19410591090692447</v>
      </c>
      <c r="AB9" s="192">
        <v>0.19474060902347617</v>
      </c>
      <c r="AC9" s="192">
        <v>0.19511298654459824</v>
      </c>
      <c r="AD9" s="192">
        <v>0.19519496502227493</v>
      </c>
      <c r="AE9" s="192">
        <v>0.19491411600504602</v>
      </c>
      <c r="AF9" s="192">
        <v>0.19413129280403682</v>
      </c>
      <c r="AG9" s="192">
        <v>0.1933484696030276</v>
      </c>
      <c r="AH9" s="192">
        <v>0.1925656464020184</v>
      </c>
      <c r="AI9" s="192">
        <v>0.1917828232010092</v>
      </c>
      <c r="AJ9" s="192">
        <v>0.191</v>
      </c>
    </row>
    <row r="10" spans="1:36" s="53" customFormat="1" x14ac:dyDescent="0.2">
      <c r="A10" s="73" t="s">
        <v>30</v>
      </c>
      <c r="B10" s="75" t="s">
        <v>33</v>
      </c>
      <c r="C10" s="52" t="s">
        <v>115</v>
      </c>
      <c r="D10" s="61">
        <f>U10*' Demand-Supply Gap'!D$21</f>
        <v>20.594907722554019</v>
      </c>
      <c r="E10" s="45">
        <f>V10*' Demand-Supply Gap'!E$21</f>
        <v>20.92038092910013</v>
      </c>
      <c r="F10" s="45">
        <f>W10*' Demand-Supply Gap'!F$21</f>
        <v>21.355183867166147</v>
      </c>
      <c r="G10" s="45">
        <f>X10*' Demand-Supply Gap'!G$21</f>
        <v>21.604251698385706</v>
      </c>
      <c r="H10" s="45">
        <f>Y10*' Demand-Supply Gap'!H$21</f>
        <v>22.070790240660852</v>
      </c>
      <c r="I10" s="45">
        <f>Z10*' Demand-Supply Gap'!I$21</f>
        <v>19.752321832631647</v>
      </c>
      <c r="J10" s="45">
        <f>AA10*' Demand-Supply Gap'!J$21</f>
        <v>20.496443249710058</v>
      </c>
      <c r="K10" s="45">
        <f>AB10*' Demand-Supply Gap'!K$21</f>
        <v>21.533857501379899</v>
      </c>
      <c r="L10" s="45">
        <f>AC10*' Demand-Supply Gap'!L$21</f>
        <v>22.903511387330635</v>
      </c>
      <c r="M10" s="45">
        <f>AD10*' Demand-Supply Gap'!M$21</f>
        <v>24.506273168555424</v>
      </c>
      <c r="N10" s="45">
        <f>AE10*' Demand-Supply Gap'!N$21</f>
        <v>26.417605825316844</v>
      </c>
      <c r="O10" s="45">
        <f>AF10*' Demand-Supply Gap'!O$21</f>
        <v>28.465719069417442</v>
      </c>
      <c r="P10" s="45">
        <f>AG10*' Demand-Supply Gap'!P$21</f>
        <v>30.804680263715394</v>
      </c>
      <c r="Q10" s="45">
        <f>AH10*' Demand-Supply Gap'!Q$21</f>
        <v>33.248993592871507</v>
      </c>
      <c r="R10" s="45">
        <f>AI10*' Demand-Supply Gap'!R$21</f>
        <v>35.849729129980055</v>
      </c>
      <c r="S10" s="45">
        <f>AJ10*' Demand-Supply Gap'!S$21</f>
        <v>38.631237724988097</v>
      </c>
      <c r="T10" s="58"/>
      <c r="U10" s="99">
        <v>0.15557200083148884</v>
      </c>
      <c r="V10" s="99">
        <v>0.15489408590867923</v>
      </c>
      <c r="W10" s="99">
        <v>0.15324659218297798</v>
      </c>
      <c r="X10" s="98">
        <v>0.15457833674950319</v>
      </c>
      <c r="Y10" s="98">
        <v>0.1564345599220564</v>
      </c>
      <c r="Z10" s="98">
        <v>0.15582864943706221</v>
      </c>
      <c r="AA10" s="98">
        <v>0.15506244781921233</v>
      </c>
      <c r="AB10" s="98">
        <v>0.15435932686756754</v>
      </c>
      <c r="AC10" s="99">
        <v>0.15381047481004598</v>
      </c>
      <c r="AD10" s="99">
        <v>0.15339170248575529</v>
      </c>
      <c r="AE10" s="99">
        <v>0.15319184246852394</v>
      </c>
      <c r="AF10" s="99">
        <v>0.15233347397481917</v>
      </c>
      <c r="AG10" s="99">
        <v>0.15147510548111437</v>
      </c>
      <c r="AH10" s="99">
        <v>0.1506167369874096</v>
      </c>
      <c r="AI10" s="99">
        <v>0.1497583684937048</v>
      </c>
      <c r="AJ10" s="99">
        <v>0.1489</v>
      </c>
    </row>
    <row r="11" spans="1:36" s="53" customFormat="1" x14ac:dyDescent="0.2">
      <c r="A11" s="73" t="s">
        <v>30</v>
      </c>
      <c r="B11" s="75" t="s">
        <v>33</v>
      </c>
      <c r="C11" s="52" t="s">
        <v>116</v>
      </c>
      <c r="D11" s="61">
        <f>U11*' Demand-Supply Gap'!D$21</f>
        <v>9.8990844722880347</v>
      </c>
      <c r="E11" s="45">
        <f>V11*' Demand-Supply Gap'!E$21</f>
        <v>10.102773398894103</v>
      </c>
      <c r="F11" s="45">
        <f>W11*' Demand-Supply Gap'!F$21</f>
        <v>10.406561864968292</v>
      </c>
      <c r="G11" s="45">
        <f>X11*' Demand-Supply Gap'!G$21</f>
        <v>10.323691206299891</v>
      </c>
      <c r="H11" s="45">
        <f>Y11*' Demand-Supply Gap'!H$21</f>
        <v>10.297220022492651</v>
      </c>
      <c r="I11" s="45">
        <f>Z11*' Demand-Supply Gap'!I$21</f>
        <v>9.2971858716171916</v>
      </c>
      <c r="J11" s="45">
        <f>AA11*' Demand-Supply Gap'!J$21</f>
        <v>9.6990098805503973</v>
      </c>
      <c r="K11" s="45">
        <f>AB11*' Demand-Supply Gap'!K$21</f>
        <v>10.237576754543969</v>
      </c>
      <c r="L11" s="45">
        <f>AC11*' Demand-Supply Gap'!L$21</f>
        <v>10.927980679855279</v>
      </c>
      <c r="M11" s="45">
        <f>AD11*' Demand-Supply Gap'!M$21</f>
        <v>11.71942683229482</v>
      </c>
      <c r="N11" s="45">
        <f>AE11*' Demand-Supply Gap'!N$21</f>
        <v>12.652034221788359</v>
      </c>
      <c r="O11" s="45">
        <f>AF11*' Demand-Supply Gap'!O$21</f>
        <v>13.453093330476632</v>
      </c>
      <c r="P11" s="45">
        <f>AG11*' Demand-Supply Gap'!P$21</f>
        <v>14.36168824022057</v>
      </c>
      <c r="Q11" s="45">
        <f>AH11*' Demand-Supply Gap'!Q$21</f>
        <v>15.286418072142856</v>
      </c>
      <c r="R11" s="45">
        <f>AI11*' Demand-Supply Gap'!R$21</f>
        <v>16.24780762795038</v>
      </c>
      <c r="S11" s="45">
        <f>AJ11*' Demand-Supply Gap'!S$21</f>
        <v>17.253037667640758</v>
      </c>
      <c r="T11" s="58"/>
      <c r="U11" s="98">
        <f>1-SUM(U7:U10)</f>
        <v>7.4776755424218577E-2</v>
      </c>
      <c r="V11" s="98">
        <f t="shared" ref="V11:AJ11" si="2">1-SUM(V7:V10)</f>
        <v>7.4800734081639564E-2</v>
      </c>
      <c r="W11" s="98">
        <f t="shared" si="2"/>
        <v>7.4678361566331675E-2</v>
      </c>
      <c r="X11" s="98">
        <f t="shared" si="2"/>
        <v>7.3865970368441447E-2</v>
      </c>
      <c r="Y11" s="98">
        <f t="shared" si="2"/>
        <v>7.2985201937698863E-2</v>
      </c>
      <c r="Z11" s="98">
        <f t="shared" si="2"/>
        <v>7.3346714893335663E-2</v>
      </c>
      <c r="AA11" s="98">
        <f t="shared" si="2"/>
        <v>7.3376253390799673E-2</v>
      </c>
      <c r="AB11" s="98">
        <f t="shared" si="2"/>
        <v>7.3385154354494997E-2</v>
      </c>
      <c r="AC11" s="98">
        <f t="shared" si="2"/>
        <v>7.3387781840880795E-2</v>
      </c>
      <c r="AD11" s="98">
        <f t="shared" si="2"/>
        <v>7.3355210790254644E-2</v>
      </c>
      <c r="AE11" s="98">
        <f t="shared" si="2"/>
        <v>7.3367300815471603E-2</v>
      </c>
      <c r="AF11" s="98">
        <f t="shared" si="2"/>
        <v>7.1993840652377239E-2</v>
      </c>
      <c r="AG11" s="98">
        <f t="shared" si="2"/>
        <v>7.0620380489283097E-2</v>
      </c>
      <c r="AH11" s="98">
        <f t="shared" si="2"/>
        <v>6.924692032618851E-2</v>
      </c>
      <c r="AI11" s="98">
        <f t="shared" si="2"/>
        <v>6.7873460163094257E-2</v>
      </c>
      <c r="AJ11" s="98">
        <f t="shared" si="2"/>
        <v>6.6500000000000004E-2</v>
      </c>
    </row>
    <row r="12" spans="1:36" s="53" customFormat="1" ht="13.5" thickBot="1" x14ac:dyDescent="0.25">
      <c r="A12" s="198" t="s">
        <v>30</v>
      </c>
      <c r="B12" s="199" t="s">
        <v>33</v>
      </c>
      <c r="C12" s="200" t="s">
        <v>101</v>
      </c>
      <c r="D12" s="201">
        <f>U12*' Demand-Supply Gap'!D$21</f>
        <v>132.38183999999998</v>
      </c>
      <c r="E12" s="202">
        <f>V12*' Demand-Supply Gap'!E$21</f>
        <v>135.06249</v>
      </c>
      <c r="F12" s="202">
        <f>W12*' Demand-Supply Gap'!F$21</f>
        <v>139.35177000000002</v>
      </c>
      <c r="G12" s="202">
        <f>X12*' Demand-Supply Gap'!G$21</f>
        <v>139.76248000000001</v>
      </c>
      <c r="H12" s="202">
        <f>Y12*' Demand-Supply Gap'!H$21</f>
        <v>141.08640860215053</v>
      </c>
      <c r="I12" s="202">
        <f>Z12*' Demand-Supply Gap'!I$21</f>
        <v>126.75667731182791</v>
      </c>
      <c r="J12" s="202">
        <f>AA12*' Demand-Supply Gap'!J$21</f>
        <v>132.18186310077414</v>
      </c>
      <c r="K12" s="202">
        <f>AB12*' Demand-Supply Gap'!K$21</f>
        <v>139.50473831655702</v>
      </c>
      <c r="L12" s="202">
        <f>AC12*' Demand-Supply Gap'!L$21</f>
        <v>148.90735767909297</v>
      </c>
      <c r="M12" s="202">
        <f>AD12*' Demand-Supply Gap'!M$21</f>
        <v>159.76270405389886</v>
      </c>
      <c r="N12" s="202">
        <f>AE12*' Demand-Supply Gap'!N$21</f>
        <v>172.44786275577843</v>
      </c>
      <c r="O12" s="202">
        <f>AF12*' Demand-Supply Gap'!O$21</f>
        <v>186.86450408216152</v>
      </c>
      <c r="P12" s="202">
        <f>AG12*' Demand-Supply Gap'!P$21</f>
        <v>203.36463979261637</v>
      </c>
      <c r="Q12" s="202">
        <f>AH12*' Demand-Supply Gap'!Q$21</f>
        <v>220.75231649488506</v>
      </c>
      <c r="R12" s="202">
        <f>AI12*' Demand-Supply Gap'!R$21</f>
        <v>239.38381200705336</v>
      </c>
      <c r="S12" s="202">
        <f>AJ12*' Demand-Supply Gap'!S$21</f>
        <v>259.44417545324444</v>
      </c>
      <c r="T12" s="204"/>
      <c r="U12" s="205">
        <v>1</v>
      </c>
      <c r="V12" s="205">
        <v>1</v>
      </c>
      <c r="W12" s="205">
        <v>1</v>
      </c>
      <c r="X12" s="205">
        <v>1</v>
      </c>
      <c r="Y12" s="205">
        <v>1</v>
      </c>
      <c r="Z12" s="205">
        <v>1</v>
      </c>
      <c r="AA12" s="205">
        <v>1</v>
      </c>
      <c r="AB12" s="205">
        <v>1</v>
      </c>
      <c r="AC12" s="205">
        <v>1</v>
      </c>
      <c r="AD12" s="205">
        <v>1</v>
      </c>
      <c r="AE12" s="205">
        <v>1</v>
      </c>
      <c r="AF12" s="205">
        <v>1</v>
      </c>
      <c r="AG12" s="205">
        <v>1</v>
      </c>
      <c r="AH12" s="205">
        <v>1</v>
      </c>
      <c r="AI12" s="205">
        <v>1</v>
      </c>
      <c r="AJ12" s="205">
        <v>1</v>
      </c>
    </row>
    <row r="13" spans="1:36" s="53" customFormat="1" x14ac:dyDescent="0.2">
      <c r="A13" s="206" t="s">
        <v>30</v>
      </c>
      <c r="B13" s="207" t="s">
        <v>41</v>
      </c>
      <c r="C13" s="206" t="s">
        <v>121</v>
      </c>
      <c r="D13" s="209">
        <f>ROUND(U13*' Demand-Supply Gap'!D$30,2)</f>
        <v>2.2799999999999998</v>
      </c>
      <c r="E13" s="210">
        <f>ROUND(V13*' Demand-Supply Gap'!E$30,2)</f>
        <v>2.34</v>
      </c>
      <c r="F13" s="210">
        <f>ROUND(W13*' Demand-Supply Gap'!F$30,2)</f>
        <v>2.34</v>
      </c>
      <c r="G13" s="210">
        <f>ROUND(X13*' Demand-Supply Gap'!G$30,2)</f>
        <v>2.31</v>
      </c>
      <c r="H13" s="210">
        <f>ROUND(Y13*' Demand-Supply Gap'!H$30,2)</f>
        <v>2.2799999999999998</v>
      </c>
      <c r="I13" s="210">
        <f>ROUND(Z13*' Demand-Supply Gap'!I$30,2)</f>
        <v>2.1</v>
      </c>
      <c r="J13" s="210">
        <f>ROUND(AA13*' Demand-Supply Gap'!J$30,2)</f>
        <v>2.0699999999999998</v>
      </c>
      <c r="K13" s="210">
        <f>ROUND(AB13*' Demand-Supply Gap'!K$30,2)</f>
        <v>2.1</v>
      </c>
      <c r="L13" s="210">
        <f>ROUND(AC13*' Demand-Supply Gap'!L$30,2)</f>
        <v>2.15</v>
      </c>
      <c r="M13" s="210">
        <f>ROUND(AD13*' Demand-Supply Gap'!M$30,2)</f>
        <v>2.23</v>
      </c>
      <c r="N13" s="210">
        <f>ROUND(AE13*' Demand-Supply Gap'!N$30,2)</f>
        <v>2.33</v>
      </c>
      <c r="O13" s="210">
        <f>ROUND(AF13*' Demand-Supply Gap'!O$30,2)</f>
        <v>2.4500000000000002</v>
      </c>
      <c r="P13" s="210">
        <f>ROUND(AG13*' Demand-Supply Gap'!P$30,2)</f>
        <v>2.6</v>
      </c>
      <c r="Q13" s="210">
        <f>ROUND(AH13*' Demand-Supply Gap'!Q$30,2)</f>
        <v>2.75</v>
      </c>
      <c r="R13" s="210">
        <f>ROUND(AI13*' Demand-Supply Gap'!R$30,2)</f>
        <v>2.92</v>
      </c>
      <c r="S13" s="210">
        <f>ROUND(AJ13*' Demand-Supply Gap'!S$30,2)</f>
        <v>3.08</v>
      </c>
      <c r="T13" s="211"/>
      <c r="U13" s="214">
        <v>0.05</v>
      </c>
      <c r="V13" s="214">
        <v>4.8916666666666671E-2</v>
      </c>
      <c r="W13" s="214">
        <v>4.7833333333333339E-2</v>
      </c>
      <c r="X13" s="214">
        <v>4.675E-2</v>
      </c>
      <c r="Y13" s="214">
        <v>4.5666666666666661E-2</v>
      </c>
      <c r="Z13" s="214">
        <v>4.4583333333333329E-2</v>
      </c>
      <c r="AA13" s="214">
        <v>4.3499999999999997E-2</v>
      </c>
      <c r="AB13" s="214">
        <v>4.31111111111111E-2</v>
      </c>
      <c r="AC13" s="214">
        <v>4.2722222222222217E-2</v>
      </c>
      <c r="AD13" s="214">
        <v>4.2333333333333327E-2</v>
      </c>
      <c r="AE13" s="214">
        <v>4.1944444444444437E-2</v>
      </c>
      <c r="AF13" s="214">
        <v>4.1555555555555547E-2</v>
      </c>
      <c r="AG13" s="214">
        <v>4.1166666666666657E-2</v>
      </c>
      <c r="AH13" s="214">
        <v>4.0777777777777774E-2</v>
      </c>
      <c r="AI13" s="214">
        <v>4.0388888888888884E-2</v>
      </c>
      <c r="AJ13" s="214">
        <v>3.9999999999999994E-2</v>
      </c>
    </row>
    <row r="14" spans="1:36" s="53" customFormat="1" x14ac:dyDescent="0.2">
      <c r="A14" s="73" t="s">
        <v>30</v>
      </c>
      <c r="B14" s="75" t="s">
        <v>41</v>
      </c>
      <c r="C14" s="52" t="s">
        <v>117</v>
      </c>
      <c r="D14" s="61">
        <f>ROUND(U14*' Demand-Supply Gap'!D$30,2)</f>
        <v>2.97</v>
      </c>
      <c r="E14" s="45">
        <f>ROUND(V14*' Demand-Supply Gap'!E$30,2)</f>
        <v>3.08</v>
      </c>
      <c r="F14" s="45">
        <f>ROUND(W14*' Demand-Supply Gap'!F$30,2)</f>
        <v>3.12</v>
      </c>
      <c r="G14" s="45">
        <f>ROUND(X14*' Demand-Supply Gap'!G$30,2)</f>
        <v>3.12</v>
      </c>
      <c r="H14" s="45">
        <f>ROUND(Y14*' Demand-Supply Gap'!H$30,2)</f>
        <v>3.11</v>
      </c>
      <c r="I14" s="45">
        <f>ROUND(Z14*' Demand-Supply Gap'!I$30,2)</f>
        <v>2.9</v>
      </c>
      <c r="J14" s="45">
        <f>ROUND(AA14*' Demand-Supply Gap'!J$30,2)</f>
        <v>2.91</v>
      </c>
      <c r="K14" s="45">
        <f>ROUND(AB14*' Demand-Supply Gap'!K$30,2)</f>
        <v>2.94</v>
      </c>
      <c r="L14" s="45">
        <f>ROUND(AC14*' Demand-Supply Gap'!L$30,2)</f>
        <v>3</v>
      </c>
      <c r="M14" s="45">
        <f>ROUND(AD14*' Demand-Supply Gap'!M$30,2)</f>
        <v>3.1</v>
      </c>
      <c r="N14" s="45">
        <f>ROUND(AE14*' Demand-Supply Gap'!N$30,2)</f>
        <v>3.22</v>
      </c>
      <c r="O14" s="45">
        <f>ROUND(AF14*' Demand-Supply Gap'!O$30,2)</f>
        <v>3.39</v>
      </c>
      <c r="P14" s="45">
        <f>ROUND(AG14*' Demand-Supply Gap'!P$30,2)</f>
        <v>3.58</v>
      </c>
      <c r="Q14" s="45">
        <f>ROUND(AH14*' Demand-Supply Gap'!Q$30,2)</f>
        <v>3.78</v>
      </c>
      <c r="R14" s="45">
        <f>ROUND(AI14*' Demand-Supply Gap'!R$30,2)</f>
        <v>3.99</v>
      </c>
      <c r="S14" s="45">
        <f>ROUND(AJ14*' Demand-Supply Gap'!S$30,2)</f>
        <v>4.2</v>
      </c>
      <c r="T14" s="58"/>
      <c r="U14" s="63">
        <v>6.5000000000000002E-2</v>
      </c>
      <c r="V14" s="63">
        <v>6.4333333333333326E-2</v>
      </c>
      <c r="W14" s="63">
        <v>6.3666666666666663E-2</v>
      </c>
      <c r="X14" s="63">
        <v>6.3E-2</v>
      </c>
      <c r="Y14" s="63">
        <v>6.2333333333333331E-2</v>
      </c>
      <c r="Z14" s="63">
        <v>6.1666666666666661E-2</v>
      </c>
      <c r="AA14" s="63">
        <v>6.0999999999999992E-2</v>
      </c>
      <c r="AB14" s="63">
        <v>6.0277777777777777E-2</v>
      </c>
      <c r="AC14" s="63">
        <v>5.9555555555555556E-2</v>
      </c>
      <c r="AD14" s="63">
        <v>5.8833333333333335E-2</v>
      </c>
      <c r="AE14" s="63">
        <v>5.8111111111111106E-2</v>
      </c>
      <c r="AF14" s="63">
        <v>5.7388888888888885E-2</v>
      </c>
      <c r="AG14" s="63">
        <v>5.6666666666666664E-2</v>
      </c>
      <c r="AH14" s="63">
        <v>5.5944444444444442E-2</v>
      </c>
      <c r="AI14" s="63">
        <v>5.5222222222222221E-2</v>
      </c>
      <c r="AJ14" s="63">
        <v>5.45E-2</v>
      </c>
    </row>
    <row r="15" spans="1:36" s="53" customFormat="1" x14ac:dyDescent="0.2">
      <c r="A15" s="73" t="s">
        <v>30</v>
      </c>
      <c r="B15" s="75" t="s">
        <v>41</v>
      </c>
      <c r="C15" s="73" t="s">
        <v>122</v>
      </c>
      <c r="D15" s="61">
        <f>ROUND(U15*' Demand-Supply Gap'!D$30,2)</f>
        <v>11.1</v>
      </c>
      <c r="E15" s="45">
        <f>ROUND(V15*' Demand-Supply Gap'!E$30,2)</f>
        <v>11.68</v>
      </c>
      <c r="F15" s="45">
        <f>ROUND(W15*' Demand-Supply Gap'!F$30,2)</f>
        <v>11.97</v>
      </c>
      <c r="G15" s="45">
        <f>ROUND(X15*' Demand-Supply Gap'!G$30,2)</f>
        <v>12.12</v>
      </c>
      <c r="H15" s="45">
        <f>ROUND(Y15*' Demand-Supply Gap'!H$30,2)</f>
        <v>12.26</v>
      </c>
      <c r="I15" s="45">
        <f>ROUND(Z15*' Demand-Supply Gap'!I$30,2)</f>
        <v>11.6</v>
      </c>
      <c r="J15" s="45">
        <f>ROUND(AA15*' Demand-Supply Gap'!J$30,2)</f>
        <v>11.78</v>
      </c>
      <c r="K15" s="45">
        <f>ROUND(AB15*' Demand-Supply Gap'!K$30,2)</f>
        <v>12.08</v>
      </c>
      <c r="L15" s="45">
        <f>ROUND(AC15*' Demand-Supply Gap'!L$30,2)</f>
        <v>12.52</v>
      </c>
      <c r="M15" s="45">
        <f>ROUND(AD15*' Demand-Supply Gap'!M$30,2)</f>
        <v>13.13</v>
      </c>
      <c r="N15" s="45">
        <f>ROUND(AE15*' Demand-Supply Gap'!N$30,2)</f>
        <v>13.83</v>
      </c>
      <c r="O15" s="45">
        <f>ROUND(AF15*' Demand-Supply Gap'!O$30,2)</f>
        <v>14.77</v>
      </c>
      <c r="P15" s="45">
        <f>ROUND(AG15*' Demand-Supply Gap'!P$30,2)</f>
        <v>15.82</v>
      </c>
      <c r="Q15" s="45">
        <f>ROUND(AH15*' Demand-Supply Gap'!Q$30,2)</f>
        <v>16.96</v>
      </c>
      <c r="R15" s="45">
        <f>ROUND(AI15*' Demand-Supply Gap'!R$30,2)</f>
        <v>18.170000000000002</v>
      </c>
      <c r="S15" s="45">
        <f>ROUND(AJ15*' Demand-Supply Gap'!S$30,2)</f>
        <v>19.440000000000001</v>
      </c>
      <c r="T15" s="58"/>
      <c r="U15" s="63">
        <v>0.24299999999999999</v>
      </c>
      <c r="V15" s="63">
        <v>0.2437</v>
      </c>
      <c r="W15" s="63">
        <v>0.24440000000000001</v>
      </c>
      <c r="X15" s="63">
        <v>0.24509999999999998</v>
      </c>
      <c r="Y15" s="63">
        <v>0.24579999999999999</v>
      </c>
      <c r="Z15" s="63">
        <v>0.2465</v>
      </c>
      <c r="AA15" s="63">
        <v>0.2472</v>
      </c>
      <c r="AB15" s="63">
        <v>0.24776666666666669</v>
      </c>
      <c r="AC15" s="63">
        <v>0.24833333333333335</v>
      </c>
      <c r="AD15" s="63">
        <v>0.24890000000000001</v>
      </c>
      <c r="AE15" s="63">
        <v>0.2494666666666667</v>
      </c>
      <c r="AF15" s="63">
        <v>0.25003333333333333</v>
      </c>
      <c r="AG15" s="63">
        <v>0.25060000000000004</v>
      </c>
      <c r="AH15" s="63">
        <v>0.2511666666666667</v>
      </c>
      <c r="AI15" s="63">
        <v>0.25173333333333336</v>
      </c>
      <c r="AJ15" s="63">
        <v>0.25230000000000002</v>
      </c>
    </row>
    <row r="16" spans="1:36" s="53" customFormat="1" x14ac:dyDescent="0.2">
      <c r="A16" s="73" t="s">
        <v>30</v>
      </c>
      <c r="B16" s="75" t="s">
        <v>41</v>
      </c>
      <c r="C16" s="52" t="s">
        <v>118</v>
      </c>
      <c r="D16" s="61">
        <f>ROUND(U16*' Demand-Supply Gap'!D$30,2)</f>
        <v>10.34</v>
      </c>
      <c r="E16" s="45">
        <f>ROUND(V16*' Demand-Supply Gap'!E$30,2)</f>
        <v>10.92</v>
      </c>
      <c r="F16" s="45">
        <f>ROUND(W16*' Demand-Supply Gap'!F$30,2)</f>
        <v>11.24</v>
      </c>
      <c r="G16" s="45">
        <f>ROUND(X16*' Demand-Supply Gap'!G$30,2)</f>
        <v>11.42</v>
      </c>
      <c r="H16" s="45">
        <f>ROUND(Y16*' Demand-Supply Gap'!H$30,2)</f>
        <v>11.59</v>
      </c>
      <c r="I16" s="45">
        <f>ROUND(Z16*' Demand-Supply Gap'!I$30,2)</f>
        <v>11.01</v>
      </c>
      <c r="J16" s="45">
        <f>ROUND(AA16*' Demand-Supply Gap'!J$30,2)</f>
        <v>11.22</v>
      </c>
      <c r="K16" s="45">
        <f>ROUND(AB16*' Demand-Supply Gap'!K$30,2)</f>
        <v>11.52</v>
      </c>
      <c r="L16" s="45">
        <f>ROUND(AC16*' Demand-Supply Gap'!L$30,2)</f>
        <v>11.96</v>
      </c>
      <c r="M16" s="45">
        <f>ROUND(AD16*' Demand-Supply Gap'!M$30,2)</f>
        <v>12.56</v>
      </c>
      <c r="N16" s="45">
        <f>ROUND(AE16*' Demand-Supply Gap'!N$30,2)</f>
        <v>13.25</v>
      </c>
      <c r="O16" s="45">
        <f>ROUND(AF16*' Demand-Supply Gap'!O$30,2)</f>
        <v>14.17</v>
      </c>
      <c r="P16" s="45">
        <f>ROUND(AG16*' Demand-Supply Gap'!P$30,2)</f>
        <v>15.19</v>
      </c>
      <c r="Q16" s="45">
        <f>ROUND(AH16*' Demand-Supply Gap'!Q$30,2)</f>
        <v>16.32</v>
      </c>
      <c r="R16" s="45">
        <f>ROUND(AI16*' Demand-Supply Gap'!R$30,2)</f>
        <v>17.5</v>
      </c>
      <c r="S16" s="45">
        <f>ROUND(AJ16*' Demand-Supply Gap'!S$30,2)</f>
        <v>18.75</v>
      </c>
      <c r="T16" s="58"/>
      <c r="U16" s="192">
        <v>0.22640000000000002</v>
      </c>
      <c r="V16" s="192">
        <v>0.22791666666666668</v>
      </c>
      <c r="W16" s="192">
        <v>0.22943333333333335</v>
      </c>
      <c r="X16" s="192">
        <v>0.23094999999999999</v>
      </c>
      <c r="Y16" s="192">
        <v>0.23246666666666665</v>
      </c>
      <c r="Z16" s="192">
        <v>0.23398333333333332</v>
      </c>
      <c r="AA16" s="192">
        <v>0.23549999999999999</v>
      </c>
      <c r="AB16" s="192">
        <v>0.23636666666666667</v>
      </c>
      <c r="AC16" s="192">
        <v>0.23723333333333332</v>
      </c>
      <c r="AD16" s="192">
        <v>0.23810000000000001</v>
      </c>
      <c r="AE16" s="192">
        <v>0.23896666666666666</v>
      </c>
      <c r="AF16" s="192">
        <v>0.23983333333333334</v>
      </c>
      <c r="AG16" s="192">
        <v>0.2407</v>
      </c>
      <c r="AH16" s="192">
        <v>0.24156666666666668</v>
      </c>
      <c r="AI16" s="192">
        <v>0.24243333333333333</v>
      </c>
      <c r="AJ16" s="192">
        <v>0.24330000000000002</v>
      </c>
    </row>
    <row r="17" spans="1:36" s="53" customFormat="1" x14ac:dyDescent="0.2">
      <c r="A17" s="73" t="s">
        <v>30</v>
      </c>
      <c r="B17" s="75" t="s">
        <v>41</v>
      </c>
      <c r="C17" s="73" t="s">
        <v>123</v>
      </c>
      <c r="D17" s="61">
        <f>ROUND(U17*' Demand-Supply Gap'!D$30,2)</f>
        <v>9.1300000000000008</v>
      </c>
      <c r="E17" s="45">
        <f>ROUND(V17*' Demand-Supply Gap'!E$30,2)</f>
        <v>9.59</v>
      </c>
      <c r="F17" s="45">
        <f>ROUND(W17*' Demand-Supply Gap'!F$30,2)</f>
        <v>9.81</v>
      </c>
      <c r="G17" s="45">
        <f>ROUND(X17*' Demand-Supply Gap'!G$30,2)</f>
        <v>9.91</v>
      </c>
      <c r="H17" s="45">
        <f>ROUND(Y17*' Demand-Supply Gap'!H$30,2)</f>
        <v>10.01</v>
      </c>
      <c r="I17" s="45">
        <f>ROUND(Z17*' Demand-Supply Gap'!I$30,2)</f>
        <v>9.4499999999999993</v>
      </c>
      <c r="J17" s="45">
        <f>ROUND(AA17*' Demand-Supply Gap'!J$30,2)</f>
        <v>9.57</v>
      </c>
      <c r="K17" s="45">
        <f>ROUND(AB17*' Demand-Supply Gap'!K$30,2)</f>
        <v>9.83</v>
      </c>
      <c r="L17" s="45">
        <f>ROUND(AC17*' Demand-Supply Gap'!L$30,2)</f>
        <v>10.19</v>
      </c>
      <c r="M17" s="45">
        <f>ROUND(AD17*' Demand-Supply Gap'!M$30,2)</f>
        <v>10.69</v>
      </c>
      <c r="N17" s="45">
        <f>ROUND(AE17*' Demand-Supply Gap'!N$30,2)</f>
        <v>11.27</v>
      </c>
      <c r="O17" s="45">
        <f>ROUND(AF17*' Demand-Supply Gap'!O$30,2)</f>
        <v>12.04</v>
      </c>
      <c r="P17" s="45">
        <f>ROUND(AG17*' Demand-Supply Gap'!P$30,2)</f>
        <v>12.9</v>
      </c>
      <c r="Q17" s="45">
        <f>ROUND(AH17*' Demand-Supply Gap'!Q$30,2)</f>
        <v>13.84</v>
      </c>
      <c r="R17" s="45">
        <f>ROUND(AI17*' Demand-Supply Gap'!R$30,2)</f>
        <v>14.83</v>
      </c>
      <c r="S17" s="45">
        <f>ROUND(AJ17*' Demand-Supply Gap'!S$30,2)</f>
        <v>15.87</v>
      </c>
      <c r="T17" s="58"/>
      <c r="U17" s="63">
        <v>0.2</v>
      </c>
      <c r="V17" s="63">
        <v>0.20016666666666669</v>
      </c>
      <c r="W17" s="63">
        <v>0.20033333333333336</v>
      </c>
      <c r="X17" s="63">
        <v>0.20050000000000001</v>
      </c>
      <c r="Y17" s="63">
        <v>0.20066666666666669</v>
      </c>
      <c r="Z17" s="63">
        <v>0.20083333333333336</v>
      </c>
      <c r="AA17" s="63">
        <v>0.20100000000000004</v>
      </c>
      <c r="AB17" s="63">
        <v>0.2015555555555556</v>
      </c>
      <c r="AC17" s="63">
        <v>0.20211111111111113</v>
      </c>
      <c r="AD17" s="63">
        <v>0.20266666666666669</v>
      </c>
      <c r="AE17" s="63">
        <v>0.20322222222222225</v>
      </c>
      <c r="AF17" s="63">
        <v>0.20377777777777781</v>
      </c>
      <c r="AG17" s="63">
        <v>0.20433333333333334</v>
      </c>
      <c r="AH17" s="63">
        <v>0.2048888888888889</v>
      </c>
      <c r="AI17" s="63">
        <v>0.20544444444444446</v>
      </c>
      <c r="AJ17" s="63">
        <v>0.20600000000000002</v>
      </c>
    </row>
    <row r="18" spans="1:36" s="53" customFormat="1" x14ac:dyDescent="0.2">
      <c r="A18" s="73" t="s">
        <v>30</v>
      </c>
      <c r="B18" s="75" t="s">
        <v>41</v>
      </c>
      <c r="C18" s="52" t="s">
        <v>119</v>
      </c>
      <c r="D18" s="61">
        <f>ROUND(U18*' Demand-Supply Gap'!D$30,2)</f>
        <v>3.2</v>
      </c>
      <c r="E18" s="45">
        <f>ROUND(V18*' Demand-Supply Gap'!E$30,2)</f>
        <v>3.36</v>
      </c>
      <c r="F18" s="45">
        <f>ROUND(W18*' Demand-Supply Gap'!F$30,2)</f>
        <v>3.43</v>
      </c>
      <c r="G18" s="45">
        <f>ROUND(X18*' Demand-Supply Gap'!G$30,2)</f>
        <v>3.47</v>
      </c>
      <c r="H18" s="45">
        <f>ROUND(Y18*' Demand-Supply Gap'!H$30,2)</f>
        <v>3.5</v>
      </c>
      <c r="I18" s="45">
        <f>ROUND(Z18*' Demand-Supply Gap'!I$30,2)</f>
        <v>3.3</v>
      </c>
      <c r="J18" s="45">
        <f>ROUND(AA18*' Demand-Supply Gap'!J$30,2)</f>
        <v>3.34</v>
      </c>
      <c r="K18" s="45">
        <f>ROUND(AB18*' Demand-Supply Gap'!K$30,2)</f>
        <v>3.44</v>
      </c>
      <c r="L18" s="45">
        <f>ROUND(AC18*' Demand-Supply Gap'!L$30,2)</f>
        <v>3.58</v>
      </c>
      <c r="M18" s="45">
        <f>ROUND(AD18*' Demand-Supply Gap'!M$30,2)</f>
        <v>3.77</v>
      </c>
      <c r="N18" s="45">
        <f>ROUND(AE18*' Demand-Supply Gap'!N$30,2)</f>
        <v>3.99</v>
      </c>
      <c r="O18" s="45">
        <f>ROUND(AF18*' Demand-Supply Gap'!O$30,2)</f>
        <v>4.2699999999999996</v>
      </c>
      <c r="P18" s="45">
        <f>ROUND(AG18*' Demand-Supply Gap'!P$30,2)</f>
        <v>4.59</v>
      </c>
      <c r="Q18" s="45">
        <f>ROUND(AH18*' Demand-Supply Gap'!Q$30,2)</f>
        <v>4.95</v>
      </c>
      <c r="R18" s="45">
        <f>ROUND(AI18*' Demand-Supply Gap'!R$30,2)</f>
        <v>5.32</v>
      </c>
      <c r="S18" s="45">
        <f>ROUND(AJ18*' Demand-Supply Gap'!S$30,2)</f>
        <v>5.71</v>
      </c>
      <c r="T18" s="58"/>
      <c r="U18" s="63">
        <v>7.0000000000000007E-2</v>
      </c>
      <c r="V18" s="63">
        <v>7.0033333333333336E-2</v>
      </c>
      <c r="W18" s="63">
        <v>7.0066666666666666E-2</v>
      </c>
      <c r="X18" s="63">
        <v>7.0099999999999996E-2</v>
      </c>
      <c r="Y18" s="63">
        <v>7.0133333333333325E-2</v>
      </c>
      <c r="Z18" s="63">
        <v>7.0166666666666655E-2</v>
      </c>
      <c r="AA18" s="63">
        <v>7.0199999999999985E-2</v>
      </c>
      <c r="AB18" s="63">
        <v>7.0633333333333326E-2</v>
      </c>
      <c r="AC18" s="63">
        <v>7.1066666666666653E-2</v>
      </c>
      <c r="AD18" s="63">
        <v>7.1499999999999994E-2</v>
      </c>
      <c r="AE18" s="63">
        <v>7.1933333333333321E-2</v>
      </c>
      <c r="AF18" s="63">
        <v>7.2366666666666662E-2</v>
      </c>
      <c r="AG18" s="63">
        <v>7.279999999999999E-2</v>
      </c>
      <c r="AH18" s="63">
        <v>7.3233333333333331E-2</v>
      </c>
      <c r="AI18" s="63">
        <v>7.3666666666666658E-2</v>
      </c>
      <c r="AJ18" s="63">
        <v>7.4099999999999999E-2</v>
      </c>
    </row>
    <row r="19" spans="1:36" s="53" customFormat="1" x14ac:dyDescent="0.2">
      <c r="A19" s="73" t="s">
        <v>30</v>
      </c>
      <c r="B19" s="75" t="s">
        <v>41</v>
      </c>
      <c r="C19" s="73" t="s">
        <v>124</v>
      </c>
      <c r="D19" s="61">
        <f>ROUND(U19*' Demand-Supply Gap'!D$30,2)</f>
        <v>1.87</v>
      </c>
      <c r="E19" s="45">
        <f>ROUND(V19*' Demand-Supply Gap'!E$30,2)</f>
        <v>1.92</v>
      </c>
      <c r="F19" s="45">
        <f>ROUND(W19*' Demand-Supply Gap'!F$30,2)</f>
        <v>1.93</v>
      </c>
      <c r="G19" s="45">
        <f>ROUND(X19*' Demand-Supply Gap'!G$30,2)</f>
        <v>1.9</v>
      </c>
      <c r="H19" s="45">
        <f>ROUND(Y19*' Demand-Supply Gap'!H$30,2)</f>
        <v>1.88</v>
      </c>
      <c r="I19" s="45">
        <f>ROUND(Z19*' Demand-Supply Gap'!I$30,2)</f>
        <v>1.73</v>
      </c>
      <c r="J19" s="45">
        <f>ROUND(AA19*' Demand-Supply Gap'!J$30,2)</f>
        <v>1.71</v>
      </c>
      <c r="K19" s="45">
        <f>ROUND(AB19*' Demand-Supply Gap'!K$30,2)</f>
        <v>1.73</v>
      </c>
      <c r="L19" s="45">
        <f>ROUND(AC19*' Demand-Supply Gap'!L$30,2)</f>
        <v>1.76</v>
      </c>
      <c r="M19" s="45">
        <f>ROUND(AD19*' Demand-Supply Gap'!M$30,2)</f>
        <v>1.81</v>
      </c>
      <c r="N19" s="45">
        <f>ROUND(AE19*' Demand-Supply Gap'!N$30,2)</f>
        <v>1.87</v>
      </c>
      <c r="O19" s="45">
        <f>ROUND(AF19*' Demand-Supply Gap'!O$30,2)</f>
        <v>1.96</v>
      </c>
      <c r="P19" s="45">
        <f>ROUND(AG19*' Demand-Supply Gap'!P$30,2)</f>
        <v>2.06</v>
      </c>
      <c r="Q19" s="45">
        <f>ROUND(AH19*' Demand-Supply Gap'!Q$30,2)</f>
        <v>2.17</v>
      </c>
      <c r="R19" s="45">
        <f>ROUND(AI19*' Demand-Supply Gap'!R$30,2)</f>
        <v>2.2799999999999998</v>
      </c>
      <c r="S19" s="45">
        <f>ROUND(AJ19*' Demand-Supply Gap'!S$30,2)</f>
        <v>2.39</v>
      </c>
      <c r="T19" s="58"/>
      <c r="U19" s="192">
        <v>4.1000000000000002E-2</v>
      </c>
      <c r="V19" s="192">
        <v>4.0166666666666663E-2</v>
      </c>
      <c r="W19" s="192">
        <v>3.9333333333333331E-2</v>
      </c>
      <c r="X19" s="192">
        <v>3.85E-2</v>
      </c>
      <c r="Y19" s="192">
        <v>3.7666666666666661E-2</v>
      </c>
      <c r="Z19" s="192">
        <v>3.6833333333333329E-2</v>
      </c>
      <c r="AA19" s="192">
        <v>3.5999999999999997E-2</v>
      </c>
      <c r="AB19" s="192">
        <v>3.5444444444444438E-2</v>
      </c>
      <c r="AC19" s="192">
        <v>3.4888888888888886E-2</v>
      </c>
      <c r="AD19" s="192">
        <v>3.4333333333333327E-2</v>
      </c>
      <c r="AE19" s="192">
        <v>3.3777777777777775E-2</v>
      </c>
      <c r="AF19" s="192">
        <v>3.3222222222222215E-2</v>
      </c>
      <c r="AG19" s="192">
        <v>3.2666666666666663E-2</v>
      </c>
      <c r="AH19" s="192">
        <v>3.2111111111111111E-2</v>
      </c>
      <c r="AI19" s="192">
        <v>3.1555555555555552E-2</v>
      </c>
      <c r="AJ19" s="192">
        <v>3.1E-2</v>
      </c>
    </row>
    <row r="20" spans="1:36" s="53" customFormat="1" x14ac:dyDescent="0.2">
      <c r="A20" s="73" t="s">
        <v>30</v>
      </c>
      <c r="B20" s="75" t="s">
        <v>41</v>
      </c>
      <c r="C20" s="52" t="s">
        <v>120</v>
      </c>
      <c r="D20" s="61">
        <f>ROUND(U20*' Demand-Supply Gap'!D$30,2)</f>
        <v>4.78</v>
      </c>
      <c r="E20" s="45">
        <f>ROUND(V20*' Demand-Supply Gap'!E$30,2)</f>
        <v>5.0199999999999996</v>
      </c>
      <c r="F20" s="45">
        <f>ROUND(W20*' Demand-Supply Gap'!F$30,2)</f>
        <v>5.14</v>
      </c>
      <c r="G20" s="45">
        <f>ROUND(X20*' Demand-Supply Gap'!G$30,2)</f>
        <v>5.2</v>
      </c>
      <c r="H20" s="45">
        <f>ROUND(Y20*' Demand-Supply Gap'!H$30,2)</f>
        <v>5.25</v>
      </c>
      <c r="I20" s="45">
        <f>ROUND(Z20*' Demand-Supply Gap'!I$30,2)</f>
        <v>4.96</v>
      </c>
      <c r="J20" s="45">
        <f>ROUND(AA20*' Demand-Supply Gap'!J$30,2)</f>
        <v>5.03</v>
      </c>
      <c r="K20" s="45">
        <f>ROUND(AB20*' Demand-Supply Gap'!K$30,2)</f>
        <v>5.1100000000000003</v>
      </c>
      <c r="L20" s="45">
        <f>ROUND(AC20*' Demand-Supply Gap'!L$30,2)</f>
        <v>5.25</v>
      </c>
      <c r="M20" s="45">
        <f>ROUND(AD20*' Demand-Supply Gap'!M$30,2)</f>
        <v>5.45</v>
      </c>
      <c r="N20" s="45">
        <f>ROUND(AE20*' Demand-Supply Gap'!N$30,2)</f>
        <v>5.69</v>
      </c>
      <c r="O20" s="45">
        <f>ROUND(AF20*' Demand-Supply Gap'!O$30,2)</f>
        <v>6.02</v>
      </c>
      <c r="P20" s="45">
        <f>ROUND(AG20*' Demand-Supply Gap'!P$30,2)</f>
        <v>6.38</v>
      </c>
      <c r="Q20" s="45">
        <f>ROUND(AH20*' Demand-Supply Gap'!Q$30,2)</f>
        <v>6.77</v>
      </c>
      <c r="R20" s="45">
        <f>ROUND(AI20*' Demand-Supply Gap'!R$30,2)</f>
        <v>7.19</v>
      </c>
      <c r="S20" s="45">
        <f>ROUND(AJ20*' Demand-Supply Gap'!S$30,2)</f>
        <v>7.61</v>
      </c>
      <c r="T20" s="58"/>
      <c r="U20" s="63">
        <f>1-SUM(U13:U19)</f>
        <v>0.10459999999999992</v>
      </c>
      <c r="V20" s="63">
        <f t="shared" ref="V20:AJ20" si="3">1-SUM(V13:V19)</f>
        <v>0.10476666666666667</v>
      </c>
      <c r="W20" s="63">
        <f t="shared" si="3"/>
        <v>0.10493333333333321</v>
      </c>
      <c r="X20" s="63">
        <f t="shared" si="3"/>
        <v>0.10509999999999997</v>
      </c>
      <c r="Y20" s="63">
        <f t="shared" si="3"/>
        <v>0.10526666666666673</v>
      </c>
      <c r="Z20" s="63">
        <f t="shared" si="3"/>
        <v>0.10543333333333327</v>
      </c>
      <c r="AA20" s="63">
        <f t="shared" si="3"/>
        <v>0.10559999999999992</v>
      </c>
      <c r="AB20" s="63">
        <f t="shared" si="3"/>
        <v>0.10484444444444441</v>
      </c>
      <c r="AC20" s="63">
        <f t="shared" si="3"/>
        <v>0.10408888888888901</v>
      </c>
      <c r="AD20" s="63">
        <f t="shared" si="3"/>
        <v>0.10333333333333339</v>
      </c>
      <c r="AE20" s="63">
        <f t="shared" si="3"/>
        <v>0.10257777777777788</v>
      </c>
      <c r="AF20" s="63">
        <f t="shared" si="3"/>
        <v>0.10182222222222204</v>
      </c>
      <c r="AG20" s="63">
        <f t="shared" si="3"/>
        <v>0.10106666666666664</v>
      </c>
      <c r="AH20" s="63">
        <f t="shared" si="3"/>
        <v>0.10031111111111102</v>
      </c>
      <c r="AI20" s="63">
        <f t="shared" si="3"/>
        <v>9.9555555555555619E-2</v>
      </c>
      <c r="AJ20" s="63">
        <f t="shared" si="3"/>
        <v>9.8799999999999888E-2</v>
      </c>
    </row>
    <row r="21" spans="1:36" s="53" customFormat="1" ht="13.5" thickBot="1" x14ac:dyDescent="0.25">
      <c r="A21" s="198" t="s">
        <v>30</v>
      </c>
      <c r="B21" s="199" t="s">
        <v>41</v>
      </c>
      <c r="C21" s="200" t="s">
        <v>101</v>
      </c>
      <c r="D21" s="201">
        <f>ROUND(U21*' Demand-Supply Gap'!D$30,2)</f>
        <v>45.66</v>
      </c>
      <c r="E21" s="202">
        <f>ROUND(V21*' Demand-Supply Gap'!E$30,2)</f>
        <v>47.92</v>
      </c>
      <c r="F21" s="202">
        <f>ROUND(W21*' Demand-Supply Gap'!F$30,2)</f>
        <v>48.98</v>
      </c>
      <c r="G21" s="202">
        <f>ROUND(X21*' Demand-Supply Gap'!G$30,2)</f>
        <v>49.45</v>
      </c>
      <c r="H21" s="202">
        <f>ROUND(Y21*' Demand-Supply Gap'!H$30,2)</f>
        <v>49.86</v>
      </c>
      <c r="I21" s="202">
        <f>ROUND(Z21*' Demand-Supply Gap'!I$30,2)</f>
        <v>47.05</v>
      </c>
      <c r="J21" s="202">
        <f>ROUND(AA21*' Demand-Supply Gap'!J$30,2)</f>
        <v>47.64</v>
      </c>
      <c r="K21" s="202">
        <f>ROUND(AB21*' Demand-Supply Gap'!K$30,2)</f>
        <v>48.75</v>
      </c>
      <c r="L21" s="202">
        <f>ROUND(AC21*' Demand-Supply Gap'!L$30,2)</f>
        <v>50.42</v>
      </c>
      <c r="M21" s="202">
        <f>ROUND(AD21*' Demand-Supply Gap'!M$30,2)</f>
        <v>52.75</v>
      </c>
      <c r="N21" s="202">
        <f>ROUND(AE21*' Demand-Supply Gap'!N$30,2)</f>
        <v>55.46</v>
      </c>
      <c r="O21" s="202">
        <f>ROUND(AF21*' Demand-Supply Gap'!O$30,2)</f>
        <v>59.07</v>
      </c>
      <c r="P21" s="202">
        <f>ROUND(AG21*' Demand-Supply Gap'!P$30,2)</f>
        <v>63.11</v>
      </c>
      <c r="Q21" s="202">
        <f>ROUND(AH21*' Demand-Supply Gap'!Q$30,2)</f>
        <v>67.540000000000006</v>
      </c>
      <c r="R21" s="202">
        <f>ROUND(AI21*' Demand-Supply Gap'!R$30,2)</f>
        <v>72.19</v>
      </c>
      <c r="S21" s="202">
        <f>ROUND(AJ21*' Demand-Supply Gap'!S$30,2)</f>
        <v>77.06</v>
      </c>
      <c r="T21" s="204"/>
      <c r="U21" s="205">
        <f>SUM(U13:U20)</f>
        <v>1</v>
      </c>
      <c r="V21" s="205">
        <f t="shared" ref="V21:AJ21" si="4">SUM(V13:V20)</f>
        <v>1</v>
      </c>
      <c r="W21" s="205">
        <f t="shared" si="4"/>
        <v>1</v>
      </c>
      <c r="X21" s="205">
        <f t="shared" si="4"/>
        <v>1</v>
      </c>
      <c r="Y21" s="205">
        <f t="shared" si="4"/>
        <v>1</v>
      </c>
      <c r="Z21" s="205">
        <f t="shared" si="4"/>
        <v>1</v>
      </c>
      <c r="AA21" s="205">
        <f t="shared" si="4"/>
        <v>1</v>
      </c>
      <c r="AB21" s="205">
        <f t="shared" si="4"/>
        <v>1</v>
      </c>
      <c r="AC21" s="205">
        <f t="shared" si="4"/>
        <v>1</v>
      </c>
      <c r="AD21" s="205">
        <f t="shared" si="4"/>
        <v>1</v>
      </c>
      <c r="AE21" s="205">
        <f t="shared" si="4"/>
        <v>1</v>
      </c>
      <c r="AF21" s="205">
        <f t="shared" si="4"/>
        <v>1</v>
      </c>
      <c r="AG21" s="205">
        <f t="shared" si="4"/>
        <v>1</v>
      </c>
      <c r="AH21" s="205">
        <f t="shared" si="4"/>
        <v>1</v>
      </c>
      <c r="AI21" s="205">
        <f t="shared" si="4"/>
        <v>1</v>
      </c>
      <c r="AJ21" s="205">
        <f t="shared" si="4"/>
        <v>1</v>
      </c>
    </row>
    <row r="22" spans="1:36" s="53" customFormat="1" x14ac:dyDescent="0.2">
      <c r="A22" s="206" t="s">
        <v>30</v>
      </c>
      <c r="B22" s="207" t="s">
        <v>49</v>
      </c>
      <c r="C22" s="208" t="s">
        <v>125</v>
      </c>
      <c r="D22" s="209">
        <f>ROUND(U22*' Demand-Supply Gap'!D$39,2)</f>
        <v>5.92</v>
      </c>
      <c r="E22" s="210">
        <f>ROUND(V22*' Demand-Supply Gap'!E$39,2)</f>
        <v>6.1</v>
      </c>
      <c r="F22" s="210">
        <f>ROUND(W22*' Demand-Supply Gap'!F$39,2)</f>
        <v>5.97</v>
      </c>
      <c r="G22" s="210">
        <f>ROUND(X22*' Demand-Supply Gap'!G$39,2)</f>
        <v>6.35</v>
      </c>
      <c r="H22" s="210">
        <f>ROUND(Y22*' Demand-Supply Gap'!H$39,2)</f>
        <v>6.15</v>
      </c>
      <c r="I22" s="210">
        <f>ROUND(Z22*' Demand-Supply Gap'!I$39,2)</f>
        <v>5.48</v>
      </c>
      <c r="J22" s="210">
        <f>ROUND(AA22*' Demand-Supply Gap'!J$39,2)</f>
        <v>5.52</v>
      </c>
      <c r="K22" s="210">
        <f>ROUND(AB22*' Demand-Supply Gap'!K$39,2)</f>
        <v>5.63</v>
      </c>
      <c r="L22" s="210">
        <f>ROUND(AC22*' Demand-Supply Gap'!L$39,2)</f>
        <v>5.8</v>
      </c>
      <c r="M22" s="210">
        <f>ROUND(AD22*' Demand-Supply Gap'!M$39,2)</f>
        <v>6.03</v>
      </c>
      <c r="N22" s="210">
        <f>ROUND(AE22*' Demand-Supply Gap'!N$39,2)</f>
        <v>6.34</v>
      </c>
      <c r="O22" s="210">
        <f>ROUND(AF22*' Demand-Supply Gap'!O$39,2)</f>
        <v>6.73</v>
      </c>
      <c r="P22" s="210">
        <f>ROUND(AG22*' Demand-Supply Gap'!P$39,2)</f>
        <v>7.11</v>
      </c>
      <c r="Q22" s="210">
        <f>ROUND(AH22*' Demand-Supply Gap'!Q$39,2)</f>
        <v>7.57</v>
      </c>
      <c r="R22" s="210">
        <f>ROUND(AI22*' Demand-Supply Gap'!R$39,2)</f>
        <v>8.09</v>
      </c>
      <c r="S22" s="210">
        <f>ROUND(AJ22*' Demand-Supply Gap'!S$39,2)</f>
        <v>8.6199999999999992</v>
      </c>
      <c r="T22" s="211"/>
      <c r="U22" s="214">
        <v>0.47000000000000003</v>
      </c>
      <c r="V22" s="214">
        <v>0.46873333333333334</v>
      </c>
      <c r="W22" s="214">
        <v>0.4674666666666667</v>
      </c>
      <c r="X22" s="214">
        <v>0.4662</v>
      </c>
      <c r="Y22" s="214">
        <v>0.46493333333333337</v>
      </c>
      <c r="Z22" s="214">
        <v>0.46366666666666667</v>
      </c>
      <c r="AA22" s="214">
        <v>0.46240000000000003</v>
      </c>
      <c r="AB22" s="214">
        <v>0.46113333333333334</v>
      </c>
      <c r="AC22" s="214">
        <v>0.4598666666666667</v>
      </c>
      <c r="AD22" s="214">
        <v>0.45860000000000001</v>
      </c>
      <c r="AE22" s="214">
        <v>0.45733333333333337</v>
      </c>
      <c r="AF22" s="214">
        <v>0.45606666666666668</v>
      </c>
      <c r="AG22" s="214">
        <v>0.45480000000000004</v>
      </c>
      <c r="AH22" s="214">
        <v>0.4535333333333334</v>
      </c>
      <c r="AI22" s="214">
        <v>0.45226666666666671</v>
      </c>
      <c r="AJ22" s="214">
        <v>0.45100000000000007</v>
      </c>
    </row>
    <row r="23" spans="1:36" s="53" customFormat="1" x14ac:dyDescent="0.2">
      <c r="A23" s="73" t="s">
        <v>30</v>
      </c>
      <c r="B23" s="75" t="s">
        <v>49</v>
      </c>
      <c r="C23" s="52" t="s">
        <v>126</v>
      </c>
      <c r="D23" s="61">
        <f>ROUND(U23*' Demand-Supply Gap'!D$39,2)</f>
        <v>3.02</v>
      </c>
      <c r="E23" s="45">
        <f>ROUND(V23*' Demand-Supply Gap'!E$39,2)</f>
        <v>3.13</v>
      </c>
      <c r="F23" s="45">
        <f>ROUND(W23*' Demand-Supply Gap'!F$39,2)</f>
        <v>3.09</v>
      </c>
      <c r="G23" s="45">
        <f>ROUND(X23*' Demand-Supply Gap'!G$39,2)</f>
        <v>3.31</v>
      </c>
      <c r="H23" s="45">
        <f>ROUND(Y23*' Demand-Supply Gap'!H$39,2)</f>
        <v>3.22</v>
      </c>
      <c r="I23" s="45">
        <f>ROUND(Z23*' Demand-Supply Gap'!I$39,2)</f>
        <v>2.89</v>
      </c>
      <c r="J23" s="45">
        <f>ROUND(AA23*' Demand-Supply Gap'!J$39,2)</f>
        <v>2.93</v>
      </c>
      <c r="K23" s="45">
        <f>ROUND(AB23*' Demand-Supply Gap'!K$39,2)</f>
        <v>3.01</v>
      </c>
      <c r="L23" s="45">
        <f>ROUND(AC23*' Demand-Supply Gap'!L$39,2)</f>
        <v>3.12</v>
      </c>
      <c r="M23" s="45">
        <f>ROUND(AD23*' Demand-Supply Gap'!M$39,2)</f>
        <v>3.26</v>
      </c>
      <c r="N23" s="45">
        <f>ROUND(AE23*' Demand-Supply Gap'!N$39,2)</f>
        <v>3.45</v>
      </c>
      <c r="O23" s="45">
        <f>ROUND(AF23*' Demand-Supply Gap'!O$39,2)</f>
        <v>3.69</v>
      </c>
      <c r="P23" s="45">
        <f>ROUND(AG23*' Demand-Supply Gap'!P$39,2)</f>
        <v>3.92</v>
      </c>
      <c r="Q23" s="45">
        <f>ROUND(AH23*' Demand-Supply Gap'!Q$39,2)</f>
        <v>4.2</v>
      </c>
      <c r="R23" s="45">
        <f>ROUND(AI23*' Demand-Supply Gap'!R$39,2)</f>
        <v>4.5199999999999996</v>
      </c>
      <c r="S23" s="45">
        <f>ROUND(AJ23*' Demand-Supply Gap'!S$39,2)</f>
        <v>4.8499999999999996</v>
      </c>
      <c r="T23" s="58"/>
      <c r="U23" s="192">
        <v>0.24000000000000005</v>
      </c>
      <c r="V23" s="192">
        <v>0.24090000000000003</v>
      </c>
      <c r="W23" s="192">
        <v>0.24180000000000004</v>
      </c>
      <c r="X23" s="192">
        <v>0.24270000000000003</v>
      </c>
      <c r="Y23" s="192">
        <v>0.24360000000000004</v>
      </c>
      <c r="Z23" s="192">
        <v>0.24450000000000002</v>
      </c>
      <c r="AA23" s="192">
        <v>0.24540000000000003</v>
      </c>
      <c r="AB23" s="192">
        <v>0.24630000000000002</v>
      </c>
      <c r="AC23" s="192">
        <v>0.24720000000000003</v>
      </c>
      <c r="AD23" s="192">
        <v>0.24810000000000001</v>
      </c>
      <c r="AE23" s="192">
        <v>0.24900000000000003</v>
      </c>
      <c r="AF23" s="192">
        <v>0.24990000000000001</v>
      </c>
      <c r="AG23" s="192">
        <v>0.25080000000000002</v>
      </c>
      <c r="AH23" s="192">
        <v>0.25169999999999998</v>
      </c>
      <c r="AI23" s="192">
        <v>0.25259999999999999</v>
      </c>
      <c r="AJ23" s="192">
        <v>0.2535</v>
      </c>
    </row>
    <row r="24" spans="1:36" s="53" customFormat="1" x14ac:dyDescent="0.2">
      <c r="A24" s="73" t="s">
        <v>30</v>
      </c>
      <c r="B24" s="75" t="s">
        <v>49</v>
      </c>
      <c r="C24" s="52" t="s">
        <v>127</v>
      </c>
      <c r="D24" s="61">
        <f>ROUND(U24*' Demand-Supply Gap'!D$39,2)</f>
        <v>3.65</v>
      </c>
      <c r="E24" s="45">
        <f>ROUND(V24*' Demand-Supply Gap'!E$39,2)</f>
        <v>3.78</v>
      </c>
      <c r="F24" s="45">
        <f>ROUND(W24*' Demand-Supply Gap'!F$39,2)</f>
        <v>3.72</v>
      </c>
      <c r="G24" s="45">
        <f>ROUND(X24*' Demand-Supply Gap'!G$39,2)</f>
        <v>3.97</v>
      </c>
      <c r="H24" s="45">
        <f>ROUND(Y24*' Demand-Supply Gap'!H$39,2)</f>
        <v>3.86</v>
      </c>
      <c r="I24" s="45">
        <f>ROUND(Z24*' Demand-Supply Gap'!I$39,2)</f>
        <v>3.45</v>
      </c>
      <c r="J24" s="45">
        <f>ROUND(AA24*' Demand-Supply Gap'!J$39,2)</f>
        <v>3.49</v>
      </c>
      <c r="K24" s="45">
        <f>ROUND(AB24*' Demand-Supply Gap'!K$39,2)</f>
        <v>3.57</v>
      </c>
      <c r="L24" s="45">
        <f>ROUND(AC24*' Demand-Supply Gap'!L$39,2)</f>
        <v>3.7</v>
      </c>
      <c r="M24" s="45">
        <f>ROUND(AD24*' Demand-Supply Gap'!M$39,2)</f>
        <v>3.86</v>
      </c>
      <c r="N24" s="45">
        <f>ROUND(AE24*' Demand-Supply Gap'!N$39,2)</f>
        <v>4.07</v>
      </c>
      <c r="O24" s="45">
        <f>ROUND(AF24*' Demand-Supply Gap'!O$39,2)</f>
        <v>4.34</v>
      </c>
      <c r="P24" s="45">
        <f>ROUND(AG24*' Demand-Supply Gap'!P$39,2)</f>
        <v>4.5999999999999996</v>
      </c>
      <c r="Q24" s="45">
        <f>ROUND(AH24*' Demand-Supply Gap'!Q$39,2)</f>
        <v>4.92</v>
      </c>
      <c r="R24" s="45">
        <f>ROUND(AI24*' Demand-Supply Gap'!R$39,2)</f>
        <v>5.28</v>
      </c>
      <c r="S24" s="45">
        <f>ROUND(AJ24*' Demand-Supply Gap'!S$39,2)</f>
        <v>5.65</v>
      </c>
      <c r="T24" s="58"/>
      <c r="U24" s="63">
        <f>100%-SUM(U22:U23)</f>
        <v>0.28999999999999992</v>
      </c>
      <c r="V24" s="63">
        <f t="shared" ref="V24:AJ24" si="5">100%-SUM(V22:V23)</f>
        <v>0.29036666666666666</v>
      </c>
      <c r="W24" s="63">
        <f t="shared" si="5"/>
        <v>0.29073333333333329</v>
      </c>
      <c r="X24" s="63">
        <f t="shared" si="5"/>
        <v>0.29109999999999991</v>
      </c>
      <c r="Y24" s="63">
        <f t="shared" si="5"/>
        <v>0.29146666666666654</v>
      </c>
      <c r="Z24" s="63">
        <f t="shared" si="5"/>
        <v>0.29183333333333328</v>
      </c>
      <c r="AA24" s="63">
        <f t="shared" si="5"/>
        <v>0.2921999999999999</v>
      </c>
      <c r="AB24" s="63">
        <f t="shared" si="5"/>
        <v>0.29256666666666664</v>
      </c>
      <c r="AC24" s="63">
        <f t="shared" si="5"/>
        <v>0.29293333333333327</v>
      </c>
      <c r="AD24" s="63">
        <f t="shared" si="5"/>
        <v>0.29330000000000001</v>
      </c>
      <c r="AE24" s="63">
        <f t="shared" si="5"/>
        <v>0.29366666666666663</v>
      </c>
      <c r="AF24" s="63">
        <f t="shared" si="5"/>
        <v>0.29403333333333337</v>
      </c>
      <c r="AG24" s="63">
        <f t="shared" si="5"/>
        <v>0.2944</v>
      </c>
      <c r="AH24" s="63">
        <f t="shared" si="5"/>
        <v>0.29476666666666662</v>
      </c>
      <c r="AI24" s="63">
        <f t="shared" si="5"/>
        <v>0.29513333333333325</v>
      </c>
      <c r="AJ24" s="63">
        <f t="shared" si="5"/>
        <v>0.29549999999999987</v>
      </c>
    </row>
    <row r="25" spans="1:36" s="53" customFormat="1" ht="13.5" thickBot="1" x14ac:dyDescent="0.25">
      <c r="A25" s="198" t="s">
        <v>30</v>
      </c>
      <c r="B25" s="199" t="s">
        <v>49</v>
      </c>
      <c r="C25" s="200" t="s">
        <v>101</v>
      </c>
      <c r="D25" s="201">
        <f>ROUND(U25*' Demand-Supply Gap'!D$39,2)</f>
        <v>12.6</v>
      </c>
      <c r="E25" s="202">
        <f>ROUND(V25*' Demand-Supply Gap'!E$39,2)</f>
        <v>13</v>
      </c>
      <c r="F25" s="202">
        <f>ROUND(W25*' Demand-Supply Gap'!F$39,2)</f>
        <v>12.78</v>
      </c>
      <c r="G25" s="202">
        <f>ROUND(X25*' Demand-Supply Gap'!G$39,2)</f>
        <v>13.63</v>
      </c>
      <c r="H25" s="202">
        <f>ROUND(Y25*' Demand-Supply Gap'!H$39,2)</f>
        <v>13.23</v>
      </c>
      <c r="I25" s="202">
        <f>ROUND(Z25*' Demand-Supply Gap'!I$39,2)</f>
        <v>11.81</v>
      </c>
      <c r="J25" s="202">
        <f>ROUND(AA25*' Demand-Supply Gap'!J$39,2)</f>
        <v>11.94</v>
      </c>
      <c r="K25" s="202">
        <f>ROUND(AB25*' Demand-Supply Gap'!K$39,2)</f>
        <v>12.21</v>
      </c>
      <c r="L25" s="202">
        <f>ROUND(AC25*' Demand-Supply Gap'!L$39,2)</f>
        <v>12.62</v>
      </c>
      <c r="M25" s="202">
        <f>ROUND(AD25*' Demand-Supply Gap'!M$39,2)</f>
        <v>13.15</v>
      </c>
      <c r="N25" s="202">
        <f>ROUND(AE25*' Demand-Supply Gap'!N$39,2)</f>
        <v>13.87</v>
      </c>
      <c r="O25" s="202">
        <f>ROUND(AF25*' Demand-Supply Gap'!O$39,2)</f>
        <v>14.76</v>
      </c>
      <c r="P25" s="202">
        <f>ROUND(AG25*' Demand-Supply Gap'!P$39,2)</f>
        <v>15.64</v>
      </c>
      <c r="Q25" s="202">
        <f>ROUND(AH25*' Demand-Supply Gap'!Q$39,2)</f>
        <v>16.7</v>
      </c>
      <c r="R25" s="202">
        <f>ROUND(AI25*' Demand-Supply Gap'!R$39,2)</f>
        <v>17.88</v>
      </c>
      <c r="S25" s="202">
        <f>ROUND(AJ25*' Demand-Supply Gap'!S$39,2)</f>
        <v>19.12</v>
      </c>
      <c r="T25" s="204"/>
      <c r="U25" s="205">
        <v>1</v>
      </c>
      <c r="V25" s="205">
        <v>1</v>
      </c>
      <c r="W25" s="205">
        <v>1</v>
      </c>
      <c r="X25" s="205">
        <v>1</v>
      </c>
      <c r="Y25" s="205">
        <v>1</v>
      </c>
      <c r="Z25" s="205">
        <v>1</v>
      </c>
      <c r="AA25" s="205">
        <v>1</v>
      </c>
      <c r="AB25" s="205">
        <v>1</v>
      </c>
      <c r="AC25" s="205">
        <v>1</v>
      </c>
      <c r="AD25" s="205">
        <v>1</v>
      </c>
      <c r="AE25" s="205">
        <v>1</v>
      </c>
      <c r="AF25" s="205">
        <v>1</v>
      </c>
      <c r="AG25" s="205">
        <v>1</v>
      </c>
      <c r="AH25" s="205">
        <v>1</v>
      </c>
      <c r="AI25" s="205">
        <v>1</v>
      </c>
      <c r="AJ25" s="205">
        <v>1</v>
      </c>
    </row>
    <row r="26" spans="1:36" s="53" customFormat="1" x14ac:dyDescent="0.2">
      <c r="A26" s="206" t="s">
        <v>30</v>
      </c>
      <c r="B26" s="207" t="s">
        <v>104</v>
      </c>
      <c r="C26" s="117" t="s">
        <v>147</v>
      </c>
      <c r="D26" s="209">
        <f>ROUND(U26*' Demand-Supply Gap'!D$48,2)</f>
        <v>4.9400000000000004</v>
      </c>
      <c r="E26" s="209">
        <f>ROUND(V26*' Demand-Supply Gap'!E$48,2)</f>
        <v>5.26</v>
      </c>
      <c r="F26" s="209">
        <f>ROUND(W26*' Demand-Supply Gap'!F$48,2)</f>
        <v>5.44</v>
      </c>
      <c r="G26" s="209">
        <f>ROUND(X26*' Demand-Supply Gap'!G$48,2)</f>
        <v>5.54</v>
      </c>
      <c r="H26" s="209">
        <f>ROUND(Y26*' Demand-Supply Gap'!H$48,2)</f>
        <v>5.64</v>
      </c>
      <c r="I26" s="209">
        <f>ROUND(Z26*' Demand-Supply Gap'!I$48,2)</f>
        <v>4.4400000000000004</v>
      </c>
      <c r="J26" s="209">
        <f>ROUND(AA26*' Demand-Supply Gap'!J$48,2)</f>
        <v>4.53</v>
      </c>
      <c r="K26" s="209">
        <f>ROUND(AB26*' Demand-Supply Gap'!K$48,2)</f>
        <v>4.68</v>
      </c>
      <c r="L26" s="209">
        <f>ROUND(AC26*' Demand-Supply Gap'!L$48,2)</f>
        <v>4.8499999999999996</v>
      </c>
      <c r="M26" s="209">
        <f>ROUND(AD26*' Demand-Supply Gap'!M$48,2)</f>
        <v>5.0599999999999996</v>
      </c>
      <c r="N26" s="209">
        <f>ROUND(AE26*' Demand-Supply Gap'!N$48,2)</f>
        <v>5.31</v>
      </c>
      <c r="O26" s="209">
        <f>ROUND(AF26*' Demand-Supply Gap'!O$48,2)</f>
        <v>5.58</v>
      </c>
      <c r="P26" s="209">
        <f>ROUND(AG26*' Demand-Supply Gap'!P$48,2)</f>
        <v>5.94</v>
      </c>
      <c r="Q26" s="209">
        <f>ROUND(AH26*' Demand-Supply Gap'!Q$48,2)</f>
        <v>6.37</v>
      </c>
      <c r="R26" s="209">
        <f>ROUND(AI26*' Demand-Supply Gap'!R$48,2)</f>
        <v>6.82</v>
      </c>
      <c r="S26" s="209">
        <f>ROUND(AJ26*' Demand-Supply Gap'!S$48,2)</f>
        <v>7.28</v>
      </c>
      <c r="T26" s="215"/>
      <c r="U26" s="216">
        <v>0.32200000000000001</v>
      </c>
      <c r="V26" s="216">
        <v>0.32219999999999999</v>
      </c>
      <c r="W26" s="216">
        <v>0.32250000000000001</v>
      </c>
      <c r="X26" s="216">
        <v>0.32269999999999999</v>
      </c>
      <c r="Y26" s="216">
        <v>0.32289999999999996</v>
      </c>
      <c r="Z26" s="216">
        <v>0.3231</v>
      </c>
      <c r="AA26" s="216">
        <v>0.32339999999999997</v>
      </c>
      <c r="AB26" s="216">
        <v>0.3236</v>
      </c>
      <c r="AC26" s="216">
        <v>0.32379999999999998</v>
      </c>
      <c r="AD26" s="216">
        <v>0.32400000000000001</v>
      </c>
      <c r="AE26" s="216">
        <v>0.32429999999999998</v>
      </c>
      <c r="AF26" s="216">
        <v>0.32450000000000001</v>
      </c>
      <c r="AG26" s="216">
        <v>0.32469999999999999</v>
      </c>
      <c r="AH26" s="216">
        <v>0.32489999999999997</v>
      </c>
      <c r="AI26" s="216">
        <v>0.32519999999999999</v>
      </c>
      <c r="AJ26" s="216">
        <v>0.32539999999999997</v>
      </c>
    </row>
    <row r="27" spans="1:36" s="53" customFormat="1" x14ac:dyDescent="0.2">
      <c r="A27" s="73" t="s">
        <v>30</v>
      </c>
      <c r="B27" s="75" t="s">
        <v>104</v>
      </c>
      <c r="C27" s="106" t="s">
        <v>253</v>
      </c>
      <c r="D27" s="61">
        <f>ROUND(U27*' Demand-Supply Gap'!D$48,2)</f>
        <v>4.0999999999999996</v>
      </c>
      <c r="E27" s="61">
        <f>ROUND(V27*' Demand-Supply Gap'!E$48,2)</f>
        <v>4.38</v>
      </c>
      <c r="F27" s="61">
        <f>ROUND(W27*' Demand-Supply Gap'!F$48,2)</f>
        <v>4.53</v>
      </c>
      <c r="G27" s="61">
        <f>ROUND(X27*' Demand-Supply Gap'!G$48,2)</f>
        <v>4.6100000000000003</v>
      </c>
      <c r="H27" s="61">
        <f>ROUND(Y27*' Demand-Supply Gap'!H$48,2)</f>
        <v>4.71</v>
      </c>
      <c r="I27" s="61">
        <f>ROUND(Z27*' Demand-Supply Gap'!I$48,2)</f>
        <v>3.71</v>
      </c>
      <c r="J27" s="61">
        <f>ROUND(AA27*' Demand-Supply Gap'!J$48,2)</f>
        <v>3.79</v>
      </c>
      <c r="K27" s="61">
        <f>ROUND(AB27*' Demand-Supply Gap'!K$48,2)</f>
        <v>3.92</v>
      </c>
      <c r="L27" s="61">
        <f>ROUND(AC27*' Demand-Supply Gap'!L$48,2)</f>
        <v>4.07</v>
      </c>
      <c r="M27" s="61">
        <f>ROUND(AD27*' Demand-Supply Gap'!M$48,2)</f>
        <v>4.25</v>
      </c>
      <c r="N27" s="61">
        <f>ROUND(AE27*' Demand-Supply Gap'!N$48,2)</f>
        <v>4.46</v>
      </c>
      <c r="O27" s="61">
        <f>ROUND(AF27*' Demand-Supply Gap'!O$48,2)</f>
        <v>4.7</v>
      </c>
      <c r="P27" s="61">
        <f>ROUND(AG27*' Demand-Supply Gap'!P$48,2)</f>
        <v>5.01</v>
      </c>
      <c r="Q27" s="61">
        <f>ROUND(AH27*' Demand-Supply Gap'!Q$48,2)</f>
        <v>5.38</v>
      </c>
      <c r="R27" s="61">
        <f>ROUND(AI27*' Demand-Supply Gap'!R$48,2)</f>
        <v>5.76</v>
      </c>
      <c r="S27" s="61">
        <f>ROUND(AJ27*' Demand-Supply Gap'!S$48,2)</f>
        <v>6.16</v>
      </c>
      <c r="T27" s="58"/>
      <c r="U27" s="63">
        <v>0.26729999999999998</v>
      </c>
      <c r="V27" s="63">
        <v>0.26779999999999998</v>
      </c>
      <c r="W27" s="63">
        <v>0.26840000000000003</v>
      </c>
      <c r="X27" s="63">
        <v>0.26890000000000003</v>
      </c>
      <c r="Y27" s="63">
        <v>0.26940000000000003</v>
      </c>
      <c r="Z27" s="63">
        <v>0.27</v>
      </c>
      <c r="AA27" s="63">
        <v>0.27050000000000002</v>
      </c>
      <c r="AB27" s="63">
        <v>0.27100000000000002</v>
      </c>
      <c r="AC27" s="63">
        <v>0.27160000000000001</v>
      </c>
      <c r="AD27" s="63">
        <v>0.27210000000000001</v>
      </c>
      <c r="AE27" s="63">
        <v>0.27260000000000001</v>
      </c>
      <c r="AF27" s="63">
        <v>0.2732</v>
      </c>
      <c r="AG27" s="63">
        <v>0.2737</v>
      </c>
      <c r="AH27" s="63">
        <v>0.2742</v>
      </c>
      <c r="AI27" s="63">
        <v>0.27479999999999999</v>
      </c>
      <c r="AJ27" s="63">
        <v>0.27529999999999999</v>
      </c>
    </row>
    <row r="28" spans="1:36" s="53" customFormat="1" x14ac:dyDescent="0.2">
      <c r="A28" s="73" t="s">
        <v>30</v>
      </c>
      <c r="B28" s="75" t="s">
        <v>104</v>
      </c>
      <c r="C28" s="106" t="s">
        <v>254</v>
      </c>
      <c r="D28" s="61">
        <f>ROUND(U28*' Demand-Supply Gap'!D$48,2)</f>
        <v>3.2</v>
      </c>
      <c r="E28" s="61">
        <f>ROUND(V28*' Demand-Supply Gap'!E$48,2)</f>
        <v>3.42</v>
      </c>
      <c r="F28" s="61">
        <f>ROUND(W28*' Demand-Supply Gap'!F$48,2)</f>
        <v>3.55</v>
      </c>
      <c r="G28" s="61">
        <f>ROUND(X28*' Demand-Supply Gap'!G$48,2)</f>
        <v>3.62</v>
      </c>
      <c r="H28" s="61">
        <f>ROUND(Y28*' Demand-Supply Gap'!H$48,2)</f>
        <v>3.71</v>
      </c>
      <c r="I28" s="61">
        <f>ROUND(Z28*' Demand-Supply Gap'!I$48,2)</f>
        <v>2.93</v>
      </c>
      <c r="J28" s="61">
        <f>ROUND(AA28*' Demand-Supply Gap'!J$48,2)</f>
        <v>3</v>
      </c>
      <c r="K28" s="61">
        <f>ROUND(AB28*' Demand-Supply Gap'!K$48,2)</f>
        <v>3.1</v>
      </c>
      <c r="L28" s="61">
        <f>ROUND(AC28*' Demand-Supply Gap'!L$48,2)</f>
        <v>3.23</v>
      </c>
      <c r="M28" s="61">
        <f>ROUND(AD28*' Demand-Supply Gap'!M$48,2)</f>
        <v>3.38</v>
      </c>
      <c r="N28" s="61">
        <f>ROUND(AE28*' Demand-Supply Gap'!N$48,2)</f>
        <v>3.56</v>
      </c>
      <c r="O28" s="61">
        <f>ROUND(AF28*' Demand-Supply Gap'!O$48,2)</f>
        <v>3.75</v>
      </c>
      <c r="P28" s="61">
        <f>ROUND(AG28*' Demand-Supply Gap'!P$48,2)</f>
        <v>4.01</v>
      </c>
      <c r="Q28" s="61">
        <f>ROUND(AH28*' Demand-Supply Gap'!Q$48,2)</f>
        <v>4.3099999999999996</v>
      </c>
      <c r="R28" s="61">
        <f>ROUND(AI28*' Demand-Supply Gap'!R$48,2)</f>
        <v>4.63</v>
      </c>
      <c r="S28" s="61">
        <f>ROUND(AJ28*' Demand-Supply Gap'!S$48,2)</f>
        <v>4.96</v>
      </c>
      <c r="T28" s="58"/>
      <c r="U28" s="192">
        <v>0.20860000000000004</v>
      </c>
      <c r="V28" s="192">
        <v>0.20950000000000002</v>
      </c>
      <c r="W28" s="192">
        <v>0.21040000000000003</v>
      </c>
      <c r="X28" s="192">
        <v>0.21120000000000003</v>
      </c>
      <c r="Y28" s="192">
        <v>0.21210000000000004</v>
      </c>
      <c r="Z28" s="192">
        <v>0.21300000000000002</v>
      </c>
      <c r="AA28" s="192">
        <v>0.21390000000000003</v>
      </c>
      <c r="AB28" s="192">
        <v>0.21480000000000002</v>
      </c>
      <c r="AC28" s="192">
        <v>0.21560000000000004</v>
      </c>
      <c r="AD28" s="192">
        <v>0.21650000000000003</v>
      </c>
      <c r="AE28" s="192">
        <v>0.21740000000000004</v>
      </c>
      <c r="AF28" s="192">
        <v>0.21830000000000002</v>
      </c>
      <c r="AG28" s="192">
        <v>0.21920000000000003</v>
      </c>
      <c r="AH28" s="192">
        <v>0.22000000000000003</v>
      </c>
      <c r="AI28" s="192">
        <v>0.22090000000000004</v>
      </c>
      <c r="AJ28" s="192">
        <v>0.22180000000000002</v>
      </c>
    </row>
    <row r="29" spans="1:36" s="53" customFormat="1" x14ac:dyDescent="0.2">
      <c r="A29" s="73" t="s">
        <v>30</v>
      </c>
      <c r="B29" s="75" t="s">
        <v>104</v>
      </c>
      <c r="C29" s="106" t="s">
        <v>12</v>
      </c>
      <c r="D29" s="61">
        <f>ROUND(U29*' Demand-Supply Gap'!D$48,2)</f>
        <v>3.1</v>
      </c>
      <c r="E29" s="61">
        <f>ROUND(V29*' Demand-Supply Gap'!E$48,2)</f>
        <v>3.28</v>
      </c>
      <c r="F29" s="61">
        <f>ROUND(W29*' Demand-Supply Gap'!F$48,2)</f>
        <v>3.35</v>
      </c>
      <c r="G29" s="61">
        <f>ROUND(X29*' Demand-Supply Gap'!G$48,2)</f>
        <v>3.38</v>
      </c>
      <c r="H29" s="61">
        <f>ROUND(Y29*' Demand-Supply Gap'!H$48,2)</f>
        <v>3.42</v>
      </c>
      <c r="I29" s="61">
        <f>ROUND(Z29*' Demand-Supply Gap'!I$48,2)</f>
        <v>2.67</v>
      </c>
      <c r="J29" s="61">
        <f>ROUND(AA29*' Demand-Supply Gap'!J$48,2)</f>
        <v>2.69</v>
      </c>
      <c r="K29" s="61">
        <f>ROUND(AB29*' Demand-Supply Gap'!K$48,2)</f>
        <v>2.75</v>
      </c>
      <c r="L29" s="61">
        <f>ROUND(AC29*' Demand-Supply Gap'!L$48,2)</f>
        <v>2.83</v>
      </c>
      <c r="M29" s="61">
        <f>ROUND(AD29*' Demand-Supply Gap'!M$48,2)</f>
        <v>2.93</v>
      </c>
      <c r="N29" s="61">
        <f>ROUND(AE29*' Demand-Supply Gap'!N$48,2)</f>
        <v>3.04</v>
      </c>
      <c r="O29" s="61">
        <f>ROUND(AF29*' Demand-Supply Gap'!O$48,2)</f>
        <v>3.16</v>
      </c>
      <c r="P29" s="61">
        <f>ROUND(AG29*' Demand-Supply Gap'!P$48,2)</f>
        <v>3.34</v>
      </c>
      <c r="Q29" s="61">
        <f>ROUND(AH29*' Demand-Supply Gap'!Q$48,2)</f>
        <v>3.55</v>
      </c>
      <c r="R29" s="61">
        <f>ROUND(AI29*' Demand-Supply Gap'!R$48,2)</f>
        <v>3.75</v>
      </c>
      <c r="S29" s="61">
        <f>ROUND(AJ29*' Demand-Supply Gap'!S$48,2)</f>
        <v>3.97</v>
      </c>
      <c r="T29" s="58"/>
      <c r="U29" s="63">
        <f t="shared" ref="U29:AJ29" si="6">ROUND(1-SUM(U26:U28),4)</f>
        <v>0.2021</v>
      </c>
      <c r="V29" s="63">
        <f t="shared" si="6"/>
        <v>0.20050000000000001</v>
      </c>
      <c r="W29" s="63">
        <f t="shared" si="6"/>
        <v>0.19869999999999999</v>
      </c>
      <c r="X29" s="63">
        <f t="shared" si="6"/>
        <v>0.19719999999999999</v>
      </c>
      <c r="Y29" s="63">
        <f t="shared" si="6"/>
        <v>0.1956</v>
      </c>
      <c r="Z29" s="63">
        <f t="shared" si="6"/>
        <v>0.19389999999999999</v>
      </c>
      <c r="AA29" s="63">
        <f t="shared" si="6"/>
        <v>0.19220000000000001</v>
      </c>
      <c r="AB29" s="63">
        <f t="shared" si="6"/>
        <v>0.19059999999999999</v>
      </c>
      <c r="AC29" s="63">
        <f t="shared" si="6"/>
        <v>0.189</v>
      </c>
      <c r="AD29" s="63">
        <f t="shared" si="6"/>
        <v>0.18740000000000001</v>
      </c>
      <c r="AE29" s="63">
        <f t="shared" si="6"/>
        <v>0.1857</v>
      </c>
      <c r="AF29" s="63">
        <f t="shared" si="6"/>
        <v>0.184</v>
      </c>
      <c r="AG29" s="63">
        <f t="shared" si="6"/>
        <v>0.18240000000000001</v>
      </c>
      <c r="AH29" s="63">
        <f t="shared" si="6"/>
        <v>0.18090000000000001</v>
      </c>
      <c r="AI29" s="63">
        <f t="shared" si="6"/>
        <v>0.17910000000000001</v>
      </c>
      <c r="AJ29" s="63">
        <f t="shared" si="6"/>
        <v>0.17749999999999999</v>
      </c>
    </row>
    <row r="30" spans="1:36" s="53" customFormat="1" ht="13.5" thickBot="1" x14ac:dyDescent="0.25">
      <c r="A30" s="198" t="s">
        <v>30</v>
      </c>
      <c r="B30" s="199" t="s">
        <v>104</v>
      </c>
      <c r="C30" s="217" t="s">
        <v>101</v>
      </c>
      <c r="D30" s="201">
        <f>SUM(D26:D29)</f>
        <v>15.339999999999998</v>
      </c>
      <c r="E30" s="201">
        <f t="shared" ref="E30:S30" si="7">SUM(E26:E29)</f>
        <v>16.34</v>
      </c>
      <c r="F30" s="201">
        <f t="shared" si="7"/>
        <v>16.87</v>
      </c>
      <c r="G30" s="201">
        <f t="shared" si="7"/>
        <v>17.149999999999999</v>
      </c>
      <c r="H30" s="201">
        <f t="shared" si="7"/>
        <v>17.479999999999997</v>
      </c>
      <c r="I30" s="201">
        <f t="shared" si="7"/>
        <v>13.75</v>
      </c>
      <c r="J30" s="201">
        <f t="shared" si="7"/>
        <v>14.01</v>
      </c>
      <c r="K30" s="201">
        <f t="shared" si="7"/>
        <v>14.45</v>
      </c>
      <c r="L30" s="201">
        <f t="shared" si="7"/>
        <v>14.98</v>
      </c>
      <c r="M30" s="201">
        <f t="shared" si="7"/>
        <v>15.619999999999997</v>
      </c>
      <c r="N30" s="201">
        <f t="shared" si="7"/>
        <v>16.37</v>
      </c>
      <c r="O30" s="201">
        <f t="shared" si="7"/>
        <v>17.190000000000001</v>
      </c>
      <c r="P30" s="201">
        <f t="shared" si="7"/>
        <v>18.299999999999997</v>
      </c>
      <c r="Q30" s="201">
        <f t="shared" si="7"/>
        <v>19.61</v>
      </c>
      <c r="R30" s="201">
        <f t="shared" si="7"/>
        <v>20.96</v>
      </c>
      <c r="S30" s="201">
        <f t="shared" si="7"/>
        <v>22.37</v>
      </c>
      <c r="T30" s="204"/>
      <c r="U30" s="205">
        <f>SUM(U26:U29)</f>
        <v>1</v>
      </c>
      <c r="V30" s="205">
        <f t="shared" ref="V30:AJ30" si="8">SUM(V26:V29)</f>
        <v>1</v>
      </c>
      <c r="W30" s="205">
        <f t="shared" si="8"/>
        <v>1</v>
      </c>
      <c r="X30" s="205">
        <f t="shared" si="8"/>
        <v>1</v>
      </c>
      <c r="Y30" s="205">
        <f t="shared" si="8"/>
        <v>1</v>
      </c>
      <c r="Z30" s="205">
        <f t="shared" si="8"/>
        <v>1</v>
      </c>
      <c r="AA30" s="205">
        <f t="shared" si="8"/>
        <v>1</v>
      </c>
      <c r="AB30" s="205">
        <f t="shared" si="8"/>
        <v>1</v>
      </c>
      <c r="AC30" s="205">
        <f t="shared" si="8"/>
        <v>1</v>
      </c>
      <c r="AD30" s="205">
        <f t="shared" si="8"/>
        <v>1</v>
      </c>
      <c r="AE30" s="205">
        <f t="shared" si="8"/>
        <v>1</v>
      </c>
      <c r="AF30" s="205">
        <f t="shared" si="8"/>
        <v>1</v>
      </c>
      <c r="AG30" s="205">
        <f t="shared" si="8"/>
        <v>1</v>
      </c>
      <c r="AH30" s="205">
        <f t="shared" si="8"/>
        <v>1</v>
      </c>
      <c r="AI30" s="205">
        <f t="shared" si="8"/>
        <v>1</v>
      </c>
      <c r="AJ30" s="205">
        <f t="shared" si="8"/>
        <v>1</v>
      </c>
    </row>
    <row r="31" spans="1:36" s="53" customFormat="1" x14ac:dyDescent="0.2">
      <c r="A31" s="206" t="s">
        <v>30</v>
      </c>
      <c r="B31" s="207" t="s">
        <v>51</v>
      </c>
      <c r="C31" s="208" t="s">
        <v>150</v>
      </c>
      <c r="D31" s="209">
        <f>ROUND(U31*' Demand-Supply Gap'!D$57,2)</f>
        <v>18.510000000000002</v>
      </c>
      <c r="E31" s="210">
        <f>ROUND(V31*' Demand-Supply Gap'!E$57,2)</f>
        <v>19.59</v>
      </c>
      <c r="F31" s="210">
        <f>ROUND(W31*' Demand-Supply Gap'!F$57,2)</f>
        <v>20.91</v>
      </c>
      <c r="G31" s="210">
        <f>ROUND(X31*' Demand-Supply Gap'!G$57,2)</f>
        <v>21.64</v>
      </c>
      <c r="H31" s="210">
        <f>ROUND(Y31*' Demand-Supply Gap'!H$57,2)</f>
        <v>23.99</v>
      </c>
      <c r="I31" s="210">
        <f>ROUND(Z31*' Demand-Supply Gap'!I$57,2)</f>
        <v>21.77</v>
      </c>
      <c r="J31" s="210">
        <f>ROUND(AA31*' Demand-Supply Gap'!J$57,2)</f>
        <v>22.33</v>
      </c>
      <c r="K31" s="210">
        <f>ROUND(AB31*' Demand-Supply Gap'!K$57,2)</f>
        <v>23.01</v>
      </c>
      <c r="L31" s="210">
        <f>ROUND(AC31*' Demand-Supply Gap'!L$57,2)</f>
        <v>23.93</v>
      </c>
      <c r="M31" s="210">
        <f>ROUND(AD31*' Demand-Supply Gap'!M$57,2)</f>
        <v>25.18</v>
      </c>
      <c r="N31" s="210">
        <f>ROUND(AE31*' Demand-Supply Gap'!N$57,2)</f>
        <v>26.7</v>
      </c>
      <c r="O31" s="210">
        <f>ROUND(AF31*' Demand-Supply Gap'!O$57,2)</f>
        <v>28.66</v>
      </c>
      <c r="P31" s="210">
        <f>ROUND(AG31*' Demand-Supply Gap'!P$57,2)</f>
        <v>30.87</v>
      </c>
      <c r="Q31" s="210">
        <f>ROUND(AH31*' Demand-Supply Gap'!Q$57,2)</f>
        <v>33.32</v>
      </c>
      <c r="R31" s="210">
        <f>ROUND(AI31*' Demand-Supply Gap'!R$57,2)</f>
        <v>36.18</v>
      </c>
      <c r="S31" s="210">
        <f>ROUND(AJ31*' Demand-Supply Gap'!S$57,2)</f>
        <v>39.44</v>
      </c>
      <c r="T31" s="211"/>
      <c r="U31" s="216">
        <v>0.25119999999999998</v>
      </c>
      <c r="V31" s="216">
        <v>0.25290000000000001</v>
      </c>
      <c r="W31" s="216">
        <v>0.25459999999999999</v>
      </c>
      <c r="X31" s="216">
        <v>0.2591</v>
      </c>
      <c r="Y31" s="216">
        <v>0.25779999999999997</v>
      </c>
      <c r="Z31" s="216">
        <v>0.25969999999999999</v>
      </c>
      <c r="AA31" s="216">
        <v>0.26205333333333303</v>
      </c>
      <c r="AB31" s="216">
        <v>0.26381619047618998</v>
      </c>
      <c r="AC31" s="216">
        <v>0.26557904761904799</v>
      </c>
      <c r="AD31" s="216">
        <v>0.267341904761905</v>
      </c>
      <c r="AE31" s="216">
        <v>0.26910476190476201</v>
      </c>
      <c r="AF31" s="216">
        <v>0.27086761904761902</v>
      </c>
      <c r="AG31" s="216">
        <v>0.27263047619047603</v>
      </c>
      <c r="AH31" s="216">
        <v>0.27439333333333299</v>
      </c>
      <c r="AI31" s="216">
        <v>0.27615619047619</v>
      </c>
      <c r="AJ31" s="216">
        <v>0.27791904761904801</v>
      </c>
    </row>
    <row r="32" spans="1:36" s="53" customFormat="1" x14ac:dyDescent="0.2">
      <c r="A32" s="73" t="s">
        <v>30</v>
      </c>
      <c r="B32" s="75" t="s">
        <v>51</v>
      </c>
      <c r="C32" s="52" t="s">
        <v>151</v>
      </c>
      <c r="D32" s="61">
        <f>ROUND(U32*' Demand-Supply Gap'!D$57,2)</f>
        <v>19.82</v>
      </c>
      <c r="E32" s="45">
        <f>ROUND(V32*' Demand-Supply Gap'!E$57,2)</f>
        <v>20.76</v>
      </c>
      <c r="F32" s="45">
        <f>ROUND(W32*' Demand-Supply Gap'!F$57,2)</f>
        <v>19.16</v>
      </c>
      <c r="G32" s="45">
        <f>ROUND(X32*' Demand-Supply Gap'!G$57,2)</f>
        <v>19.47</v>
      </c>
      <c r="H32" s="45">
        <f>ROUND(Y32*' Demand-Supply Gap'!H$57,2)</f>
        <v>22.3</v>
      </c>
      <c r="I32" s="45">
        <f>ROUND(Z32*' Demand-Supply Gap'!I$57,2)</f>
        <v>19.43</v>
      </c>
      <c r="J32" s="45">
        <f>ROUND(AA32*' Demand-Supply Gap'!J$57,2)</f>
        <v>18.64</v>
      </c>
      <c r="K32" s="45">
        <f>ROUND(AB32*' Demand-Supply Gap'!K$57,2)</f>
        <v>18.399999999999999</v>
      </c>
      <c r="L32" s="45">
        <f>ROUND(AC32*' Demand-Supply Gap'!L$57,2)</f>
        <v>18.309999999999999</v>
      </c>
      <c r="M32" s="45">
        <f>ROUND(AD32*' Demand-Supply Gap'!M$57,2)</f>
        <v>18.41</v>
      </c>
      <c r="N32" s="45">
        <f>ROUND(AE32*' Demand-Supply Gap'!N$57,2)</f>
        <v>18.62</v>
      </c>
      <c r="O32" s="45">
        <f>ROUND(AF32*' Demand-Supply Gap'!O$57,2)</f>
        <v>19.04</v>
      </c>
      <c r="P32" s="45">
        <f>ROUND(AG32*' Demand-Supply Gap'!P$57,2)</f>
        <v>19.5</v>
      </c>
      <c r="Q32" s="45">
        <f>ROUND(AH32*' Demand-Supply Gap'!Q$57,2)</f>
        <v>19.97</v>
      </c>
      <c r="R32" s="45">
        <f>ROUND(AI32*' Demand-Supply Gap'!R$57,2)</f>
        <v>20.53</v>
      </c>
      <c r="S32" s="45">
        <f>ROUND(AJ32*' Demand-Supply Gap'!S$57,2)</f>
        <v>21.14</v>
      </c>
      <c r="T32" s="58"/>
      <c r="U32" s="63">
        <v>0.26889999999999997</v>
      </c>
      <c r="V32" s="63">
        <v>0.2681</v>
      </c>
      <c r="W32" s="63">
        <v>0.23330000000000001</v>
      </c>
      <c r="X32" s="63">
        <v>0.23313</v>
      </c>
      <c r="Y32" s="63">
        <v>0.23960000000000001</v>
      </c>
      <c r="Z32" s="63">
        <v>0.23179</v>
      </c>
      <c r="AA32" s="63">
        <v>0.21868133333333301</v>
      </c>
      <c r="AB32" s="63">
        <v>0.21093219047619</v>
      </c>
      <c r="AC32" s="63">
        <v>0.20318304761904801</v>
      </c>
      <c r="AD32" s="63">
        <v>0.195433904761905</v>
      </c>
      <c r="AE32" s="63">
        <v>0.18768476190476199</v>
      </c>
      <c r="AF32" s="63">
        <v>0.17993561904761901</v>
      </c>
      <c r="AG32" s="63">
        <v>0.172186476190476</v>
      </c>
      <c r="AH32" s="63">
        <v>0.16443733333333299</v>
      </c>
      <c r="AI32" s="63">
        <v>0.15668819047619101</v>
      </c>
      <c r="AJ32" s="63">
        <v>0.148939047619048</v>
      </c>
    </row>
    <row r="33" spans="1:36" s="53" customFormat="1" x14ac:dyDescent="0.2">
      <c r="A33" s="73" t="s">
        <v>30</v>
      </c>
      <c r="B33" s="75" t="s">
        <v>51</v>
      </c>
      <c r="C33" s="52" t="s">
        <v>152</v>
      </c>
      <c r="D33" s="45">
        <f>ROUND(U33*' Demand-Supply Gap'!D$57,2)</f>
        <v>14.61</v>
      </c>
      <c r="E33" s="45">
        <f>ROUND(V33*' Demand-Supply Gap'!E$57,2)</f>
        <v>15.68</v>
      </c>
      <c r="F33" s="45">
        <f>ROUND(W33*' Demand-Supply Gap'!F$57,2)</f>
        <v>16.98</v>
      </c>
      <c r="G33" s="45">
        <f>ROUND(X33*' Demand-Supply Gap'!G$57,2)</f>
        <v>17.11</v>
      </c>
      <c r="H33" s="45">
        <f>ROUND(Y33*' Demand-Supply Gap'!H$57,2)</f>
        <v>19.82</v>
      </c>
      <c r="I33" s="45">
        <f>ROUND(Z33*' Demand-Supply Gap'!I$57,2)</f>
        <v>17.7</v>
      </c>
      <c r="J33" s="45">
        <f>ROUND(AA33*' Demand-Supply Gap'!J$57,2)</f>
        <v>18.37</v>
      </c>
      <c r="K33" s="45">
        <f>ROUND(AB33*' Demand-Supply Gap'!K$57,2)</f>
        <v>19.03</v>
      </c>
      <c r="L33" s="45">
        <f>ROUND(AC33*' Demand-Supply Gap'!L$57,2)</f>
        <v>19.899999999999999</v>
      </c>
      <c r="M33" s="45">
        <f>ROUND(AD33*' Demand-Supply Gap'!M$57,2)</f>
        <v>21.06</v>
      </c>
      <c r="N33" s="45">
        <f>ROUND(AE33*' Demand-Supply Gap'!N$57,2)</f>
        <v>22.45</v>
      </c>
      <c r="O33" s="45">
        <f>ROUND(AF33*' Demand-Supply Gap'!O$57,2)</f>
        <v>24.22</v>
      </c>
      <c r="P33" s="45">
        <f>ROUND(AG33*' Demand-Supply Gap'!P$57,2)</f>
        <v>26.23</v>
      </c>
      <c r="Q33" s="45">
        <f>ROUND(AH33*' Demand-Supply Gap'!Q$57,2)</f>
        <v>28.46</v>
      </c>
      <c r="R33" s="45">
        <f>ROUND(AI33*' Demand-Supply Gap'!R$57,2)</f>
        <v>31.05</v>
      </c>
      <c r="S33" s="45">
        <f>ROUND(AJ33*' Demand-Supply Gap'!S$57,2)</f>
        <v>34.020000000000003</v>
      </c>
      <c r="T33" s="58"/>
      <c r="U33" s="192">
        <v>0.19820000000000002</v>
      </c>
      <c r="V33" s="192">
        <v>0.20250000000000001</v>
      </c>
      <c r="W33" s="192">
        <v>0.20680000000000001</v>
      </c>
      <c r="X33" s="192">
        <v>0.20490000000000003</v>
      </c>
      <c r="Y33" s="192">
        <v>0.21300000000000002</v>
      </c>
      <c r="Z33" s="192">
        <v>0.21110000000000001</v>
      </c>
      <c r="AA33" s="192">
        <v>0.21549333333333301</v>
      </c>
      <c r="AB33" s="192">
        <v>0.21818190476190502</v>
      </c>
      <c r="AC33" s="192">
        <v>0.22087047619047601</v>
      </c>
      <c r="AD33" s="192">
        <v>0.22355904761904802</v>
      </c>
      <c r="AE33" s="192">
        <v>0.226247619047619</v>
      </c>
      <c r="AF33" s="192">
        <v>0.22893619047619004</v>
      </c>
      <c r="AG33" s="192">
        <v>0.23162476190476203</v>
      </c>
      <c r="AH33" s="192">
        <v>0.23431333333333301</v>
      </c>
      <c r="AI33" s="192">
        <v>0.237001904761905</v>
      </c>
      <c r="AJ33" s="192">
        <v>0.23969047619047604</v>
      </c>
    </row>
    <row r="34" spans="1:36" s="53" customFormat="1" x14ac:dyDescent="0.2">
      <c r="A34" s="73" t="s">
        <v>30</v>
      </c>
      <c r="B34" s="75" t="s">
        <v>51</v>
      </c>
      <c r="C34" s="52" t="s">
        <v>153</v>
      </c>
      <c r="D34" s="45">
        <f>ROUND(U34*' Demand-Supply Gap'!D$57,2)</f>
        <v>20.76</v>
      </c>
      <c r="E34" s="45">
        <f>ROUND(V34*' Demand-Supply Gap'!E$57,2)</f>
        <v>21.42</v>
      </c>
      <c r="F34" s="45">
        <f>ROUND(W34*' Demand-Supply Gap'!F$57,2)</f>
        <v>25.07</v>
      </c>
      <c r="G34" s="45">
        <f>ROUND(X34*' Demand-Supply Gap'!G$57,2)</f>
        <v>25.29</v>
      </c>
      <c r="H34" s="45">
        <f>ROUND(Y34*' Demand-Supply Gap'!H$57,2)</f>
        <v>26.95</v>
      </c>
      <c r="I34" s="45">
        <f>ROUND(Z34*' Demand-Supply Gap'!I$57,2)</f>
        <v>24.94</v>
      </c>
      <c r="J34" s="45">
        <f>ROUND(AA34*' Demand-Supply Gap'!J$57,2)</f>
        <v>25.89</v>
      </c>
      <c r="K34" s="45">
        <f>ROUND(AB34*' Demand-Supply Gap'!K$57,2)</f>
        <v>26.78</v>
      </c>
      <c r="L34" s="45">
        <f>ROUND(AC34*' Demand-Supply Gap'!L$57,2)</f>
        <v>27.97</v>
      </c>
      <c r="M34" s="45">
        <f>ROUND(AD34*' Demand-Supply Gap'!M$57,2)</f>
        <v>29.54</v>
      </c>
      <c r="N34" s="45">
        <f>ROUND(AE34*' Demand-Supply Gap'!N$57,2)</f>
        <v>31.45</v>
      </c>
      <c r="O34" s="45">
        <f>ROUND(AF34*' Demand-Supply Gap'!O$57,2)</f>
        <v>33.89</v>
      </c>
      <c r="P34" s="45">
        <f>ROUND(AG34*' Demand-Supply Gap'!P$57,2)</f>
        <v>36.64</v>
      </c>
      <c r="Q34" s="45">
        <f>ROUND(AH34*' Demand-Supply Gap'!Q$57,2)</f>
        <v>39.700000000000003</v>
      </c>
      <c r="R34" s="45">
        <f>ROUND(AI34*' Demand-Supply Gap'!R$57,2)</f>
        <v>43.26</v>
      </c>
      <c r="S34" s="45">
        <f>ROUND(AJ34*' Demand-Supply Gap'!S$57,2)</f>
        <v>47.33</v>
      </c>
      <c r="T34" s="58"/>
      <c r="U34" s="63">
        <f>100%-SUM(U31:U33)</f>
        <v>0.28169999999999995</v>
      </c>
      <c r="V34" s="63">
        <f t="shared" ref="V34:AA34" si="9">100%-SUM(V31:V33)</f>
        <v>0.27649999999999997</v>
      </c>
      <c r="W34" s="63">
        <f t="shared" si="9"/>
        <v>0.30530000000000002</v>
      </c>
      <c r="X34" s="63">
        <f t="shared" si="9"/>
        <v>0.30286999999999997</v>
      </c>
      <c r="Y34" s="63">
        <f t="shared" si="9"/>
        <v>0.28960000000000008</v>
      </c>
      <c r="Z34" s="63">
        <f t="shared" si="9"/>
        <v>0.29740999999999995</v>
      </c>
      <c r="AA34" s="63">
        <f t="shared" si="9"/>
        <v>0.30377200000000093</v>
      </c>
      <c r="AB34" s="63">
        <f t="shared" ref="AB34:AJ34" si="10">100%-SUM(AB31:AB33)</f>
        <v>0.30706971428571506</v>
      </c>
      <c r="AC34" s="63">
        <f t="shared" si="10"/>
        <v>0.31036742857142796</v>
      </c>
      <c r="AD34" s="63">
        <f t="shared" si="10"/>
        <v>0.31366514285714198</v>
      </c>
      <c r="AE34" s="63">
        <f t="shared" si="10"/>
        <v>0.31696285714285699</v>
      </c>
      <c r="AF34" s="63">
        <f t="shared" si="10"/>
        <v>0.32026057142857189</v>
      </c>
      <c r="AG34" s="63">
        <f t="shared" si="10"/>
        <v>0.32355828571428591</v>
      </c>
      <c r="AH34" s="63">
        <f t="shared" si="10"/>
        <v>0.32685600000000103</v>
      </c>
      <c r="AI34" s="63">
        <f t="shared" si="10"/>
        <v>0.33015371428571405</v>
      </c>
      <c r="AJ34" s="63">
        <f t="shared" si="10"/>
        <v>0.33345142857142795</v>
      </c>
    </row>
    <row r="35" spans="1:36" s="53" customFormat="1" ht="13.5" thickBot="1" x14ac:dyDescent="0.25">
      <c r="A35" s="198" t="s">
        <v>30</v>
      </c>
      <c r="B35" s="199" t="s">
        <v>51</v>
      </c>
      <c r="C35" s="218" t="s">
        <v>101</v>
      </c>
      <c r="D35" s="202">
        <f>ROUND(U35*' Demand-Supply Gap'!D$57,2)</f>
        <v>73.69</v>
      </c>
      <c r="E35" s="202">
        <f>ROUND(V35*' Demand-Supply Gap'!E$57,2)</f>
        <v>77.45</v>
      </c>
      <c r="F35" s="202">
        <f>ROUND(W35*' Demand-Supply Gap'!F$57,2)</f>
        <v>82.13</v>
      </c>
      <c r="G35" s="202">
        <f>ROUND(X35*' Demand-Supply Gap'!G$57,2)</f>
        <v>83.51</v>
      </c>
      <c r="H35" s="202">
        <f>ROUND(Y35*' Demand-Supply Gap'!H$57,2)</f>
        <v>93.07</v>
      </c>
      <c r="I35" s="202">
        <f>ROUND(Z35*' Demand-Supply Gap'!I$57,2)</f>
        <v>83.84</v>
      </c>
      <c r="J35" s="202">
        <f>ROUND(AA35*' Demand-Supply Gap'!J$57,2)</f>
        <v>85.23</v>
      </c>
      <c r="K35" s="202">
        <f>ROUND(AB35*' Demand-Supply Gap'!K$57,2)</f>
        <v>87.21</v>
      </c>
      <c r="L35" s="202">
        <f>ROUND(AC35*' Demand-Supply Gap'!L$57,2)</f>
        <v>90.11</v>
      </c>
      <c r="M35" s="202">
        <f>ROUND(AD35*' Demand-Supply Gap'!M$57,2)</f>
        <v>94.19</v>
      </c>
      <c r="N35" s="202">
        <f>ROUND(AE35*' Demand-Supply Gap'!N$57,2)</f>
        <v>99.23</v>
      </c>
      <c r="O35" s="202">
        <f>ROUND(AF35*' Demand-Supply Gap'!O$57,2)</f>
        <v>105.81</v>
      </c>
      <c r="P35" s="202">
        <f>ROUND(AG35*' Demand-Supply Gap'!P$57,2)</f>
        <v>113.25</v>
      </c>
      <c r="Q35" s="202">
        <f>ROUND(AH35*' Demand-Supply Gap'!Q$57,2)</f>
        <v>121.45</v>
      </c>
      <c r="R35" s="202">
        <f>ROUND(AI35*' Demand-Supply Gap'!R$57,2)</f>
        <v>131.02000000000001</v>
      </c>
      <c r="S35" s="202">
        <f>ROUND(AJ35*' Demand-Supply Gap'!S$57,2)</f>
        <v>141.93</v>
      </c>
      <c r="T35" s="204"/>
      <c r="U35" s="205">
        <v>1</v>
      </c>
      <c r="V35" s="205">
        <v>1</v>
      </c>
      <c r="W35" s="205">
        <v>1</v>
      </c>
      <c r="X35" s="205">
        <v>1</v>
      </c>
      <c r="Y35" s="205">
        <v>1</v>
      </c>
      <c r="Z35" s="205">
        <v>1</v>
      </c>
      <c r="AA35" s="205">
        <v>1</v>
      </c>
      <c r="AB35" s="205">
        <v>1</v>
      </c>
      <c r="AC35" s="205">
        <v>1</v>
      </c>
      <c r="AD35" s="205">
        <v>1</v>
      </c>
      <c r="AE35" s="205">
        <v>1</v>
      </c>
      <c r="AF35" s="205">
        <v>1</v>
      </c>
      <c r="AG35" s="205">
        <v>1</v>
      </c>
      <c r="AH35" s="205">
        <v>1</v>
      </c>
      <c r="AI35" s="205">
        <v>1</v>
      </c>
      <c r="AJ35" s="205">
        <v>1</v>
      </c>
    </row>
    <row r="36" spans="1:36" s="53" customFormat="1" ht="13.5" customHeight="1" x14ac:dyDescent="0.2">
      <c r="A36" s="206" t="s">
        <v>30</v>
      </c>
      <c r="B36" s="219" t="s">
        <v>188</v>
      </c>
      <c r="C36" s="220" t="s">
        <v>157</v>
      </c>
      <c r="D36" s="210">
        <f>ROUND(U36*' Demand-Supply Gap'!D$66,2)</f>
        <v>0.97</v>
      </c>
      <c r="E36" s="210">
        <f>ROUND(V36*' Demand-Supply Gap'!E$66,2)</f>
        <v>0.94</v>
      </c>
      <c r="F36" s="210">
        <f>ROUND(W36*' Demand-Supply Gap'!F$66,2)</f>
        <v>0.94</v>
      </c>
      <c r="G36" s="210">
        <f>ROUND(X36*' Demand-Supply Gap'!G$66,2)</f>
        <v>0.87</v>
      </c>
      <c r="H36" s="210">
        <f>ROUND(Y36*' Demand-Supply Gap'!H$66,2)</f>
        <v>1.26</v>
      </c>
      <c r="I36" s="210">
        <f>ROUND(Z36*' Demand-Supply Gap'!I$66,2)</f>
        <v>1.31</v>
      </c>
      <c r="J36" s="210">
        <f>ROUND(AA36*' Demand-Supply Gap'!J$66,2)</f>
        <v>1.38</v>
      </c>
      <c r="K36" s="210">
        <f>ROUND(AB36*' Demand-Supply Gap'!K$66,2)</f>
        <v>1.45</v>
      </c>
      <c r="L36" s="210">
        <f>ROUND(AC36*' Demand-Supply Gap'!L$66,2)</f>
        <v>1.48</v>
      </c>
      <c r="M36" s="210">
        <f>ROUND(AD36*' Demand-Supply Gap'!M$66,2)</f>
        <v>1.5</v>
      </c>
      <c r="N36" s="210">
        <f>ROUND(AE36*' Demand-Supply Gap'!N$66,2)</f>
        <v>1.52</v>
      </c>
      <c r="O36" s="210">
        <f>ROUND(AF36*' Demand-Supply Gap'!O$66,2)</f>
        <v>1.59</v>
      </c>
      <c r="P36" s="210">
        <f>ROUND(AG36*' Demand-Supply Gap'!P$66,2)</f>
        <v>1.68</v>
      </c>
      <c r="Q36" s="210">
        <f>ROUND(AH36*' Demand-Supply Gap'!Q$66,2)</f>
        <v>1.77</v>
      </c>
      <c r="R36" s="210">
        <f>ROUND(AI36*' Demand-Supply Gap'!R$66,2)</f>
        <v>1.87</v>
      </c>
      <c r="S36" s="210">
        <f>ROUND(AJ36*' Demand-Supply Gap'!S$66,2)</f>
        <v>1.99</v>
      </c>
      <c r="T36" s="211"/>
      <c r="U36" s="213">
        <v>0.12340000000000007</v>
      </c>
      <c r="V36" s="213">
        <v>0.11900000000000011</v>
      </c>
      <c r="W36" s="213">
        <v>0.11680000000000001</v>
      </c>
      <c r="X36" s="213">
        <v>0.10590000000000011</v>
      </c>
      <c r="Y36" s="213">
        <v>0.10160000000000013</v>
      </c>
      <c r="Z36" s="213">
        <v>0.11169999999999991</v>
      </c>
      <c r="AA36" s="213">
        <v>0.11639314128246991</v>
      </c>
      <c r="AB36" s="213">
        <v>0.11900605735976244</v>
      </c>
      <c r="AC36" s="213">
        <v>0.11744613157913841</v>
      </c>
      <c r="AD36" s="213">
        <v>0.11386305467887936</v>
      </c>
      <c r="AE36" s="213">
        <v>0.11010651321009401</v>
      </c>
      <c r="AF36" s="213">
        <v>0.1096452105680752</v>
      </c>
      <c r="AG36" s="213">
        <v>0.10918390792605641</v>
      </c>
      <c r="AH36" s="213">
        <v>0.1087226052840376</v>
      </c>
      <c r="AI36" s="213">
        <v>0.1082613026420188</v>
      </c>
      <c r="AJ36" s="213">
        <v>0.10780000000000001</v>
      </c>
    </row>
    <row r="37" spans="1:36" s="53" customFormat="1" x14ac:dyDescent="0.2">
      <c r="A37" s="73" t="s">
        <v>30</v>
      </c>
      <c r="B37" s="193" t="s">
        <v>188</v>
      </c>
      <c r="C37" s="64" t="s">
        <v>128</v>
      </c>
      <c r="D37" s="45">
        <f>ROUND(U37*' Demand-Supply Gap'!D$66,2)</f>
        <v>0.92</v>
      </c>
      <c r="E37" s="45">
        <f>ROUND(V37*' Demand-Supply Gap'!E$66,2)</f>
        <v>0.96</v>
      </c>
      <c r="F37" s="45">
        <f>ROUND(W37*' Demand-Supply Gap'!F$66,2)</f>
        <v>0.99</v>
      </c>
      <c r="G37" s="45">
        <f>ROUND(X37*' Demand-Supply Gap'!G$66,2)</f>
        <v>1.02</v>
      </c>
      <c r="H37" s="45">
        <f>ROUND(Y37*' Demand-Supply Gap'!H$66,2)</f>
        <v>1.56</v>
      </c>
      <c r="I37" s="45">
        <f>ROUND(Z37*' Demand-Supply Gap'!I$66,2)</f>
        <v>1.51</v>
      </c>
      <c r="J37" s="45">
        <f>ROUND(AA37*' Demand-Supply Gap'!J$66,2)</f>
        <v>1.44</v>
      </c>
      <c r="K37" s="45">
        <f>ROUND(AB37*' Demand-Supply Gap'!K$66,2)</f>
        <v>1.49</v>
      </c>
      <c r="L37" s="45">
        <f>ROUND(AC37*' Demand-Supply Gap'!L$66,2)</f>
        <v>1.57</v>
      </c>
      <c r="M37" s="45">
        <f>ROUND(AD37*' Demand-Supply Gap'!M$66,2)</f>
        <v>1.66</v>
      </c>
      <c r="N37" s="45">
        <f>ROUND(AE37*' Demand-Supply Gap'!N$66,2)</f>
        <v>1.77</v>
      </c>
      <c r="O37" s="45">
        <f>ROUND(AF37*' Demand-Supply Gap'!O$66,2)</f>
        <v>1.87</v>
      </c>
      <c r="P37" s="45">
        <f>ROUND(AG37*' Demand-Supply Gap'!P$66,2)</f>
        <v>1.99</v>
      </c>
      <c r="Q37" s="45">
        <f>ROUND(AH37*' Demand-Supply Gap'!Q$66,2)</f>
        <v>2.13</v>
      </c>
      <c r="R37" s="45">
        <f>ROUND(AI37*' Demand-Supply Gap'!R$66,2)</f>
        <v>2.27</v>
      </c>
      <c r="S37" s="45">
        <f>ROUND(AJ37*' Demand-Supply Gap'!S$66,2)</f>
        <v>2.4300000000000002</v>
      </c>
      <c r="T37" s="58"/>
      <c r="U37" s="192">
        <v>0.1169</v>
      </c>
      <c r="V37" s="192">
        <v>0.121</v>
      </c>
      <c r="W37" s="192">
        <v>0.12269999999999999</v>
      </c>
      <c r="X37" s="192">
        <v>0.12499999999999999</v>
      </c>
      <c r="Y37" s="192">
        <v>0.12610000000000002</v>
      </c>
      <c r="Z37" s="192">
        <v>0.12910000000000002</v>
      </c>
      <c r="AA37" s="192">
        <v>0.12120685871753011</v>
      </c>
      <c r="AB37" s="192">
        <v>0.12289394264023752</v>
      </c>
      <c r="AC37" s="192">
        <v>0.1246038684208615</v>
      </c>
      <c r="AD37" s="192">
        <v>0.12633694532112055</v>
      </c>
      <c r="AE37" s="192">
        <v>0.12809348678990598</v>
      </c>
      <c r="AF37" s="192">
        <v>0.12891478943192478</v>
      </c>
      <c r="AG37" s="192">
        <v>0.1297360920739436</v>
      </c>
      <c r="AH37" s="192">
        <v>0.13055739471596239</v>
      </c>
      <c r="AI37" s="192">
        <v>0.13137869735798119</v>
      </c>
      <c r="AJ37" s="192">
        <v>0.13219999999999998</v>
      </c>
    </row>
    <row r="38" spans="1:36" s="53" customFormat="1" x14ac:dyDescent="0.2">
      <c r="A38" s="73" t="s">
        <v>30</v>
      </c>
      <c r="B38" s="193" t="s">
        <v>188</v>
      </c>
      <c r="C38" s="64" t="s">
        <v>129</v>
      </c>
      <c r="D38" s="45">
        <f>ROUND(U38*' Demand-Supply Gap'!D$66,2)</f>
        <v>1.1599999999999999</v>
      </c>
      <c r="E38" s="45">
        <f>ROUND(V38*' Demand-Supply Gap'!E$66,2)</f>
        <v>1.18</v>
      </c>
      <c r="F38" s="45">
        <f>ROUND(W38*' Demand-Supply Gap'!F$66,2)</f>
        <v>1.21</v>
      </c>
      <c r="G38" s="45">
        <f>ROUND(X38*' Demand-Supply Gap'!G$66,2)</f>
        <v>1.22</v>
      </c>
      <c r="H38" s="45">
        <f>ROUND(Y38*' Demand-Supply Gap'!H$66,2)</f>
        <v>1.78</v>
      </c>
      <c r="I38" s="45">
        <f>ROUND(Z38*' Demand-Supply Gap'!I$66,2)</f>
        <v>1.74</v>
      </c>
      <c r="J38" s="45">
        <f>ROUND(AA38*' Demand-Supply Gap'!J$66,2)</f>
        <v>1.78</v>
      </c>
      <c r="K38" s="45">
        <f>ROUND(AB38*' Demand-Supply Gap'!K$66,2)</f>
        <v>1.78</v>
      </c>
      <c r="L38" s="45">
        <f>ROUND(AC38*' Demand-Supply Gap'!L$66,2)</f>
        <v>1.82</v>
      </c>
      <c r="M38" s="45">
        <f>ROUND(AD38*' Demand-Supply Gap'!M$66,2)</f>
        <v>1.9</v>
      </c>
      <c r="N38" s="45">
        <f>ROUND(AE38*' Demand-Supply Gap'!N$66,2)</f>
        <v>1.98</v>
      </c>
      <c r="O38" s="45">
        <f>ROUND(AF38*' Demand-Supply Gap'!O$66,2)</f>
        <v>2.08</v>
      </c>
      <c r="P38" s="45">
        <f>ROUND(AG38*' Demand-Supply Gap'!P$66,2)</f>
        <v>2.1800000000000002</v>
      </c>
      <c r="Q38" s="45">
        <f>ROUND(AH38*' Demand-Supply Gap'!Q$66,2)</f>
        <v>2.2999999999999998</v>
      </c>
      <c r="R38" s="45">
        <f>ROUND(AI38*' Demand-Supply Gap'!R$66,2)</f>
        <v>2.44</v>
      </c>
      <c r="S38" s="45">
        <f>ROUND(AJ38*' Demand-Supply Gap'!S$66,2)</f>
        <v>2.58</v>
      </c>
      <c r="T38" s="58"/>
      <c r="U38" s="194">
        <v>0.1484</v>
      </c>
      <c r="V38" s="194">
        <v>0.14929999999999999</v>
      </c>
      <c r="W38" s="194">
        <v>0.1502</v>
      </c>
      <c r="X38" s="194">
        <v>0.14849999999999999</v>
      </c>
      <c r="Y38" s="194">
        <v>0.14349999999999999</v>
      </c>
      <c r="Z38" s="194">
        <v>0.14910000000000001</v>
      </c>
      <c r="AA38" s="194">
        <v>0.1502</v>
      </c>
      <c r="AB38" s="194">
        <v>0.1464</v>
      </c>
      <c r="AC38" s="194">
        <v>0.14480000000000001</v>
      </c>
      <c r="AD38" s="194">
        <v>0.14419999999999999</v>
      </c>
      <c r="AE38" s="194">
        <v>0.14369999999999999</v>
      </c>
      <c r="AF38" s="194">
        <v>0.14296</v>
      </c>
      <c r="AG38" s="194">
        <v>0.14221999999999999</v>
      </c>
      <c r="AH38" s="194">
        <v>0.14147999999999999</v>
      </c>
      <c r="AI38" s="194">
        <v>0.14074</v>
      </c>
      <c r="AJ38" s="194">
        <v>0.14000000000000001</v>
      </c>
    </row>
    <row r="39" spans="1:36" s="53" customFormat="1" x14ac:dyDescent="0.2">
      <c r="A39" s="73" t="s">
        <v>30</v>
      </c>
      <c r="B39" s="193" t="s">
        <v>188</v>
      </c>
      <c r="C39" s="64" t="s">
        <v>130</v>
      </c>
      <c r="D39" s="45">
        <f>ROUND(U39*' Demand-Supply Gap'!D$66,2)</f>
        <v>2.29</v>
      </c>
      <c r="E39" s="45">
        <f>ROUND(V39*' Demand-Supply Gap'!E$66,2)</f>
        <v>2.2999999999999998</v>
      </c>
      <c r="F39" s="45">
        <f>ROUND(W39*' Demand-Supply Gap'!F$66,2)</f>
        <v>2.38</v>
      </c>
      <c r="G39" s="45">
        <f>ROUND(X39*' Demand-Supply Gap'!G$66,2)</f>
        <v>2.42</v>
      </c>
      <c r="H39" s="45">
        <f>ROUND(Y39*' Demand-Supply Gap'!H$66,2)</f>
        <v>3.72</v>
      </c>
      <c r="I39" s="45">
        <f>ROUND(Z39*' Demand-Supply Gap'!I$66,2)</f>
        <v>3.34</v>
      </c>
      <c r="J39" s="45">
        <f>ROUND(AA39*' Demand-Supply Gap'!J$66,2)</f>
        <v>3.34</v>
      </c>
      <c r="K39" s="45">
        <f>ROUND(AB39*' Demand-Supply Gap'!K$66,2)</f>
        <v>3.43</v>
      </c>
      <c r="L39" s="45">
        <f>ROUND(AC39*' Demand-Supply Gap'!L$66,2)</f>
        <v>3.56</v>
      </c>
      <c r="M39" s="45">
        <f>ROUND(AD39*' Demand-Supply Gap'!M$66,2)</f>
        <v>3.74</v>
      </c>
      <c r="N39" s="45">
        <f>ROUND(AE39*' Demand-Supply Gap'!N$66,2)</f>
        <v>3.93</v>
      </c>
      <c r="O39" s="45">
        <f>ROUND(AF39*' Demand-Supply Gap'!O$66,2)</f>
        <v>4.13</v>
      </c>
      <c r="P39" s="45">
        <f>ROUND(AG39*' Demand-Supply Gap'!P$66,2)</f>
        <v>4.34</v>
      </c>
      <c r="Q39" s="45">
        <f>ROUND(AH39*' Demand-Supply Gap'!Q$66,2)</f>
        <v>4.59</v>
      </c>
      <c r="R39" s="45">
        <f>ROUND(AI39*' Demand-Supply Gap'!R$66,2)</f>
        <v>4.8600000000000003</v>
      </c>
      <c r="S39" s="45">
        <f>ROUND(AJ39*' Demand-Supply Gap'!S$66,2)</f>
        <v>5.16</v>
      </c>
      <c r="T39" s="58"/>
      <c r="U39" s="194">
        <v>0.29239999999999999</v>
      </c>
      <c r="V39" s="194">
        <v>0.29020000000000001</v>
      </c>
      <c r="W39" s="194">
        <v>0.29430000000000001</v>
      </c>
      <c r="X39" s="194">
        <v>0.29609999999999997</v>
      </c>
      <c r="Y39" s="194">
        <v>0.29949999999999999</v>
      </c>
      <c r="Z39" s="194">
        <v>0.28549999999999998</v>
      </c>
      <c r="AA39" s="194">
        <v>0.28149999999999997</v>
      </c>
      <c r="AB39" s="194">
        <v>0.28239999999999998</v>
      </c>
      <c r="AC39" s="194">
        <v>0.2833</v>
      </c>
      <c r="AD39" s="194">
        <v>0.28410000000000002</v>
      </c>
      <c r="AE39" s="194">
        <v>0.28520000000000001</v>
      </c>
      <c r="AF39" s="194">
        <v>0.28416000000000002</v>
      </c>
      <c r="AG39" s="194">
        <v>0.28311999999999998</v>
      </c>
      <c r="AH39" s="194">
        <v>0.28208</v>
      </c>
      <c r="AI39" s="194">
        <v>0.28104000000000001</v>
      </c>
      <c r="AJ39" s="194">
        <v>0.28000000000000003</v>
      </c>
    </row>
    <row r="40" spans="1:36" s="53" customFormat="1" x14ac:dyDescent="0.2">
      <c r="A40" s="73" t="s">
        <v>30</v>
      </c>
      <c r="B40" s="193" t="s">
        <v>188</v>
      </c>
      <c r="C40" s="64" t="s">
        <v>131</v>
      </c>
      <c r="D40" s="45">
        <f>ROUND(U40*' Demand-Supply Gap'!D$66,2)</f>
        <v>2.5</v>
      </c>
      <c r="E40" s="45">
        <f>ROUND(V40*' Demand-Supply Gap'!E$66,2)</f>
        <v>2.54</v>
      </c>
      <c r="F40" s="45">
        <f>ROUND(W40*' Demand-Supply Gap'!F$66,2)</f>
        <v>2.5499999999999998</v>
      </c>
      <c r="G40" s="45">
        <f>ROUND(X40*' Demand-Supply Gap'!G$66,2)</f>
        <v>2.66</v>
      </c>
      <c r="H40" s="45">
        <f>ROUND(Y40*' Demand-Supply Gap'!H$66,2)</f>
        <v>4.09</v>
      </c>
      <c r="I40" s="45">
        <f>ROUND(Z40*' Demand-Supply Gap'!I$66,2)</f>
        <v>3.8</v>
      </c>
      <c r="J40" s="45">
        <f>ROUND(AA40*' Demand-Supply Gap'!J$66,2)</f>
        <v>3.92</v>
      </c>
      <c r="K40" s="45">
        <f>ROUND(AB40*' Demand-Supply Gap'!K$66,2)</f>
        <v>4</v>
      </c>
      <c r="L40" s="45">
        <f>ROUND(AC40*' Demand-Supply Gap'!L$66,2)</f>
        <v>4.1500000000000004</v>
      </c>
      <c r="M40" s="45">
        <f>ROUND(AD40*' Demand-Supply Gap'!M$66,2)</f>
        <v>4.3600000000000003</v>
      </c>
      <c r="N40" s="45">
        <f>ROUND(AE40*' Demand-Supply Gap'!N$66,2)</f>
        <v>4.59</v>
      </c>
      <c r="O40" s="45">
        <f>ROUND(AF40*' Demand-Supply Gap'!O$66,2)</f>
        <v>4.8499999999999996</v>
      </c>
      <c r="P40" s="45">
        <f>ROUND(AG40*' Demand-Supply Gap'!P$66,2)</f>
        <v>5.15</v>
      </c>
      <c r="Q40" s="45">
        <f>ROUND(AH40*' Demand-Supply Gap'!Q$66,2)</f>
        <v>5.49</v>
      </c>
      <c r="R40" s="45">
        <f>ROUND(AI40*' Demand-Supply Gap'!R$66,2)</f>
        <v>5.86</v>
      </c>
      <c r="S40" s="45">
        <f>ROUND(AJ40*' Demand-Supply Gap'!S$66,2)</f>
        <v>6.26</v>
      </c>
      <c r="T40" s="58"/>
      <c r="U40" s="194">
        <f>1-SUM(U36:U39)</f>
        <v>0.31889999999999996</v>
      </c>
      <c r="V40" s="194">
        <f t="shared" ref="V40:AJ40" si="11">1-SUM(V36:V39)</f>
        <v>0.3204999999999999</v>
      </c>
      <c r="W40" s="194">
        <f t="shared" si="11"/>
        <v>0.31600000000000006</v>
      </c>
      <c r="X40" s="194">
        <f t="shared" si="11"/>
        <v>0.32450000000000001</v>
      </c>
      <c r="Y40" s="194">
        <f t="shared" si="11"/>
        <v>0.32929999999999993</v>
      </c>
      <c r="Z40" s="194">
        <f t="shared" si="11"/>
        <v>0.32460000000000011</v>
      </c>
      <c r="AA40" s="194">
        <f t="shared" si="11"/>
        <v>0.33069999999999999</v>
      </c>
      <c r="AB40" s="194">
        <f t="shared" si="11"/>
        <v>0.32930000000000004</v>
      </c>
      <c r="AC40" s="194">
        <f t="shared" si="11"/>
        <v>0.32985000000000009</v>
      </c>
      <c r="AD40" s="194">
        <f t="shared" si="11"/>
        <v>0.33150000000000013</v>
      </c>
      <c r="AE40" s="194">
        <f t="shared" si="11"/>
        <v>0.33289999999999997</v>
      </c>
      <c r="AF40" s="194">
        <f t="shared" si="11"/>
        <v>0.33431999999999995</v>
      </c>
      <c r="AG40" s="194">
        <f t="shared" si="11"/>
        <v>0.33573999999999993</v>
      </c>
      <c r="AH40" s="194">
        <f t="shared" si="11"/>
        <v>0.33716000000000002</v>
      </c>
      <c r="AI40" s="194">
        <f t="shared" si="11"/>
        <v>0.33857999999999999</v>
      </c>
      <c r="AJ40" s="194">
        <f t="shared" si="11"/>
        <v>0.33999999999999997</v>
      </c>
    </row>
    <row r="41" spans="1:36" s="53" customFormat="1" ht="13.5" thickBot="1" x14ac:dyDescent="0.25">
      <c r="A41" s="198" t="s">
        <v>30</v>
      </c>
      <c r="B41" s="221" t="s">
        <v>188</v>
      </c>
      <c r="C41" s="200" t="s">
        <v>101</v>
      </c>
      <c r="D41" s="202">
        <f>ROUND(U41*' Demand-Supply Gap'!D$66,2)</f>
        <v>7.85</v>
      </c>
      <c r="E41" s="202">
        <f>ROUND(V41*' Demand-Supply Gap'!E$66,2)</f>
        <v>7.94</v>
      </c>
      <c r="F41" s="202">
        <f>ROUND(W41*' Demand-Supply Gap'!F$66,2)</f>
        <v>8.07</v>
      </c>
      <c r="G41" s="202">
        <f>ROUND(X41*' Demand-Supply Gap'!G$66,2)</f>
        <v>8.19</v>
      </c>
      <c r="H41" s="202">
        <f>ROUND(Y41*' Demand-Supply Gap'!H$66,2)</f>
        <v>12.41</v>
      </c>
      <c r="I41" s="202">
        <f>ROUND(Z41*' Demand-Supply Gap'!I$66,2)</f>
        <v>11.7</v>
      </c>
      <c r="J41" s="202">
        <f>ROUND(AA41*' Demand-Supply Gap'!J$66,2)</f>
        <v>11.87</v>
      </c>
      <c r="K41" s="202">
        <f>ROUND(AB41*' Demand-Supply Gap'!K$66,2)</f>
        <v>12.14</v>
      </c>
      <c r="L41" s="202">
        <f>ROUND(AC41*' Demand-Supply Gap'!L$66,2)</f>
        <v>12.58</v>
      </c>
      <c r="M41" s="202">
        <f>ROUND(AD41*' Demand-Supply Gap'!M$66,2)</f>
        <v>13.15</v>
      </c>
      <c r="N41" s="202">
        <f>ROUND(AE41*' Demand-Supply Gap'!N$66,2)</f>
        <v>13.79</v>
      </c>
      <c r="O41" s="202">
        <f>ROUND(AF41*' Demand-Supply Gap'!O$66,2)</f>
        <v>14.52</v>
      </c>
      <c r="P41" s="202">
        <f>ROUND(AG41*' Demand-Supply Gap'!P$66,2)</f>
        <v>15.34</v>
      </c>
      <c r="Q41" s="202">
        <f>ROUND(AH41*' Demand-Supply Gap'!Q$66,2)</f>
        <v>16.28</v>
      </c>
      <c r="R41" s="202">
        <f>ROUND(AI41*' Demand-Supply Gap'!R$66,2)</f>
        <v>17.3</v>
      </c>
      <c r="S41" s="202">
        <f>ROUND(AJ41*' Demand-Supply Gap'!S$66,2)</f>
        <v>18.420000000000002</v>
      </c>
      <c r="T41" s="204"/>
      <c r="U41" s="205">
        <v>1</v>
      </c>
      <c r="V41" s="205">
        <v>1</v>
      </c>
      <c r="W41" s="205">
        <v>1</v>
      </c>
      <c r="X41" s="205">
        <v>1</v>
      </c>
      <c r="Y41" s="205">
        <v>1</v>
      </c>
      <c r="Z41" s="205">
        <v>1</v>
      </c>
      <c r="AA41" s="205">
        <v>1</v>
      </c>
      <c r="AB41" s="205">
        <v>1</v>
      </c>
      <c r="AC41" s="205">
        <v>1</v>
      </c>
      <c r="AD41" s="205">
        <v>1</v>
      </c>
      <c r="AE41" s="205">
        <v>1</v>
      </c>
      <c r="AF41" s="205">
        <v>1</v>
      </c>
      <c r="AG41" s="205">
        <v>1</v>
      </c>
      <c r="AH41" s="205">
        <v>1</v>
      </c>
      <c r="AI41" s="205">
        <v>1</v>
      </c>
      <c r="AJ41" s="205">
        <v>1</v>
      </c>
    </row>
    <row r="42" spans="1:36" s="53" customFormat="1" x14ac:dyDescent="0.2">
      <c r="A42" s="206" t="s">
        <v>39</v>
      </c>
      <c r="B42" s="207" t="s">
        <v>36</v>
      </c>
      <c r="C42" s="206" t="s">
        <v>132</v>
      </c>
      <c r="D42" s="210">
        <f>ROUND(U42*' Demand-Supply Gap'!D$97,2)</f>
        <v>25.32</v>
      </c>
      <c r="E42" s="210">
        <f>ROUND(V42*' Demand-Supply Gap'!E$97,2)</f>
        <v>25.97</v>
      </c>
      <c r="F42" s="210">
        <f>ROUND(W42*' Demand-Supply Gap'!F$97,2)</f>
        <v>25.93</v>
      </c>
      <c r="G42" s="210">
        <f>ROUND(X42*' Demand-Supply Gap'!G$97,2)</f>
        <v>26.02</v>
      </c>
      <c r="H42" s="210">
        <f>ROUND(Y42*' Demand-Supply Gap'!H$97,2)</f>
        <v>26.33</v>
      </c>
      <c r="I42" s="210">
        <f>ROUND(Z42*' Demand-Supply Gap'!I$97,2)</f>
        <v>26.86</v>
      </c>
      <c r="J42" s="210">
        <f>ROUND(AA42*' Demand-Supply Gap'!J$97,2)</f>
        <v>27.52</v>
      </c>
      <c r="K42" s="210">
        <f>ROUND(AB42*' Demand-Supply Gap'!K$97,2)</f>
        <v>28.5</v>
      </c>
      <c r="L42" s="210">
        <f>ROUND(AC42*' Demand-Supply Gap'!L$97,2)</f>
        <v>29.68</v>
      </c>
      <c r="M42" s="210">
        <f>ROUND(AD42*' Demand-Supply Gap'!M$97,2)</f>
        <v>31.19</v>
      </c>
      <c r="N42" s="210">
        <f>ROUND(AE42*' Demand-Supply Gap'!N$97,2)</f>
        <v>32.89</v>
      </c>
      <c r="O42" s="210">
        <f>ROUND(AF42*' Demand-Supply Gap'!O$97,2)</f>
        <v>34.81</v>
      </c>
      <c r="P42" s="210">
        <f>ROUND(AG42*' Demand-Supply Gap'!P$97,2)</f>
        <v>36.89</v>
      </c>
      <c r="Q42" s="210">
        <f>ROUND(AH42*' Demand-Supply Gap'!Q$97,2)</f>
        <v>38.94</v>
      </c>
      <c r="R42" s="210">
        <f>ROUND(AI42*' Demand-Supply Gap'!R$97,2)</f>
        <v>41.34</v>
      </c>
      <c r="S42" s="210">
        <f>ROUND(AJ42*' Demand-Supply Gap'!S$97,2)</f>
        <v>44.05</v>
      </c>
      <c r="T42" s="211"/>
      <c r="U42" s="214">
        <v>0.47919999999999996</v>
      </c>
      <c r="V42" s="214">
        <v>0.47983999999999999</v>
      </c>
      <c r="W42" s="214">
        <v>0.48047999999999996</v>
      </c>
      <c r="X42" s="214">
        <v>0.48111999999999999</v>
      </c>
      <c r="Y42" s="214">
        <v>0.48175999999999997</v>
      </c>
      <c r="Z42" s="214">
        <v>0.4824</v>
      </c>
      <c r="AA42" s="214">
        <v>0.48303999999999997</v>
      </c>
      <c r="AB42" s="214">
        <v>0.48368</v>
      </c>
      <c r="AC42" s="214">
        <v>0.48431999999999997</v>
      </c>
      <c r="AD42" s="214">
        <v>0.48496</v>
      </c>
      <c r="AE42" s="214">
        <v>0.48559999999999998</v>
      </c>
      <c r="AF42" s="214">
        <v>0.48624000000000001</v>
      </c>
      <c r="AG42" s="214">
        <v>0.48687999999999998</v>
      </c>
      <c r="AH42" s="214">
        <v>0.48752000000000001</v>
      </c>
      <c r="AI42" s="214">
        <v>0.48815999999999998</v>
      </c>
      <c r="AJ42" s="214">
        <v>0.48879999999999996</v>
      </c>
    </row>
    <row r="43" spans="1:36" s="53" customFormat="1" x14ac:dyDescent="0.2">
      <c r="A43" s="73" t="s">
        <v>39</v>
      </c>
      <c r="B43" s="75" t="s">
        <v>36</v>
      </c>
      <c r="C43" s="73" t="s">
        <v>133</v>
      </c>
      <c r="D43" s="45">
        <f>ROUND(U43*' Demand-Supply Gap'!D$97,2)</f>
        <v>13.65</v>
      </c>
      <c r="E43" s="45">
        <f>ROUND(V43*' Demand-Supply Gap'!E$97,2)</f>
        <v>13.94</v>
      </c>
      <c r="F43" s="45">
        <f>ROUND(W43*' Demand-Supply Gap'!F$97,2)</f>
        <v>13.85</v>
      </c>
      <c r="G43" s="45">
        <f>ROUND(X43*' Demand-Supply Gap'!G$97,2)</f>
        <v>13.83</v>
      </c>
      <c r="H43" s="45">
        <f>ROUND(Y43*' Demand-Supply Gap'!H$97,2)</f>
        <v>13.93</v>
      </c>
      <c r="I43" s="45">
        <f>ROUND(Z43*' Demand-Supply Gap'!I$97,2)</f>
        <v>14.15</v>
      </c>
      <c r="J43" s="45">
        <f>ROUND(AA43*' Demand-Supply Gap'!J$97,2)</f>
        <v>14.42</v>
      </c>
      <c r="K43" s="45">
        <f>ROUND(AB43*' Demand-Supply Gap'!K$97,2)</f>
        <v>14.87</v>
      </c>
      <c r="L43" s="45">
        <f>ROUND(AC43*' Demand-Supply Gap'!L$97,2)</f>
        <v>15.41</v>
      </c>
      <c r="M43" s="45">
        <f>ROUND(AD43*' Demand-Supply Gap'!M$97,2)</f>
        <v>16.11</v>
      </c>
      <c r="N43" s="45">
        <f>ROUND(AE43*' Demand-Supply Gap'!N$97,2)</f>
        <v>16.91</v>
      </c>
      <c r="O43" s="45">
        <f>ROUND(AF43*' Demand-Supply Gap'!O$97,2)</f>
        <v>17.82</v>
      </c>
      <c r="P43" s="45">
        <f>ROUND(AG43*' Demand-Supply Gap'!P$97,2)</f>
        <v>18.79</v>
      </c>
      <c r="Q43" s="45">
        <f>ROUND(AH43*' Demand-Supply Gap'!Q$97,2)</f>
        <v>19.739999999999998</v>
      </c>
      <c r="R43" s="45">
        <f>ROUND(AI43*' Demand-Supply Gap'!R$97,2)</f>
        <v>20.86</v>
      </c>
      <c r="S43" s="45">
        <f>ROUND(AJ43*' Demand-Supply Gap'!S$97,2)</f>
        <v>22.12</v>
      </c>
      <c r="T43" s="58"/>
      <c r="U43" s="192">
        <v>0.25840000000000002</v>
      </c>
      <c r="V43" s="192">
        <v>0.25753333333333339</v>
      </c>
      <c r="W43" s="192">
        <v>0.25666666666666671</v>
      </c>
      <c r="X43" s="192">
        <v>0.25580000000000003</v>
      </c>
      <c r="Y43" s="192">
        <v>0.25493333333333335</v>
      </c>
      <c r="Z43" s="192">
        <v>0.25406666666666672</v>
      </c>
      <c r="AA43" s="192">
        <v>0.25320000000000004</v>
      </c>
      <c r="AB43" s="192">
        <v>0.25233333333333335</v>
      </c>
      <c r="AC43" s="192">
        <v>0.25146666666666667</v>
      </c>
      <c r="AD43" s="192">
        <v>0.25060000000000004</v>
      </c>
      <c r="AE43" s="192">
        <v>0.24973333333333336</v>
      </c>
      <c r="AF43" s="192">
        <v>0.24886666666666668</v>
      </c>
      <c r="AG43" s="192">
        <v>0.248</v>
      </c>
      <c r="AH43" s="192">
        <v>0.24713333333333337</v>
      </c>
      <c r="AI43" s="192">
        <v>0.24626666666666669</v>
      </c>
      <c r="AJ43" s="192">
        <v>0.24540000000000001</v>
      </c>
    </row>
    <row r="44" spans="1:36" s="53" customFormat="1" x14ac:dyDescent="0.2">
      <c r="A44" s="73" t="s">
        <v>39</v>
      </c>
      <c r="B44" s="75" t="s">
        <v>36</v>
      </c>
      <c r="C44" s="73" t="s">
        <v>134</v>
      </c>
      <c r="D44" s="45">
        <f>ROUND(U44*' Demand-Supply Gap'!D$97,2)</f>
        <v>6.02</v>
      </c>
      <c r="E44" s="45">
        <f>ROUND(V44*' Demand-Supply Gap'!E$97,2)</f>
        <v>6.15</v>
      </c>
      <c r="F44" s="45">
        <f>ROUND(W44*' Demand-Supply Gap'!F$97,2)</f>
        <v>6.11</v>
      </c>
      <c r="G44" s="45">
        <f>ROUND(X44*' Demand-Supply Gap'!G$97,2)</f>
        <v>6.11</v>
      </c>
      <c r="H44" s="45">
        <f>ROUND(Y44*' Demand-Supply Gap'!H$97,2)</f>
        <v>6.15</v>
      </c>
      <c r="I44" s="45">
        <f>ROUND(Z44*' Demand-Supply Gap'!I$97,2)</f>
        <v>6.25</v>
      </c>
      <c r="J44" s="45">
        <f>ROUND(AA44*' Demand-Supply Gap'!J$97,2)</f>
        <v>6.37</v>
      </c>
      <c r="K44" s="45">
        <f>ROUND(AB44*' Demand-Supply Gap'!K$97,2)</f>
        <v>6.57</v>
      </c>
      <c r="L44" s="45">
        <f>ROUND(AC44*' Demand-Supply Gap'!L$97,2)</f>
        <v>6.81</v>
      </c>
      <c r="M44" s="45">
        <f>ROUND(AD44*' Demand-Supply Gap'!M$97,2)</f>
        <v>7.13</v>
      </c>
      <c r="N44" s="45">
        <f>ROUND(AE44*' Demand-Supply Gap'!N$97,2)</f>
        <v>7.48</v>
      </c>
      <c r="O44" s="45">
        <f>ROUND(AF44*' Demand-Supply Gap'!O$97,2)</f>
        <v>7.88</v>
      </c>
      <c r="P44" s="45">
        <f>ROUND(AG44*' Demand-Supply Gap'!P$97,2)</f>
        <v>8.32</v>
      </c>
      <c r="Q44" s="45">
        <f>ROUND(AH44*' Demand-Supply Gap'!Q$97,2)</f>
        <v>8.74</v>
      </c>
      <c r="R44" s="45">
        <f>ROUND(AI44*' Demand-Supply Gap'!R$97,2)</f>
        <v>9.24</v>
      </c>
      <c r="S44" s="45">
        <f>ROUND(AJ44*' Demand-Supply Gap'!S$97,2)</f>
        <v>9.8000000000000007</v>
      </c>
      <c r="T44" s="58"/>
      <c r="U44" s="63">
        <v>0.114</v>
      </c>
      <c r="V44" s="63">
        <v>0.11364666666666667</v>
      </c>
      <c r="W44" s="63">
        <v>0.11329333333333333</v>
      </c>
      <c r="X44" s="63">
        <v>0.11294</v>
      </c>
      <c r="Y44" s="63">
        <v>0.11258666666666667</v>
      </c>
      <c r="Z44" s="63">
        <v>0.11223333333333334</v>
      </c>
      <c r="AA44" s="63">
        <v>0.11188000000000001</v>
      </c>
      <c r="AB44" s="63">
        <v>0.11152666666666666</v>
      </c>
      <c r="AC44" s="63">
        <v>0.11117333333333333</v>
      </c>
      <c r="AD44" s="63">
        <v>0.11082</v>
      </c>
      <c r="AE44" s="63">
        <v>0.11046666666666667</v>
      </c>
      <c r="AF44" s="63">
        <v>0.11011333333333334</v>
      </c>
      <c r="AG44" s="63">
        <v>0.10976</v>
      </c>
      <c r="AH44" s="63">
        <v>0.10940666666666667</v>
      </c>
      <c r="AI44" s="63">
        <v>0.10905333333333334</v>
      </c>
      <c r="AJ44" s="63">
        <v>0.1087</v>
      </c>
    </row>
    <row r="45" spans="1:36" s="53" customFormat="1" x14ac:dyDescent="0.2">
      <c r="A45" s="73" t="s">
        <v>39</v>
      </c>
      <c r="B45" s="75" t="s">
        <v>36</v>
      </c>
      <c r="C45" s="73" t="s">
        <v>135</v>
      </c>
      <c r="D45" s="45">
        <f>ROUND(U45*' Demand-Supply Gap'!D$97,2)</f>
        <v>7.84</v>
      </c>
      <c r="E45" s="45">
        <f>ROUND(V45*' Demand-Supply Gap'!E$97,2)</f>
        <v>8.06</v>
      </c>
      <c r="F45" s="45">
        <f>ROUND(W45*' Demand-Supply Gap'!F$97,2)</f>
        <v>8.07</v>
      </c>
      <c r="G45" s="45">
        <f>ROUND(X45*' Demand-Supply Gap'!G$97,2)</f>
        <v>8.1199999999999992</v>
      </c>
      <c r="H45" s="45">
        <f>ROUND(Y45*' Demand-Supply Gap'!H$97,2)</f>
        <v>8.24</v>
      </c>
      <c r="I45" s="45">
        <f>ROUND(Z45*' Demand-Supply Gap'!I$97,2)</f>
        <v>8.42</v>
      </c>
      <c r="J45" s="45">
        <f>ROUND(AA45*' Demand-Supply Gap'!J$97,2)</f>
        <v>8.65</v>
      </c>
      <c r="K45" s="45">
        <f>ROUND(AB45*' Demand-Supply Gap'!K$97,2)</f>
        <v>8.98</v>
      </c>
      <c r="L45" s="45">
        <f>ROUND(AC45*' Demand-Supply Gap'!L$97,2)</f>
        <v>9.3800000000000008</v>
      </c>
      <c r="M45" s="45">
        <f>ROUND(AD45*' Demand-Supply Gap'!M$97,2)</f>
        <v>9.8800000000000008</v>
      </c>
      <c r="N45" s="45">
        <f>ROUND(AE45*' Demand-Supply Gap'!N$97,2)</f>
        <v>10.44</v>
      </c>
      <c r="O45" s="45">
        <f>ROUND(AF45*' Demand-Supply Gap'!O$97,2)</f>
        <v>11.08</v>
      </c>
      <c r="P45" s="45">
        <f>ROUND(AG45*' Demand-Supply Gap'!P$97,2)</f>
        <v>11.77</v>
      </c>
      <c r="Q45" s="45">
        <f>ROUND(AH45*' Demand-Supply Gap'!Q$97,2)</f>
        <v>12.46</v>
      </c>
      <c r="R45" s="45">
        <f>ROUND(AI45*' Demand-Supply Gap'!R$97,2)</f>
        <v>13.26</v>
      </c>
      <c r="S45" s="45">
        <f>ROUND(AJ45*' Demand-Supply Gap'!S$97,2)</f>
        <v>14.16</v>
      </c>
      <c r="T45" s="58"/>
      <c r="U45" s="63">
        <f>1-SUM(U42:U44)</f>
        <v>0.14839999999999998</v>
      </c>
      <c r="V45" s="63">
        <f t="shared" ref="V45:AJ45" si="12">1-SUM(V42:V44)</f>
        <v>0.14897999999999989</v>
      </c>
      <c r="W45" s="63">
        <f t="shared" si="12"/>
        <v>0.14956000000000003</v>
      </c>
      <c r="X45" s="63">
        <f t="shared" si="12"/>
        <v>0.15013999999999994</v>
      </c>
      <c r="Y45" s="63">
        <f t="shared" si="12"/>
        <v>0.15071999999999997</v>
      </c>
      <c r="Z45" s="63">
        <f t="shared" si="12"/>
        <v>0.15129999999999999</v>
      </c>
      <c r="AA45" s="63">
        <f t="shared" si="12"/>
        <v>0.15188000000000001</v>
      </c>
      <c r="AB45" s="63">
        <f t="shared" si="12"/>
        <v>0.15245999999999993</v>
      </c>
      <c r="AC45" s="63">
        <f t="shared" si="12"/>
        <v>0.15304000000000006</v>
      </c>
      <c r="AD45" s="63">
        <f t="shared" si="12"/>
        <v>0.15361999999999998</v>
      </c>
      <c r="AE45" s="63">
        <f t="shared" si="12"/>
        <v>0.15419999999999989</v>
      </c>
      <c r="AF45" s="63">
        <f t="shared" si="12"/>
        <v>0.15477999999999992</v>
      </c>
      <c r="AG45" s="63">
        <f t="shared" si="12"/>
        <v>0.15536000000000005</v>
      </c>
      <c r="AH45" s="63">
        <f t="shared" si="12"/>
        <v>0.15593999999999997</v>
      </c>
      <c r="AI45" s="63">
        <f t="shared" si="12"/>
        <v>0.15651999999999999</v>
      </c>
      <c r="AJ45" s="63">
        <f t="shared" si="12"/>
        <v>0.15710000000000002</v>
      </c>
    </row>
    <row r="46" spans="1:36" s="53" customFormat="1" ht="13.5" thickBot="1" x14ac:dyDescent="0.25">
      <c r="A46" s="198" t="s">
        <v>39</v>
      </c>
      <c r="B46" s="199" t="s">
        <v>36</v>
      </c>
      <c r="C46" s="198" t="s">
        <v>101</v>
      </c>
      <c r="D46" s="202">
        <f>ROUND(U46*' Demand-Supply Gap'!D$97,2)</f>
        <v>52.84</v>
      </c>
      <c r="E46" s="202">
        <f>ROUND(V46*' Demand-Supply Gap'!E$97,2)</f>
        <v>54.13</v>
      </c>
      <c r="F46" s="202">
        <f>ROUND(W46*' Demand-Supply Gap'!F$97,2)</f>
        <v>53.97</v>
      </c>
      <c r="G46" s="202">
        <f>ROUND(X46*' Demand-Supply Gap'!G$97,2)</f>
        <v>54.08</v>
      </c>
      <c r="H46" s="202">
        <f>ROUND(Y46*' Demand-Supply Gap'!H$97,2)</f>
        <v>54.66</v>
      </c>
      <c r="I46" s="202">
        <f>ROUND(Z46*' Demand-Supply Gap'!I$97,2)</f>
        <v>55.68</v>
      </c>
      <c r="J46" s="202">
        <f>ROUND(AA46*' Demand-Supply Gap'!J$97,2)</f>
        <v>56.97</v>
      </c>
      <c r="K46" s="202">
        <f>ROUND(AB46*' Demand-Supply Gap'!K$97,2)</f>
        <v>58.92</v>
      </c>
      <c r="L46" s="202">
        <f>ROUND(AC46*' Demand-Supply Gap'!L$97,2)</f>
        <v>61.28</v>
      </c>
      <c r="M46" s="202">
        <f>ROUND(AD46*' Demand-Supply Gap'!M$97,2)</f>
        <v>64.31</v>
      </c>
      <c r="N46" s="202">
        <f>ROUND(AE46*' Demand-Supply Gap'!N$97,2)</f>
        <v>67.73</v>
      </c>
      <c r="O46" s="202">
        <f>ROUND(AF46*' Demand-Supply Gap'!O$97,2)</f>
        <v>71.599999999999994</v>
      </c>
      <c r="P46" s="202">
        <f>ROUND(AG46*' Demand-Supply Gap'!P$97,2)</f>
        <v>75.77</v>
      </c>
      <c r="Q46" s="202">
        <f>ROUND(AH46*' Demand-Supply Gap'!Q$97,2)</f>
        <v>79.88</v>
      </c>
      <c r="R46" s="202">
        <f>ROUND(AI46*' Demand-Supply Gap'!R$97,2)</f>
        <v>84.69</v>
      </c>
      <c r="S46" s="202">
        <f>ROUND(AJ46*' Demand-Supply Gap'!S$97,2)</f>
        <v>90.13</v>
      </c>
      <c r="T46" s="204"/>
      <c r="U46" s="205">
        <f>SUM(U42:U45)</f>
        <v>1</v>
      </c>
      <c r="V46" s="205">
        <f t="shared" ref="V46:AJ46" si="13">SUM(V42:V45)</f>
        <v>1</v>
      </c>
      <c r="W46" s="205">
        <f t="shared" si="13"/>
        <v>1</v>
      </c>
      <c r="X46" s="205">
        <f t="shared" si="13"/>
        <v>1</v>
      </c>
      <c r="Y46" s="205">
        <f t="shared" si="13"/>
        <v>1</v>
      </c>
      <c r="Z46" s="205">
        <f t="shared" si="13"/>
        <v>1</v>
      </c>
      <c r="AA46" s="205">
        <f t="shared" si="13"/>
        <v>1</v>
      </c>
      <c r="AB46" s="205">
        <f t="shared" si="13"/>
        <v>1</v>
      </c>
      <c r="AC46" s="205">
        <f t="shared" si="13"/>
        <v>1</v>
      </c>
      <c r="AD46" s="205">
        <f t="shared" si="13"/>
        <v>1</v>
      </c>
      <c r="AE46" s="205">
        <f t="shared" si="13"/>
        <v>1</v>
      </c>
      <c r="AF46" s="205">
        <f t="shared" si="13"/>
        <v>1</v>
      </c>
      <c r="AG46" s="205">
        <f t="shared" si="13"/>
        <v>1</v>
      </c>
      <c r="AH46" s="205">
        <f t="shared" si="13"/>
        <v>1</v>
      </c>
      <c r="AI46" s="205">
        <f t="shared" si="13"/>
        <v>1</v>
      </c>
      <c r="AJ46" s="205">
        <f t="shared" si="13"/>
        <v>1</v>
      </c>
    </row>
    <row r="47" spans="1:36" s="53" customFormat="1" x14ac:dyDescent="0.2">
      <c r="A47" s="206" t="s">
        <v>39</v>
      </c>
      <c r="B47" s="207" t="s">
        <v>42</v>
      </c>
      <c r="C47" s="206" t="s">
        <v>136</v>
      </c>
      <c r="D47" s="210">
        <f>ROUND(U47*' Demand-Supply Gap'!D$115,2)</f>
        <v>6.93</v>
      </c>
      <c r="E47" s="210">
        <f>ROUND(V47*' Demand-Supply Gap'!E$115,2)</f>
        <v>6.97</v>
      </c>
      <c r="F47" s="210">
        <f>ROUND(W47*' Demand-Supply Gap'!F$115,2)</f>
        <v>6.96</v>
      </c>
      <c r="G47" s="210">
        <f>ROUND(X47*' Demand-Supply Gap'!G$115,2)</f>
        <v>6.82</v>
      </c>
      <c r="H47" s="210">
        <f>ROUND(Y47*' Demand-Supply Gap'!H$115,2)</f>
        <v>6.88</v>
      </c>
      <c r="I47" s="210">
        <f>ROUND(Z47*' Demand-Supply Gap'!I$115,2)</f>
        <v>6.33</v>
      </c>
      <c r="J47" s="210">
        <f>ROUND(AA47*' Demand-Supply Gap'!J$115,2)</f>
        <v>6.38</v>
      </c>
      <c r="K47" s="210">
        <f>ROUND(AB47*' Demand-Supply Gap'!K$115,2)</f>
        <v>6.5</v>
      </c>
      <c r="L47" s="210">
        <f>ROUND(AC47*' Demand-Supply Gap'!L$115,2)</f>
        <v>6.66</v>
      </c>
      <c r="M47" s="210">
        <f>ROUND(AD47*' Demand-Supply Gap'!M$115,2)</f>
        <v>6.88</v>
      </c>
      <c r="N47" s="210">
        <f>ROUND(AE47*' Demand-Supply Gap'!N$115,2)</f>
        <v>7.14</v>
      </c>
      <c r="O47" s="210">
        <f>ROUND(AF47*' Demand-Supply Gap'!O$115,2)</f>
        <v>7.43</v>
      </c>
      <c r="P47" s="210">
        <f>ROUND(AG47*' Demand-Supply Gap'!P$115,2)</f>
        <v>7.74</v>
      </c>
      <c r="Q47" s="210">
        <f>ROUND(AH47*' Demand-Supply Gap'!Q$115,2)</f>
        <v>8.0299999999999994</v>
      </c>
      <c r="R47" s="210">
        <f>ROUND(AI47*' Demand-Supply Gap'!R$115,2)</f>
        <v>8.39</v>
      </c>
      <c r="S47" s="210">
        <f>ROUND(AJ47*' Demand-Supply Gap'!S$115,2)</f>
        <v>8.7899999999999991</v>
      </c>
      <c r="T47" s="211"/>
      <c r="U47" s="214">
        <v>0.35249999999999998</v>
      </c>
      <c r="V47" s="214">
        <v>0.34959333333333331</v>
      </c>
      <c r="W47" s="214">
        <v>0.34668666666666664</v>
      </c>
      <c r="X47" s="214">
        <v>0.34377999999999997</v>
      </c>
      <c r="Y47" s="214">
        <v>0.34087333333333331</v>
      </c>
      <c r="Z47" s="214">
        <v>0.33796666666666664</v>
      </c>
      <c r="AA47" s="214">
        <v>0.33506000000000002</v>
      </c>
      <c r="AB47" s="214">
        <v>0.33215333333333336</v>
      </c>
      <c r="AC47" s="214">
        <v>0.32924666666666669</v>
      </c>
      <c r="AD47" s="214">
        <v>0.32634000000000002</v>
      </c>
      <c r="AE47" s="214">
        <v>0.32343333333333335</v>
      </c>
      <c r="AF47" s="214">
        <v>0.32052666666666668</v>
      </c>
      <c r="AG47" s="214">
        <v>0.31762000000000001</v>
      </c>
      <c r="AH47" s="214">
        <v>0.31471333333333334</v>
      </c>
      <c r="AI47" s="214">
        <v>0.31180666666666668</v>
      </c>
      <c r="AJ47" s="214">
        <v>0.30890000000000001</v>
      </c>
    </row>
    <row r="48" spans="1:36" s="53" customFormat="1" x14ac:dyDescent="0.2">
      <c r="A48" s="73" t="s">
        <v>39</v>
      </c>
      <c r="B48" s="75" t="s">
        <v>42</v>
      </c>
      <c r="C48" s="73" t="s">
        <v>137</v>
      </c>
      <c r="D48" s="45">
        <f>ROUND(U48*' Demand-Supply Gap'!D$115,2)</f>
        <v>5.26</v>
      </c>
      <c r="E48" s="45">
        <f>ROUND(V48*' Demand-Supply Gap'!E$115,2)</f>
        <v>5.35</v>
      </c>
      <c r="F48" s="45">
        <f>ROUND(W48*' Demand-Supply Gap'!F$115,2)</f>
        <v>5.4</v>
      </c>
      <c r="G48" s="45">
        <f>ROUND(X48*' Demand-Supply Gap'!G$115,2)</f>
        <v>5.36</v>
      </c>
      <c r="H48" s="45">
        <f>ROUND(Y48*' Demand-Supply Gap'!H$115,2)</f>
        <v>5.47</v>
      </c>
      <c r="I48" s="45">
        <f>ROUND(Z48*' Demand-Supply Gap'!I$115,2)</f>
        <v>5.0999999999999996</v>
      </c>
      <c r="J48" s="45">
        <f>ROUND(AA48*' Demand-Supply Gap'!J$115,2)</f>
        <v>5.2</v>
      </c>
      <c r="K48" s="45">
        <f>ROUND(AB48*' Demand-Supply Gap'!K$115,2)</f>
        <v>5.36</v>
      </c>
      <c r="L48" s="45">
        <f>ROUND(AC48*' Demand-Supply Gap'!L$115,2)</f>
        <v>5.55</v>
      </c>
      <c r="M48" s="45">
        <f>ROUND(AD48*' Demand-Supply Gap'!M$115,2)</f>
        <v>5.81</v>
      </c>
      <c r="N48" s="45">
        <f>ROUND(AE48*' Demand-Supply Gap'!N$115,2)</f>
        <v>6.1</v>
      </c>
      <c r="O48" s="45">
        <f>ROUND(AF48*' Demand-Supply Gap'!O$115,2)</f>
        <v>6.43</v>
      </c>
      <c r="P48" s="45">
        <f>ROUND(AG48*' Demand-Supply Gap'!P$115,2)</f>
        <v>6.78</v>
      </c>
      <c r="Q48" s="45">
        <f>ROUND(AH48*' Demand-Supply Gap'!Q$115,2)</f>
        <v>7.13</v>
      </c>
      <c r="R48" s="45">
        <f>ROUND(AI48*' Demand-Supply Gap'!R$115,2)</f>
        <v>7.53</v>
      </c>
      <c r="S48" s="45">
        <f>ROUND(AJ48*' Demand-Supply Gap'!S$115,2)</f>
        <v>7.99</v>
      </c>
      <c r="T48" s="58"/>
      <c r="U48" s="63">
        <v>0.26750000000000002</v>
      </c>
      <c r="V48" s="63">
        <v>0.26840000000000003</v>
      </c>
      <c r="W48" s="63">
        <v>0.26929999999999998</v>
      </c>
      <c r="X48" s="63">
        <v>0.2702</v>
      </c>
      <c r="Y48" s="63">
        <v>0.27110000000000001</v>
      </c>
      <c r="Z48" s="63">
        <v>0.27200000000000002</v>
      </c>
      <c r="AA48" s="63">
        <v>0.27290000000000003</v>
      </c>
      <c r="AB48" s="63">
        <v>0.27379999999999999</v>
      </c>
      <c r="AC48" s="63">
        <v>0.2747</v>
      </c>
      <c r="AD48" s="63">
        <v>0.27560000000000001</v>
      </c>
      <c r="AE48" s="63">
        <v>0.27650000000000002</v>
      </c>
      <c r="AF48" s="63">
        <v>0.27740000000000004</v>
      </c>
      <c r="AG48" s="63">
        <v>0.27829999999999999</v>
      </c>
      <c r="AH48" s="63">
        <v>0.2792</v>
      </c>
      <c r="AI48" s="63">
        <v>0.28010000000000002</v>
      </c>
      <c r="AJ48" s="63">
        <v>0.28100000000000003</v>
      </c>
    </row>
    <row r="49" spans="1:36" s="53" customFormat="1" x14ac:dyDescent="0.2">
      <c r="A49" s="73" t="s">
        <v>39</v>
      </c>
      <c r="B49" s="75" t="s">
        <v>42</v>
      </c>
      <c r="C49" s="73" t="s">
        <v>138</v>
      </c>
      <c r="D49" s="45">
        <f>ROUND(U49*' Demand-Supply Gap'!D$115,2)</f>
        <v>3.82</v>
      </c>
      <c r="E49" s="45">
        <f>ROUND(V49*' Demand-Supply Gap'!E$115,2)</f>
        <v>3.9</v>
      </c>
      <c r="F49" s="45">
        <f>ROUND(W49*' Demand-Supply Gap'!F$115,2)</f>
        <v>3.95</v>
      </c>
      <c r="G49" s="45">
        <f>ROUND(X49*' Demand-Supply Gap'!G$115,2)</f>
        <v>3.93</v>
      </c>
      <c r="H49" s="45">
        <f>ROUND(Y49*' Demand-Supply Gap'!H$115,2)</f>
        <v>4.03</v>
      </c>
      <c r="I49" s="45">
        <f>ROUND(Z49*' Demand-Supply Gap'!I$115,2)</f>
        <v>3.77</v>
      </c>
      <c r="J49" s="45">
        <f>ROUND(AA49*' Demand-Supply Gap'!J$115,2)</f>
        <v>3.85</v>
      </c>
      <c r="K49" s="45">
        <f>ROUND(AB49*' Demand-Supply Gap'!K$115,2)</f>
        <v>3.99</v>
      </c>
      <c r="L49" s="45">
        <f>ROUND(AC49*' Demand-Supply Gap'!L$115,2)</f>
        <v>4.1500000000000004</v>
      </c>
      <c r="M49" s="45">
        <f>ROUND(AD49*' Demand-Supply Gap'!M$115,2)</f>
        <v>4.3499999999999996</v>
      </c>
      <c r="N49" s="45">
        <f>ROUND(AE49*' Demand-Supply Gap'!N$115,2)</f>
        <v>4.58</v>
      </c>
      <c r="O49" s="45">
        <f>ROUND(AF49*' Demand-Supply Gap'!O$115,2)</f>
        <v>4.8499999999999996</v>
      </c>
      <c r="P49" s="45">
        <f>ROUND(AG49*' Demand-Supply Gap'!P$115,2)</f>
        <v>5.13</v>
      </c>
      <c r="Q49" s="45">
        <f>ROUND(AH49*' Demand-Supply Gap'!Q$115,2)</f>
        <v>5.41</v>
      </c>
      <c r="R49" s="45">
        <f>ROUND(AI49*' Demand-Supply Gap'!R$115,2)</f>
        <v>5.73</v>
      </c>
      <c r="S49" s="45">
        <f>ROUND(AJ49*' Demand-Supply Gap'!S$115,2)</f>
        <v>6.1</v>
      </c>
      <c r="T49" s="58"/>
      <c r="U49" s="192">
        <v>0.19440000000000002</v>
      </c>
      <c r="V49" s="192">
        <v>0.19573333333333337</v>
      </c>
      <c r="W49" s="192">
        <v>0.1970666666666667</v>
      </c>
      <c r="X49" s="192">
        <v>0.19840000000000002</v>
      </c>
      <c r="Y49" s="192">
        <v>0.19973333333333335</v>
      </c>
      <c r="Z49" s="192">
        <v>0.2010666666666667</v>
      </c>
      <c r="AA49" s="192">
        <v>0.20240000000000002</v>
      </c>
      <c r="AB49" s="192">
        <v>0.20373333333333335</v>
      </c>
      <c r="AC49" s="192">
        <v>0.20506666666666667</v>
      </c>
      <c r="AD49" s="192">
        <v>0.20640000000000003</v>
      </c>
      <c r="AE49" s="192">
        <v>0.20773333333333335</v>
      </c>
      <c r="AF49" s="192">
        <v>0.20906666666666668</v>
      </c>
      <c r="AG49" s="192">
        <v>0.21040000000000003</v>
      </c>
      <c r="AH49" s="192">
        <v>0.21173333333333336</v>
      </c>
      <c r="AI49" s="192">
        <v>0.21306666666666668</v>
      </c>
      <c r="AJ49" s="192">
        <v>0.21440000000000001</v>
      </c>
    </row>
    <row r="50" spans="1:36" s="53" customFormat="1" x14ac:dyDescent="0.2">
      <c r="A50" s="73" t="s">
        <v>39</v>
      </c>
      <c r="B50" s="75" t="s">
        <v>42</v>
      </c>
      <c r="C50" s="73" t="s">
        <v>139</v>
      </c>
      <c r="D50" s="45">
        <f>ROUND(U50*' Demand-Supply Gap'!D$115,2)</f>
        <v>3.65</v>
      </c>
      <c r="E50" s="45">
        <f>ROUND(V50*' Demand-Supply Gap'!E$115,2)</f>
        <v>3.72</v>
      </c>
      <c r="F50" s="45">
        <f>ROUND(W50*' Demand-Supply Gap'!F$115,2)</f>
        <v>3.75</v>
      </c>
      <c r="G50" s="45">
        <f>ROUND(X50*' Demand-Supply Gap'!G$115,2)</f>
        <v>3.72</v>
      </c>
      <c r="H50" s="45">
        <f>ROUND(Y50*' Demand-Supply Gap'!H$115,2)</f>
        <v>3.8</v>
      </c>
      <c r="I50" s="45">
        <f>ROUND(Z50*' Demand-Supply Gap'!I$115,2)</f>
        <v>3.54</v>
      </c>
      <c r="J50" s="45">
        <f>ROUND(AA50*' Demand-Supply Gap'!J$115,2)</f>
        <v>3.61</v>
      </c>
      <c r="K50" s="45">
        <f>ROUND(AB50*' Demand-Supply Gap'!K$115,2)</f>
        <v>3.72</v>
      </c>
      <c r="L50" s="45">
        <f>ROUND(AC50*' Demand-Supply Gap'!L$115,2)</f>
        <v>3.86</v>
      </c>
      <c r="M50" s="45">
        <f>ROUND(AD50*' Demand-Supply Gap'!M$115,2)</f>
        <v>4.04</v>
      </c>
      <c r="N50" s="45">
        <f>ROUND(AE50*' Demand-Supply Gap'!N$115,2)</f>
        <v>4.24</v>
      </c>
      <c r="O50" s="45">
        <f>ROUND(AF50*' Demand-Supply Gap'!O$115,2)</f>
        <v>4.47</v>
      </c>
      <c r="P50" s="45">
        <f>ROUND(AG50*' Demand-Supply Gap'!P$115,2)</f>
        <v>4.72</v>
      </c>
      <c r="Q50" s="45">
        <f>ROUND(AH50*' Demand-Supply Gap'!Q$115,2)</f>
        <v>4.96</v>
      </c>
      <c r="R50" s="45">
        <f>ROUND(AI50*' Demand-Supply Gap'!R$115,2)</f>
        <v>5.25</v>
      </c>
      <c r="S50" s="45">
        <f>ROUND(AJ50*' Demand-Supply Gap'!S$115,2)</f>
        <v>5.57</v>
      </c>
      <c r="T50" s="58"/>
      <c r="U50" s="63">
        <f>1-SUM(U47:U49)</f>
        <v>0.18559999999999999</v>
      </c>
      <c r="V50" s="63">
        <f t="shared" ref="V50" si="14">1-SUM(V47:V49)</f>
        <v>0.18627333333333329</v>
      </c>
      <c r="W50" s="63">
        <f t="shared" ref="W50" si="15">1-SUM(W47:W49)</f>
        <v>0.18694666666666659</v>
      </c>
      <c r="X50" s="63">
        <f t="shared" ref="X50" si="16">1-SUM(X47:X49)</f>
        <v>0.18762000000000001</v>
      </c>
      <c r="Y50" s="63">
        <f t="shared" ref="Y50" si="17">1-SUM(Y47:Y49)</f>
        <v>0.18829333333333342</v>
      </c>
      <c r="Z50" s="63">
        <f t="shared" ref="Z50" si="18">1-SUM(Z47:Z49)</f>
        <v>0.18896666666666662</v>
      </c>
      <c r="AA50" s="63">
        <f t="shared" ref="AA50" si="19">1-SUM(AA47:AA49)</f>
        <v>0.18963999999999992</v>
      </c>
      <c r="AB50" s="63">
        <f t="shared" ref="AB50" si="20">1-SUM(AB47:AB49)</f>
        <v>0.19031333333333333</v>
      </c>
      <c r="AC50" s="63">
        <f t="shared" ref="AC50" si="21">1-SUM(AC47:AC49)</f>
        <v>0.19098666666666664</v>
      </c>
      <c r="AD50" s="63">
        <f t="shared" ref="AD50" si="22">1-SUM(AD47:AD49)</f>
        <v>0.19165999999999994</v>
      </c>
      <c r="AE50" s="63">
        <f t="shared" ref="AE50" si="23">1-SUM(AE47:AE49)</f>
        <v>0.19233333333333325</v>
      </c>
      <c r="AF50" s="63">
        <f t="shared" ref="AF50" si="24">1-SUM(AF47:AF49)</f>
        <v>0.19300666666666655</v>
      </c>
      <c r="AG50" s="63">
        <f t="shared" ref="AG50" si="25">1-SUM(AG47:AG49)</f>
        <v>0.19367999999999996</v>
      </c>
      <c r="AH50" s="63">
        <f t="shared" ref="AH50" si="26">1-SUM(AH47:AH49)</f>
        <v>0.19435333333333338</v>
      </c>
      <c r="AI50" s="63">
        <f t="shared" ref="AI50" si="27">1-SUM(AI47:AI49)</f>
        <v>0.19502666666666668</v>
      </c>
      <c r="AJ50" s="63">
        <f t="shared" ref="AJ50" si="28">1-SUM(AJ47:AJ49)</f>
        <v>0.19569999999999987</v>
      </c>
    </row>
    <row r="51" spans="1:36" s="53" customFormat="1" ht="13.5" thickBot="1" x14ac:dyDescent="0.25">
      <c r="A51" s="198" t="s">
        <v>39</v>
      </c>
      <c r="B51" s="199" t="s">
        <v>42</v>
      </c>
      <c r="C51" s="198" t="s">
        <v>101</v>
      </c>
      <c r="D51" s="202">
        <f>ROUND(U51*' Demand-Supply Gap'!D$115,2)</f>
        <v>19.649999999999999</v>
      </c>
      <c r="E51" s="202">
        <f>ROUND(V51*' Demand-Supply Gap'!E$115,2)</f>
        <v>19.95</v>
      </c>
      <c r="F51" s="202">
        <f>ROUND(W51*' Demand-Supply Gap'!F$115,2)</f>
        <v>20.059999999999999</v>
      </c>
      <c r="G51" s="202">
        <f>ROUND(X51*' Demand-Supply Gap'!G$115,2)</f>
        <v>19.82</v>
      </c>
      <c r="H51" s="202">
        <f>ROUND(Y51*' Demand-Supply Gap'!H$115,2)</f>
        <v>20.18</v>
      </c>
      <c r="I51" s="202">
        <f>ROUND(Z51*' Demand-Supply Gap'!I$115,2)</f>
        <v>18.73</v>
      </c>
      <c r="J51" s="202">
        <f>ROUND(AA51*' Demand-Supply Gap'!J$115,2)</f>
        <v>19.04</v>
      </c>
      <c r="K51" s="202">
        <f>ROUND(AB51*' Demand-Supply Gap'!K$115,2)</f>
        <v>19.57</v>
      </c>
      <c r="L51" s="202">
        <f>ROUND(AC51*' Demand-Supply Gap'!L$115,2)</f>
        <v>20.22</v>
      </c>
      <c r="M51" s="202">
        <f>ROUND(AD51*' Demand-Supply Gap'!M$115,2)</f>
        <v>21.08</v>
      </c>
      <c r="N51" s="202">
        <f>ROUND(AE51*' Demand-Supply Gap'!N$115,2)</f>
        <v>22.06</v>
      </c>
      <c r="O51" s="202">
        <f>ROUND(AF51*' Demand-Supply Gap'!O$115,2)</f>
        <v>23.18</v>
      </c>
      <c r="P51" s="202">
        <f>ROUND(AG51*' Demand-Supply Gap'!P$115,2)</f>
        <v>24.37</v>
      </c>
      <c r="Q51" s="202">
        <f>ROUND(AH51*' Demand-Supply Gap'!Q$115,2)</f>
        <v>25.53</v>
      </c>
      <c r="R51" s="202">
        <f>ROUND(AI51*' Demand-Supply Gap'!R$115,2)</f>
        <v>26.9</v>
      </c>
      <c r="S51" s="202">
        <f>ROUND(AJ51*' Demand-Supply Gap'!S$115,2)</f>
        <v>28.44</v>
      </c>
      <c r="T51" s="204"/>
      <c r="U51" s="205">
        <f>SUM(U47:U50)</f>
        <v>1</v>
      </c>
      <c r="V51" s="205">
        <f t="shared" ref="V51" si="29">SUM(V47:V50)</f>
        <v>1</v>
      </c>
      <c r="W51" s="205">
        <f t="shared" ref="W51" si="30">SUM(W47:W50)</f>
        <v>1</v>
      </c>
      <c r="X51" s="205">
        <f t="shared" ref="X51" si="31">SUM(X47:X50)</f>
        <v>1</v>
      </c>
      <c r="Y51" s="205">
        <f t="shared" ref="Y51" si="32">SUM(Y47:Y50)</f>
        <v>1</v>
      </c>
      <c r="Z51" s="205">
        <f t="shared" ref="Z51" si="33">SUM(Z47:Z50)</f>
        <v>1</v>
      </c>
      <c r="AA51" s="205">
        <f t="shared" ref="AA51" si="34">SUM(AA47:AA50)</f>
        <v>1</v>
      </c>
      <c r="AB51" s="205">
        <f t="shared" ref="AB51" si="35">SUM(AB47:AB50)</f>
        <v>1</v>
      </c>
      <c r="AC51" s="205">
        <f t="shared" ref="AC51" si="36">SUM(AC47:AC50)</f>
        <v>1</v>
      </c>
      <c r="AD51" s="205">
        <f t="shared" ref="AD51" si="37">SUM(AD47:AD50)</f>
        <v>1</v>
      </c>
      <c r="AE51" s="205">
        <f t="shared" ref="AE51" si="38">SUM(AE47:AE50)</f>
        <v>1</v>
      </c>
      <c r="AF51" s="205">
        <f t="shared" ref="AF51" si="39">SUM(AF47:AF50)</f>
        <v>1</v>
      </c>
      <c r="AG51" s="205">
        <f t="shared" ref="AG51" si="40">SUM(AG47:AG50)</f>
        <v>1</v>
      </c>
      <c r="AH51" s="205">
        <f t="shared" ref="AH51" si="41">SUM(AH47:AH50)</f>
        <v>1</v>
      </c>
      <c r="AI51" s="205">
        <f t="shared" ref="AI51" si="42">SUM(AI47:AI50)</f>
        <v>1</v>
      </c>
      <c r="AJ51" s="205">
        <f t="shared" ref="AJ51" si="43">SUM(AJ47:AJ50)</f>
        <v>1</v>
      </c>
    </row>
    <row r="52" spans="1:36" s="53" customFormat="1" x14ac:dyDescent="0.2">
      <c r="A52" s="206" t="s">
        <v>39</v>
      </c>
      <c r="B52" s="219" t="s">
        <v>109</v>
      </c>
      <c r="C52" s="206"/>
      <c r="D52" s="210">
        <f>ROUND(U52*' Demand-Supply Gap'!D$124,2)</f>
        <v>1.26</v>
      </c>
      <c r="E52" s="210">
        <f>ROUND(V52*' Demand-Supply Gap'!E$124,2)</f>
        <v>1.32</v>
      </c>
      <c r="F52" s="210">
        <f>ROUND(W52*' Demand-Supply Gap'!F$124,2)</f>
        <v>1.31</v>
      </c>
      <c r="G52" s="210">
        <f>ROUND(X52*' Demand-Supply Gap'!G$124,2)</f>
        <v>1.27</v>
      </c>
      <c r="H52" s="210">
        <f>ROUND(Y52*' Demand-Supply Gap'!H$124,2)</f>
        <v>1.38</v>
      </c>
      <c r="I52" s="210">
        <f>ROUND(Z52*' Demand-Supply Gap'!I$124,2)</f>
        <v>1.37</v>
      </c>
      <c r="J52" s="210">
        <f>ROUND(AA52*' Demand-Supply Gap'!J$124,2)</f>
        <v>1.39</v>
      </c>
      <c r="K52" s="210">
        <f>ROUND(AB52*' Demand-Supply Gap'!K$124,2)</f>
        <v>1.44</v>
      </c>
      <c r="L52" s="210">
        <f>ROUND(AC52*' Demand-Supply Gap'!L$124,2)</f>
        <v>1.49</v>
      </c>
      <c r="M52" s="210">
        <f>ROUND(AD52*' Demand-Supply Gap'!M$124,2)</f>
        <v>1.56</v>
      </c>
      <c r="N52" s="210">
        <f>ROUND(AE52*' Demand-Supply Gap'!N$124,2)</f>
        <v>1.63</v>
      </c>
      <c r="O52" s="210">
        <f>ROUND(AF52*' Demand-Supply Gap'!O$124,2)</f>
        <v>1.72</v>
      </c>
      <c r="P52" s="210">
        <f>ROUND(AG52*' Demand-Supply Gap'!P$124,2)</f>
        <v>1.81</v>
      </c>
      <c r="Q52" s="210">
        <f>ROUND(AH52*' Demand-Supply Gap'!Q$124,2)</f>
        <v>1.9</v>
      </c>
      <c r="R52" s="210">
        <f>ROUND(AI52*' Demand-Supply Gap'!R$124,2)</f>
        <v>2.0099999999999998</v>
      </c>
      <c r="S52" s="210">
        <f>ROUND(AJ52*' Demand-Supply Gap'!S$124,2)</f>
        <v>2.13</v>
      </c>
      <c r="T52" s="211"/>
      <c r="U52" s="214">
        <v>0.4</v>
      </c>
      <c r="V52" s="214">
        <v>0.40104000000000006</v>
      </c>
      <c r="W52" s="214">
        <v>0.40208000000000005</v>
      </c>
      <c r="X52" s="214">
        <v>0.40312000000000003</v>
      </c>
      <c r="Y52" s="214">
        <v>0.40416000000000002</v>
      </c>
      <c r="Z52" s="214">
        <v>0.40520000000000006</v>
      </c>
      <c r="AA52" s="214">
        <v>0.40624000000000005</v>
      </c>
      <c r="AB52" s="214">
        <v>0.40728000000000003</v>
      </c>
      <c r="AC52" s="214">
        <v>0.40832000000000002</v>
      </c>
      <c r="AD52" s="214">
        <v>0.40936000000000006</v>
      </c>
      <c r="AE52" s="214">
        <v>0.41040000000000004</v>
      </c>
      <c r="AF52" s="214">
        <v>0.41144000000000003</v>
      </c>
      <c r="AG52" s="214">
        <v>0.41248000000000001</v>
      </c>
      <c r="AH52" s="214">
        <v>0.41352000000000005</v>
      </c>
      <c r="AI52" s="214">
        <v>0.41456000000000004</v>
      </c>
      <c r="AJ52" s="214">
        <v>0.41560000000000002</v>
      </c>
    </row>
    <row r="53" spans="1:36" s="53" customFormat="1" x14ac:dyDescent="0.2">
      <c r="A53" s="73" t="s">
        <v>39</v>
      </c>
      <c r="B53" s="193" t="s">
        <v>109</v>
      </c>
      <c r="C53" s="73"/>
      <c r="D53" s="45">
        <f>ROUND(U53*' Demand-Supply Gap'!D$124,2)</f>
        <v>0.89</v>
      </c>
      <c r="E53" s="45">
        <f>ROUND(V53*' Demand-Supply Gap'!E$124,2)</f>
        <v>0.94</v>
      </c>
      <c r="F53" s="45">
        <f>ROUND(W53*' Demand-Supply Gap'!F$124,2)</f>
        <v>0.92</v>
      </c>
      <c r="G53" s="45">
        <f>ROUND(X53*' Demand-Supply Gap'!G$124,2)</f>
        <v>0.89</v>
      </c>
      <c r="H53" s="45">
        <f>ROUND(Y53*' Demand-Supply Gap'!H$124,2)</f>
        <v>0.97</v>
      </c>
      <c r="I53" s="45">
        <f>ROUND(Z53*' Demand-Supply Gap'!I$124,2)</f>
        <v>0.95</v>
      </c>
      <c r="J53" s="45">
        <f>ROUND(AA53*' Demand-Supply Gap'!J$124,2)</f>
        <v>0.97</v>
      </c>
      <c r="K53" s="45">
        <f>ROUND(AB53*' Demand-Supply Gap'!K$124,2)</f>
        <v>0.99</v>
      </c>
      <c r="L53" s="45">
        <f>ROUND(AC53*' Demand-Supply Gap'!L$124,2)</f>
        <v>1.02</v>
      </c>
      <c r="M53" s="45">
        <f>ROUND(AD53*' Demand-Supply Gap'!M$124,2)</f>
        <v>1.06</v>
      </c>
      <c r="N53" s="45">
        <f>ROUND(AE53*' Demand-Supply Gap'!N$124,2)</f>
        <v>1.1100000000000001</v>
      </c>
      <c r="O53" s="45">
        <f>ROUND(AF53*' Demand-Supply Gap'!O$124,2)</f>
        <v>1.1599999999999999</v>
      </c>
      <c r="P53" s="45">
        <f>ROUND(AG53*' Demand-Supply Gap'!P$124,2)</f>
        <v>1.22</v>
      </c>
      <c r="Q53" s="45">
        <f>ROUND(AH53*' Demand-Supply Gap'!Q$124,2)</f>
        <v>1.27</v>
      </c>
      <c r="R53" s="45">
        <f>ROUND(AI53*' Demand-Supply Gap'!R$124,2)</f>
        <v>1.34</v>
      </c>
      <c r="S53" s="45">
        <f>ROUND(AJ53*' Demand-Supply Gap'!S$124,2)</f>
        <v>1.41</v>
      </c>
      <c r="T53" s="58"/>
      <c r="U53" s="192">
        <v>0.28480000000000005</v>
      </c>
      <c r="V53" s="192">
        <v>0.28420666666666672</v>
      </c>
      <c r="W53" s="192">
        <v>0.28361333333333338</v>
      </c>
      <c r="X53" s="192">
        <v>0.28302000000000005</v>
      </c>
      <c r="Y53" s="192">
        <v>0.28242666666666671</v>
      </c>
      <c r="Z53" s="192">
        <v>0.28183333333333338</v>
      </c>
      <c r="AA53" s="192">
        <v>0.28124000000000005</v>
      </c>
      <c r="AB53" s="192">
        <v>0.28064666666666671</v>
      </c>
      <c r="AC53" s="192">
        <v>0.28005333333333338</v>
      </c>
      <c r="AD53" s="192">
        <v>0.27946000000000004</v>
      </c>
      <c r="AE53" s="192">
        <v>0.27886666666666671</v>
      </c>
      <c r="AF53" s="192">
        <v>0.27827333333333337</v>
      </c>
      <c r="AG53" s="192">
        <v>0.27768000000000004</v>
      </c>
      <c r="AH53" s="192">
        <v>0.2770866666666667</v>
      </c>
      <c r="AI53" s="192">
        <v>0.27649333333333337</v>
      </c>
      <c r="AJ53" s="192">
        <v>0.27590000000000003</v>
      </c>
    </row>
    <row r="54" spans="1:36" s="53" customFormat="1" x14ac:dyDescent="0.2">
      <c r="A54" s="73" t="s">
        <v>39</v>
      </c>
      <c r="B54" s="193" t="s">
        <v>109</v>
      </c>
      <c r="C54" s="73"/>
      <c r="D54" s="45">
        <f>ROUND(U54*' Demand-Supply Gap'!D$124,2)</f>
        <v>0.99</v>
      </c>
      <c r="E54" s="45">
        <f>ROUND(V54*' Demand-Supply Gap'!E$124,2)</f>
        <v>1.04</v>
      </c>
      <c r="F54" s="45">
        <f>ROUND(W54*' Demand-Supply Gap'!F$124,2)</f>
        <v>1.02</v>
      </c>
      <c r="G54" s="45">
        <f>ROUND(X54*' Demand-Supply Gap'!G$124,2)</f>
        <v>0.99</v>
      </c>
      <c r="H54" s="45">
        <f>ROUND(Y54*' Demand-Supply Gap'!H$124,2)</f>
        <v>1.07</v>
      </c>
      <c r="I54" s="45">
        <f>ROUND(Z54*' Demand-Supply Gap'!I$124,2)</f>
        <v>1.06</v>
      </c>
      <c r="J54" s="45">
        <f>ROUND(AA54*' Demand-Supply Gap'!J$124,2)</f>
        <v>1.07</v>
      </c>
      <c r="K54" s="45">
        <f>ROUND(AB54*' Demand-Supply Gap'!K$124,2)</f>
        <v>1.1000000000000001</v>
      </c>
      <c r="L54" s="45">
        <f>ROUND(AC54*' Demand-Supply Gap'!L$124,2)</f>
        <v>1.1399999999999999</v>
      </c>
      <c r="M54" s="45">
        <f>ROUND(AD54*' Demand-Supply Gap'!M$124,2)</f>
        <v>1.18</v>
      </c>
      <c r="N54" s="45">
        <f>ROUND(AE54*' Demand-Supply Gap'!N$124,2)</f>
        <v>1.24</v>
      </c>
      <c r="O54" s="45">
        <f>ROUND(AF54*' Demand-Supply Gap'!O$124,2)</f>
        <v>1.3</v>
      </c>
      <c r="P54" s="45">
        <f>ROUND(AG54*' Demand-Supply Gap'!P$124,2)</f>
        <v>1.36</v>
      </c>
      <c r="Q54" s="45">
        <f>ROUND(AH54*' Demand-Supply Gap'!Q$124,2)</f>
        <v>1.42</v>
      </c>
      <c r="R54" s="45">
        <f>ROUND(AI54*' Demand-Supply Gap'!R$124,2)</f>
        <v>1.5</v>
      </c>
      <c r="S54" s="45">
        <f>ROUND(AJ54*' Demand-Supply Gap'!S$124,2)</f>
        <v>1.58</v>
      </c>
      <c r="T54" s="58"/>
      <c r="U54" s="63">
        <f t="shared" ref="U54:AJ54" si="44">1-SUM(U52:U53)</f>
        <v>0.31519999999999992</v>
      </c>
      <c r="V54" s="63">
        <f t="shared" si="44"/>
        <v>0.31475333333333322</v>
      </c>
      <c r="W54" s="63">
        <f t="shared" si="44"/>
        <v>0.31430666666666651</v>
      </c>
      <c r="X54" s="63">
        <f t="shared" si="44"/>
        <v>0.31385999999999992</v>
      </c>
      <c r="Y54" s="63">
        <f t="shared" si="44"/>
        <v>0.31341333333333332</v>
      </c>
      <c r="Z54" s="63">
        <f t="shared" si="44"/>
        <v>0.31296666666666662</v>
      </c>
      <c r="AA54" s="63">
        <f t="shared" si="44"/>
        <v>0.31251999999999991</v>
      </c>
      <c r="AB54" s="63">
        <f t="shared" si="44"/>
        <v>0.3120733333333332</v>
      </c>
      <c r="AC54" s="63">
        <f t="shared" si="44"/>
        <v>0.31162666666666661</v>
      </c>
      <c r="AD54" s="63">
        <f t="shared" si="44"/>
        <v>0.3111799999999999</v>
      </c>
      <c r="AE54" s="63">
        <f t="shared" si="44"/>
        <v>0.31073333333333331</v>
      </c>
      <c r="AF54" s="63">
        <f t="shared" si="44"/>
        <v>0.3102866666666666</v>
      </c>
      <c r="AG54" s="63">
        <f t="shared" si="44"/>
        <v>0.30983999999999989</v>
      </c>
      <c r="AH54" s="63">
        <f t="shared" si="44"/>
        <v>0.30939333333333319</v>
      </c>
      <c r="AI54" s="63">
        <f t="shared" si="44"/>
        <v>0.30894666666666659</v>
      </c>
      <c r="AJ54" s="63">
        <f t="shared" si="44"/>
        <v>0.3085</v>
      </c>
    </row>
    <row r="55" spans="1:36" s="53" customFormat="1" ht="13.5" thickBot="1" x14ac:dyDescent="0.25">
      <c r="A55" s="198" t="s">
        <v>39</v>
      </c>
      <c r="B55" s="221" t="s">
        <v>109</v>
      </c>
      <c r="C55" s="198" t="s">
        <v>101</v>
      </c>
      <c r="D55" s="202">
        <f>ROUND(U55*' Demand-Supply Gap'!D$124,2)</f>
        <v>3.14</v>
      </c>
      <c r="E55" s="202">
        <f>ROUND(V55*' Demand-Supply Gap'!E$124,2)</f>
        <v>3.29</v>
      </c>
      <c r="F55" s="202">
        <f>ROUND(W55*' Demand-Supply Gap'!F$124,2)</f>
        <v>3.26</v>
      </c>
      <c r="G55" s="202">
        <f>ROUND(X55*' Demand-Supply Gap'!G$124,2)</f>
        <v>3.16</v>
      </c>
      <c r="H55" s="202">
        <f>ROUND(Y55*' Demand-Supply Gap'!H$124,2)</f>
        <v>3.42</v>
      </c>
      <c r="I55" s="202">
        <f>ROUND(Z55*' Demand-Supply Gap'!I$124,2)</f>
        <v>3.38</v>
      </c>
      <c r="J55" s="202">
        <f>ROUND(AA55*' Demand-Supply Gap'!J$124,2)</f>
        <v>3.43</v>
      </c>
      <c r="K55" s="202">
        <f>ROUND(AB55*' Demand-Supply Gap'!K$124,2)</f>
        <v>3.53</v>
      </c>
      <c r="L55" s="202">
        <f>ROUND(AC55*' Demand-Supply Gap'!L$124,2)</f>
        <v>3.65</v>
      </c>
      <c r="M55" s="202">
        <f>ROUND(AD55*' Demand-Supply Gap'!M$124,2)</f>
        <v>3.8</v>
      </c>
      <c r="N55" s="202">
        <f>ROUND(AE55*' Demand-Supply Gap'!N$124,2)</f>
        <v>3.98</v>
      </c>
      <c r="O55" s="202">
        <f>ROUND(AF55*' Demand-Supply Gap'!O$124,2)</f>
        <v>4.18</v>
      </c>
      <c r="P55" s="202">
        <f>ROUND(AG55*' Demand-Supply Gap'!P$124,2)</f>
        <v>4.3899999999999997</v>
      </c>
      <c r="Q55" s="202">
        <f>ROUND(AH55*' Demand-Supply Gap'!Q$124,2)</f>
        <v>4.5999999999999996</v>
      </c>
      <c r="R55" s="202">
        <f>ROUND(AI55*' Demand-Supply Gap'!R$124,2)</f>
        <v>4.8499999999999996</v>
      </c>
      <c r="S55" s="202">
        <f>ROUND(AJ55*' Demand-Supply Gap'!S$124,2)</f>
        <v>5.12</v>
      </c>
      <c r="T55" s="204"/>
      <c r="U55" s="205">
        <f t="shared" ref="U55:AJ55" si="45">SUM(U52:U54)</f>
        <v>1</v>
      </c>
      <c r="V55" s="205">
        <f t="shared" si="45"/>
        <v>1</v>
      </c>
      <c r="W55" s="205">
        <f t="shared" si="45"/>
        <v>1</v>
      </c>
      <c r="X55" s="205">
        <f t="shared" si="45"/>
        <v>1</v>
      </c>
      <c r="Y55" s="205">
        <f t="shared" si="45"/>
        <v>1</v>
      </c>
      <c r="Z55" s="205">
        <f t="shared" si="45"/>
        <v>1</v>
      </c>
      <c r="AA55" s="205">
        <f t="shared" si="45"/>
        <v>1</v>
      </c>
      <c r="AB55" s="205">
        <f t="shared" si="45"/>
        <v>1</v>
      </c>
      <c r="AC55" s="205">
        <f t="shared" si="45"/>
        <v>1</v>
      </c>
      <c r="AD55" s="205">
        <f t="shared" si="45"/>
        <v>1</v>
      </c>
      <c r="AE55" s="205">
        <f t="shared" si="45"/>
        <v>1</v>
      </c>
      <c r="AF55" s="205">
        <f t="shared" si="45"/>
        <v>1</v>
      </c>
      <c r="AG55" s="205">
        <f t="shared" si="45"/>
        <v>1</v>
      </c>
      <c r="AH55" s="205">
        <f t="shared" si="45"/>
        <v>1</v>
      </c>
      <c r="AI55" s="205">
        <f t="shared" si="45"/>
        <v>1</v>
      </c>
      <c r="AJ55" s="205">
        <f t="shared" si="45"/>
        <v>1</v>
      </c>
    </row>
    <row r="56" spans="1:36" s="53" customFormat="1" x14ac:dyDescent="0.2">
      <c r="A56" s="206" t="s">
        <v>39</v>
      </c>
      <c r="B56" s="207" t="s">
        <v>106</v>
      </c>
      <c r="C56" s="117" t="s">
        <v>136</v>
      </c>
      <c r="D56" s="210">
        <f>ROUND(U56*' Demand-Supply Gap'!D$124,2)</f>
        <v>1.0900000000000001</v>
      </c>
      <c r="E56" s="210">
        <f>ROUND(V56*' Demand-Supply Gap'!E$124,2)</f>
        <v>1.1299999999999999</v>
      </c>
      <c r="F56" s="210">
        <f>ROUND(W56*' Demand-Supply Gap'!F$124,2)</f>
        <v>1.1100000000000001</v>
      </c>
      <c r="G56" s="210">
        <f>ROUND(X56*' Demand-Supply Gap'!G$124,2)</f>
        <v>1.07</v>
      </c>
      <c r="H56" s="210">
        <f>ROUND(Y56*' Demand-Supply Gap'!H$124,2)</f>
        <v>1.1499999999999999</v>
      </c>
      <c r="I56" s="210">
        <f>ROUND(Z56*' Demand-Supply Gap'!I$124,2)</f>
        <v>1.1200000000000001</v>
      </c>
      <c r="J56" s="210">
        <f>ROUND(AA56*' Demand-Supply Gap'!J$124,2)</f>
        <v>1.1299999999999999</v>
      </c>
      <c r="K56" s="210">
        <f>ROUND(AB56*' Demand-Supply Gap'!K$124,2)</f>
        <v>1.1499999999999999</v>
      </c>
      <c r="L56" s="210">
        <f>ROUND(AC56*' Demand-Supply Gap'!L$124,2)</f>
        <v>1.18</v>
      </c>
      <c r="M56" s="210">
        <f>ROUND(AD56*' Demand-Supply Gap'!M$124,2)</f>
        <v>1.22</v>
      </c>
      <c r="N56" s="210">
        <f>ROUND(AE56*' Demand-Supply Gap'!N$124,2)</f>
        <v>1.26</v>
      </c>
      <c r="O56" s="210">
        <f>ROUND(AF56*' Demand-Supply Gap'!O$124,2)</f>
        <v>1.32</v>
      </c>
      <c r="P56" s="210">
        <f>ROUND(AG56*' Demand-Supply Gap'!P$124,2)</f>
        <v>1.37</v>
      </c>
      <c r="Q56" s="210">
        <f>ROUND(AH56*' Demand-Supply Gap'!Q$124,2)</f>
        <v>1.42</v>
      </c>
      <c r="R56" s="210">
        <f>ROUND(AI56*' Demand-Supply Gap'!R$124,2)</f>
        <v>1.48</v>
      </c>
      <c r="S56" s="210">
        <f>ROUND(AJ56*' Demand-Supply Gap'!S$124,2)</f>
        <v>1.55</v>
      </c>
      <c r="T56" s="211"/>
      <c r="U56" s="222">
        <v>0.34689999999999999</v>
      </c>
      <c r="V56" s="222">
        <v>0.34400000000000003</v>
      </c>
      <c r="W56" s="222">
        <v>0.34110000000000001</v>
      </c>
      <c r="X56" s="222">
        <v>0.3382</v>
      </c>
      <c r="Y56" s="222">
        <v>0.33529999999999999</v>
      </c>
      <c r="Z56" s="222">
        <v>0.33240000000000003</v>
      </c>
      <c r="AA56" s="222">
        <v>0.32950000000000002</v>
      </c>
      <c r="AB56" s="222">
        <v>0.3266</v>
      </c>
      <c r="AC56" s="222">
        <v>0.3236</v>
      </c>
      <c r="AD56" s="222">
        <v>0.32069999999999999</v>
      </c>
      <c r="AE56" s="222">
        <v>0.31780000000000003</v>
      </c>
      <c r="AF56" s="222">
        <v>0.31490000000000001</v>
      </c>
      <c r="AG56" s="222">
        <v>0.312</v>
      </c>
      <c r="AH56" s="222">
        <v>0.30909999999999999</v>
      </c>
      <c r="AI56" s="222">
        <v>0.30620000000000003</v>
      </c>
      <c r="AJ56" s="222">
        <v>0.30330000000000001</v>
      </c>
    </row>
    <row r="57" spans="1:36" s="53" customFormat="1" x14ac:dyDescent="0.2">
      <c r="A57" s="73" t="s">
        <v>39</v>
      </c>
      <c r="B57" s="75" t="s">
        <v>106</v>
      </c>
      <c r="C57" s="106" t="s">
        <v>137</v>
      </c>
      <c r="D57" s="45">
        <f>ROUND(U57*' Demand-Supply Gap'!D$124,2)</f>
        <v>0.85</v>
      </c>
      <c r="E57" s="45">
        <f>ROUND(V57*' Demand-Supply Gap'!E$124,2)</f>
        <v>0.89</v>
      </c>
      <c r="F57" s="45">
        <f>ROUND(W57*' Demand-Supply Gap'!F$124,2)</f>
        <v>0.88</v>
      </c>
      <c r="G57" s="45">
        <f>ROUND(X57*' Demand-Supply Gap'!G$124,2)</f>
        <v>0.86</v>
      </c>
      <c r="H57" s="45">
        <f>ROUND(Y57*' Demand-Supply Gap'!H$124,2)</f>
        <v>0.93</v>
      </c>
      <c r="I57" s="45">
        <f>ROUND(Z57*' Demand-Supply Gap'!I$124,2)</f>
        <v>0.93</v>
      </c>
      <c r="J57" s="45">
        <f>ROUND(AA57*' Demand-Supply Gap'!J$124,2)</f>
        <v>0.94</v>
      </c>
      <c r="K57" s="45">
        <f>ROUND(AB57*' Demand-Supply Gap'!K$124,2)</f>
        <v>0.97</v>
      </c>
      <c r="L57" s="45">
        <f>ROUND(AC57*' Demand-Supply Gap'!L$124,2)</f>
        <v>1.01</v>
      </c>
      <c r="M57" s="45">
        <f>ROUND(AD57*' Demand-Supply Gap'!M$124,2)</f>
        <v>1.06</v>
      </c>
      <c r="N57" s="45">
        <f>ROUND(AE57*' Demand-Supply Gap'!N$124,2)</f>
        <v>1.1100000000000001</v>
      </c>
      <c r="O57" s="45">
        <f>ROUND(AF57*' Demand-Supply Gap'!O$124,2)</f>
        <v>1.17</v>
      </c>
      <c r="P57" s="45">
        <f>ROUND(AG57*' Demand-Supply Gap'!P$124,2)</f>
        <v>1.23</v>
      </c>
      <c r="Q57" s="45">
        <f>ROUND(AH57*' Demand-Supply Gap'!Q$124,2)</f>
        <v>1.29</v>
      </c>
      <c r="R57" s="45">
        <f>ROUND(AI57*' Demand-Supply Gap'!R$124,2)</f>
        <v>1.37</v>
      </c>
      <c r="S57" s="45">
        <f>ROUND(AJ57*' Demand-Supply Gap'!S$124,2)</f>
        <v>1.45</v>
      </c>
      <c r="T57" s="58"/>
      <c r="U57" s="182">
        <v>0.2697</v>
      </c>
      <c r="V57" s="182">
        <v>0.27060000000000001</v>
      </c>
      <c r="W57" s="182">
        <v>0.27149999999999996</v>
      </c>
      <c r="X57" s="182">
        <v>0.27239999999999998</v>
      </c>
      <c r="Y57" s="182">
        <v>0.27329999999999999</v>
      </c>
      <c r="Z57" s="182">
        <v>0.2742</v>
      </c>
      <c r="AA57" s="182">
        <v>0.27509999999999996</v>
      </c>
      <c r="AB57" s="182">
        <v>0.27599999999999997</v>
      </c>
      <c r="AC57" s="182">
        <v>0.27689999999999998</v>
      </c>
      <c r="AD57" s="182">
        <v>0.27779999999999999</v>
      </c>
      <c r="AE57" s="182">
        <v>0.2787</v>
      </c>
      <c r="AF57" s="182">
        <v>0.27959999999999996</v>
      </c>
      <c r="AG57" s="182">
        <v>0.28049999999999997</v>
      </c>
      <c r="AH57" s="182">
        <v>0.28139999999999998</v>
      </c>
      <c r="AI57" s="182">
        <v>0.2823</v>
      </c>
      <c r="AJ57" s="182">
        <v>0.28320000000000001</v>
      </c>
    </row>
    <row r="58" spans="1:36" s="53" customFormat="1" x14ac:dyDescent="0.2">
      <c r="A58" s="73" t="s">
        <v>39</v>
      </c>
      <c r="B58" s="75" t="s">
        <v>106</v>
      </c>
      <c r="C58" s="106" t="s">
        <v>138</v>
      </c>
      <c r="D58" s="45">
        <f>ROUND(U58*' Demand-Supply Gap'!D$124,2)</f>
        <v>0.65</v>
      </c>
      <c r="E58" s="45">
        <f>ROUND(V58*' Demand-Supply Gap'!E$124,2)</f>
        <v>0.68</v>
      </c>
      <c r="F58" s="45">
        <f>ROUND(W58*' Demand-Supply Gap'!F$124,2)</f>
        <v>0.68</v>
      </c>
      <c r="G58" s="45">
        <f>ROUND(X58*' Demand-Supply Gap'!G$124,2)</f>
        <v>0.66</v>
      </c>
      <c r="H58" s="45">
        <f>ROUND(Y58*' Demand-Supply Gap'!H$124,2)</f>
        <v>0.72</v>
      </c>
      <c r="I58" s="45">
        <f>ROUND(Z58*' Demand-Supply Gap'!I$124,2)</f>
        <v>0.72</v>
      </c>
      <c r="J58" s="45">
        <f>ROUND(AA58*' Demand-Supply Gap'!J$124,2)</f>
        <v>0.73</v>
      </c>
      <c r="K58" s="45">
        <f>ROUND(AB58*' Demand-Supply Gap'!K$124,2)</f>
        <v>0.76</v>
      </c>
      <c r="L58" s="45">
        <f>ROUND(AC58*' Demand-Supply Gap'!L$124,2)</f>
        <v>0.79</v>
      </c>
      <c r="M58" s="45">
        <f>ROUND(AD58*' Demand-Supply Gap'!M$124,2)</f>
        <v>0.83</v>
      </c>
      <c r="N58" s="45">
        <f>ROUND(AE58*' Demand-Supply Gap'!N$124,2)</f>
        <v>0.87</v>
      </c>
      <c r="O58" s="45">
        <f>ROUND(AF58*' Demand-Supply Gap'!O$124,2)</f>
        <v>0.92</v>
      </c>
      <c r="P58" s="45">
        <f>ROUND(AG58*' Demand-Supply Gap'!P$124,2)</f>
        <v>0.97</v>
      </c>
      <c r="Q58" s="45">
        <f>ROUND(AH58*' Demand-Supply Gap'!Q$124,2)</f>
        <v>1.03</v>
      </c>
      <c r="R58" s="45">
        <f>ROUND(AI58*' Demand-Supply Gap'!R$124,2)</f>
        <v>1.0900000000000001</v>
      </c>
      <c r="S58" s="45">
        <f>ROUND(AJ58*' Demand-Supply Gap'!S$124,2)</f>
        <v>1.1599999999999999</v>
      </c>
      <c r="T58" s="58"/>
      <c r="U58" s="182">
        <v>0.2056</v>
      </c>
      <c r="V58" s="182">
        <v>0.2069</v>
      </c>
      <c r="W58" s="182">
        <v>0.20829999999999999</v>
      </c>
      <c r="X58" s="182">
        <v>0.20959999999999998</v>
      </c>
      <c r="Y58" s="182">
        <v>0.2109</v>
      </c>
      <c r="Z58" s="182">
        <v>0.21229999999999999</v>
      </c>
      <c r="AA58" s="182">
        <v>0.21359999999999998</v>
      </c>
      <c r="AB58" s="182">
        <v>0.21490000000000001</v>
      </c>
      <c r="AC58" s="182">
        <v>0.21629999999999999</v>
      </c>
      <c r="AD58" s="182">
        <v>0.21759999999999999</v>
      </c>
      <c r="AE58" s="182">
        <v>0.21889999999999998</v>
      </c>
      <c r="AF58" s="182">
        <v>0.2203</v>
      </c>
      <c r="AG58" s="182">
        <v>0.22159999999999999</v>
      </c>
      <c r="AH58" s="182">
        <v>0.22289999999999999</v>
      </c>
      <c r="AI58" s="182">
        <v>0.2243</v>
      </c>
      <c r="AJ58" s="182">
        <v>0.22559999999999999</v>
      </c>
    </row>
    <row r="59" spans="1:36" s="53" customFormat="1" x14ac:dyDescent="0.2">
      <c r="A59" s="73" t="s">
        <v>39</v>
      </c>
      <c r="B59" s="75" t="s">
        <v>106</v>
      </c>
      <c r="C59" s="106" t="s">
        <v>139</v>
      </c>
      <c r="D59" s="45">
        <f>ROUND(U59*' Demand-Supply Gap'!D$124,2)</f>
        <v>0.56000000000000005</v>
      </c>
      <c r="E59" s="45">
        <f>ROUND(V59*' Demand-Supply Gap'!E$124,2)</f>
        <v>0.59</v>
      </c>
      <c r="F59" s="45">
        <f>ROUND(W59*' Demand-Supply Gap'!F$124,2)</f>
        <v>0.57999999999999996</v>
      </c>
      <c r="G59" s="45">
        <f>ROUND(X59*' Demand-Supply Gap'!G$124,2)</f>
        <v>0.56999999999999995</v>
      </c>
      <c r="H59" s="45">
        <f>ROUND(Y59*' Demand-Supply Gap'!H$124,2)</f>
        <v>0.62</v>
      </c>
      <c r="I59" s="45">
        <f>ROUND(Z59*' Demand-Supply Gap'!I$124,2)</f>
        <v>0.61</v>
      </c>
      <c r="J59" s="45">
        <f>ROUND(AA59*' Demand-Supply Gap'!J$124,2)</f>
        <v>0.62</v>
      </c>
      <c r="K59" s="45">
        <f>ROUND(AB59*' Demand-Supply Gap'!K$124,2)</f>
        <v>0.64</v>
      </c>
      <c r="L59" s="45">
        <f>ROUND(AC59*' Demand-Supply Gap'!L$124,2)</f>
        <v>0.67</v>
      </c>
      <c r="M59" s="45">
        <f>ROUND(AD59*' Demand-Supply Gap'!M$124,2)</f>
        <v>0.7</v>
      </c>
      <c r="N59" s="45">
        <f>ROUND(AE59*' Demand-Supply Gap'!N$124,2)</f>
        <v>0.73</v>
      </c>
      <c r="O59" s="45">
        <f>ROUND(AF59*' Demand-Supply Gap'!O$124,2)</f>
        <v>0.77</v>
      </c>
      <c r="P59" s="45">
        <f>ROUND(AG59*' Demand-Supply Gap'!P$124,2)</f>
        <v>0.82</v>
      </c>
      <c r="Q59" s="45">
        <f>ROUND(AH59*' Demand-Supply Gap'!Q$124,2)</f>
        <v>0.86</v>
      </c>
      <c r="R59" s="45">
        <f>ROUND(AI59*' Demand-Supply Gap'!R$124,2)</f>
        <v>0.91</v>
      </c>
      <c r="S59" s="45">
        <f>ROUND(AJ59*' Demand-Supply Gap'!S$124,2)</f>
        <v>0.96</v>
      </c>
      <c r="T59" s="58"/>
      <c r="U59" s="182">
        <f t="shared" ref="U59:AJ59" si="46">ROUND(1-SUM(U56:U58),4)</f>
        <v>0.17780000000000001</v>
      </c>
      <c r="V59" s="182">
        <f t="shared" si="46"/>
        <v>0.17849999999999999</v>
      </c>
      <c r="W59" s="182">
        <f t="shared" si="46"/>
        <v>0.17910000000000001</v>
      </c>
      <c r="X59" s="182">
        <f t="shared" si="46"/>
        <v>0.17979999999999999</v>
      </c>
      <c r="Y59" s="182">
        <f t="shared" si="46"/>
        <v>0.18049999999999999</v>
      </c>
      <c r="Z59" s="182">
        <f t="shared" si="46"/>
        <v>0.18110000000000001</v>
      </c>
      <c r="AA59" s="182">
        <f t="shared" si="46"/>
        <v>0.18179999999999999</v>
      </c>
      <c r="AB59" s="182">
        <f t="shared" si="46"/>
        <v>0.1825</v>
      </c>
      <c r="AC59" s="182">
        <f t="shared" si="46"/>
        <v>0.1832</v>
      </c>
      <c r="AD59" s="182">
        <f t="shared" si="46"/>
        <v>0.18390000000000001</v>
      </c>
      <c r="AE59" s="182">
        <f t="shared" si="46"/>
        <v>0.18459999999999999</v>
      </c>
      <c r="AF59" s="182">
        <f t="shared" si="46"/>
        <v>0.1852</v>
      </c>
      <c r="AG59" s="182">
        <f t="shared" si="46"/>
        <v>0.18590000000000001</v>
      </c>
      <c r="AH59" s="182">
        <f t="shared" si="46"/>
        <v>0.18659999999999999</v>
      </c>
      <c r="AI59" s="182">
        <f t="shared" si="46"/>
        <v>0.18720000000000001</v>
      </c>
      <c r="AJ59" s="182">
        <f t="shared" si="46"/>
        <v>0.18790000000000001</v>
      </c>
    </row>
    <row r="60" spans="1:36" s="53" customFormat="1" ht="13.5" thickBot="1" x14ac:dyDescent="0.25">
      <c r="A60" s="198" t="s">
        <v>39</v>
      </c>
      <c r="B60" s="199" t="s">
        <v>106</v>
      </c>
      <c r="C60" s="217" t="s">
        <v>101</v>
      </c>
      <c r="D60" s="202">
        <f>SUM(D56:D59)</f>
        <v>3.15</v>
      </c>
      <c r="E60" s="202">
        <f t="shared" ref="E60:S60" si="47">SUM(E56:E59)</f>
        <v>3.29</v>
      </c>
      <c r="F60" s="202">
        <f t="shared" si="47"/>
        <v>3.2500000000000004</v>
      </c>
      <c r="G60" s="202">
        <f t="shared" si="47"/>
        <v>3.16</v>
      </c>
      <c r="H60" s="202">
        <f t="shared" si="47"/>
        <v>3.42</v>
      </c>
      <c r="I60" s="202">
        <f t="shared" si="47"/>
        <v>3.3800000000000003</v>
      </c>
      <c r="J60" s="202">
        <f t="shared" si="47"/>
        <v>3.42</v>
      </c>
      <c r="K60" s="202">
        <f t="shared" si="47"/>
        <v>3.52</v>
      </c>
      <c r="L60" s="202">
        <f t="shared" si="47"/>
        <v>3.65</v>
      </c>
      <c r="M60" s="202">
        <f t="shared" si="47"/>
        <v>3.8100000000000005</v>
      </c>
      <c r="N60" s="202">
        <f t="shared" si="47"/>
        <v>3.97</v>
      </c>
      <c r="O60" s="202">
        <f t="shared" si="47"/>
        <v>4.18</v>
      </c>
      <c r="P60" s="202">
        <f t="shared" si="47"/>
        <v>4.3900000000000006</v>
      </c>
      <c r="Q60" s="202">
        <f t="shared" si="47"/>
        <v>4.6000000000000005</v>
      </c>
      <c r="R60" s="202">
        <f t="shared" si="47"/>
        <v>4.8500000000000005</v>
      </c>
      <c r="S60" s="202">
        <f t="shared" si="47"/>
        <v>5.12</v>
      </c>
      <c r="T60" s="204"/>
      <c r="U60" s="205">
        <f>SUM(U56:U59)</f>
        <v>1</v>
      </c>
      <c r="V60" s="205">
        <f t="shared" ref="V60:AJ60" si="48">SUM(V56:V59)</f>
        <v>1</v>
      </c>
      <c r="W60" s="205">
        <f t="shared" si="48"/>
        <v>1</v>
      </c>
      <c r="X60" s="205">
        <f t="shared" si="48"/>
        <v>1</v>
      </c>
      <c r="Y60" s="205">
        <f t="shared" si="48"/>
        <v>1</v>
      </c>
      <c r="Z60" s="205">
        <f t="shared" si="48"/>
        <v>1</v>
      </c>
      <c r="AA60" s="205">
        <f t="shared" si="48"/>
        <v>1</v>
      </c>
      <c r="AB60" s="205">
        <f t="shared" si="48"/>
        <v>1</v>
      </c>
      <c r="AC60" s="205">
        <f t="shared" si="48"/>
        <v>1</v>
      </c>
      <c r="AD60" s="205">
        <f t="shared" si="48"/>
        <v>1</v>
      </c>
      <c r="AE60" s="205">
        <f t="shared" si="48"/>
        <v>1</v>
      </c>
      <c r="AF60" s="205">
        <f t="shared" si="48"/>
        <v>1</v>
      </c>
      <c r="AG60" s="205">
        <f t="shared" si="48"/>
        <v>1</v>
      </c>
      <c r="AH60" s="205">
        <f t="shared" si="48"/>
        <v>1</v>
      </c>
      <c r="AI60" s="205">
        <f t="shared" si="48"/>
        <v>1</v>
      </c>
      <c r="AJ60" s="205">
        <f t="shared" si="48"/>
        <v>1</v>
      </c>
    </row>
    <row r="61" spans="1:36" s="53" customFormat="1" x14ac:dyDescent="0.2">
      <c r="A61" s="206" t="s">
        <v>39</v>
      </c>
      <c r="B61" s="207" t="s">
        <v>259</v>
      </c>
      <c r="C61" s="179" t="s">
        <v>345</v>
      </c>
      <c r="D61" s="210">
        <f>ROUND(U61*' Demand-Supply Gap'!D$142,2)</f>
        <v>6.97</v>
      </c>
      <c r="E61" s="210">
        <f>ROUND(V61*' Demand-Supply Gap'!E$142,2)</f>
        <v>6.99</v>
      </c>
      <c r="F61" s="210">
        <f>ROUND(W61*' Demand-Supply Gap'!F$142,2)</f>
        <v>7.07</v>
      </c>
      <c r="G61" s="210">
        <f>ROUND(X61*' Demand-Supply Gap'!G$142,2)</f>
        <v>7.09</v>
      </c>
      <c r="H61" s="210">
        <f>ROUND(Y61*' Demand-Supply Gap'!H$142,2)</f>
        <v>7.21</v>
      </c>
      <c r="I61" s="210">
        <f>ROUND(Z61*' Demand-Supply Gap'!I$142,2)</f>
        <v>6.91</v>
      </c>
      <c r="J61" s="210">
        <f>ROUND(AA61*' Demand-Supply Gap'!J$142,2)</f>
        <v>7.11</v>
      </c>
      <c r="K61" s="210">
        <f>ROUND(AB61*' Demand-Supply Gap'!K$142,2)</f>
        <v>7.39</v>
      </c>
      <c r="L61" s="210">
        <f>ROUND(AC61*' Demand-Supply Gap'!L$142,2)</f>
        <v>7.73</v>
      </c>
      <c r="M61" s="210">
        <f>ROUND(AD61*' Demand-Supply Gap'!M$142,2)</f>
        <v>8.15</v>
      </c>
      <c r="N61" s="210">
        <f>ROUND(AE61*' Demand-Supply Gap'!N$142,2)</f>
        <v>8.6300000000000008</v>
      </c>
      <c r="O61" s="210">
        <f>ROUND(AF61*' Demand-Supply Gap'!O$142,2)</f>
        <v>9.18</v>
      </c>
      <c r="P61" s="210">
        <f>ROUND(AG61*' Demand-Supply Gap'!P$142,2)</f>
        <v>9.76</v>
      </c>
      <c r="Q61" s="210">
        <f>ROUND(AH61*' Demand-Supply Gap'!Q$142,2)</f>
        <v>10.35</v>
      </c>
      <c r="R61" s="210">
        <f>ROUND(AI61*' Demand-Supply Gap'!R$142,2)</f>
        <v>11.03</v>
      </c>
      <c r="S61" s="210">
        <f>ROUND(AJ61*' Demand-Supply Gap'!S$142,2)</f>
        <v>11.8</v>
      </c>
      <c r="T61" s="211"/>
      <c r="U61" s="214">
        <v>0.5081</v>
      </c>
      <c r="V61" s="214">
        <v>0.50943515889844926</v>
      </c>
      <c r="W61" s="214">
        <v>0.51077382625839052</v>
      </c>
      <c r="X61" s="214">
        <v>0.5121160112991775</v>
      </c>
      <c r="Y61" s="214">
        <v>0.51346172326438988</v>
      </c>
      <c r="Z61" s="214">
        <v>0.51481097142189736</v>
      </c>
      <c r="AA61" s="214">
        <v>0.51616376506392303</v>
      </c>
      <c r="AB61" s="214">
        <v>0.51752011350710769</v>
      </c>
      <c r="AC61" s="214">
        <v>0.51888002609257411</v>
      </c>
      <c r="AD61" s="214">
        <v>0.52024351218599085</v>
      </c>
      <c r="AE61" s="214">
        <v>0.52161058117763748</v>
      </c>
      <c r="AF61" s="214">
        <v>0.52298124248246836</v>
      </c>
      <c r="AG61" s="214">
        <v>0.5243555055401784</v>
      </c>
      <c r="AH61" s="214">
        <v>0.52573337981526758</v>
      </c>
      <c r="AI61" s="214">
        <v>0.52711487479710617</v>
      </c>
      <c r="AJ61" s="214">
        <v>0.52849999999999986</v>
      </c>
    </row>
    <row r="62" spans="1:36" s="53" customFormat="1" x14ac:dyDescent="0.2">
      <c r="A62" s="73" t="s">
        <v>39</v>
      </c>
      <c r="B62" s="75" t="s">
        <v>259</v>
      </c>
      <c r="C62" s="173" t="s">
        <v>346</v>
      </c>
      <c r="D62" s="45">
        <f>ROUND(U62*' Demand-Supply Gap'!D$142,2)</f>
        <v>2.9</v>
      </c>
      <c r="E62" s="45">
        <f>ROUND(V62*' Demand-Supply Gap'!E$142,2)</f>
        <v>2.87</v>
      </c>
      <c r="F62" s="45">
        <f>ROUND(W62*' Demand-Supply Gap'!F$142,2)</f>
        <v>2.87</v>
      </c>
      <c r="G62" s="45">
        <f>ROUND(X62*' Demand-Supply Gap'!G$142,2)</f>
        <v>2.85</v>
      </c>
      <c r="H62" s="45">
        <f>ROUND(Y62*' Demand-Supply Gap'!H$142,2)</f>
        <v>2.86</v>
      </c>
      <c r="I62" s="45">
        <f>ROUND(Z62*' Demand-Supply Gap'!I$142,2)</f>
        <v>2.71</v>
      </c>
      <c r="J62" s="45">
        <f>ROUND(AA62*' Demand-Supply Gap'!J$142,2)</f>
        <v>2.76</v>
      </c>
      <c r="K62" s="45">
        <f>ROUND(AB62*' Demand-Supply Gap'!K$142,2)</f>
        <v>2.83</v>
      </c>
      <c r="L62" s="45">
        <f>ROUND(AC62*' Demand-Supply Gap'!L$142,2)</f>
        <v>2.93</v>
      </c>
      <c r="M62" s="45">
        <f>ROUND(AD62*' Demand-Supply Gap'!M$142,2)</f>
        <v>3.05</v>
      </c>
      <c r="N62" s="45">
        <f>ROUND(AE62*' Demand-Supply Gap'!N$142,2)</f>
        <v>3.19</v>
      </c>
      <c r="O62" s="45">
        <f>ROUND(AF62*' Demand-Supply Gap'!O$142,2)</f>
        <v>3.35</v>
      </c>
      <c r="P62" s="45">
        <f>ROUND(AG62*' Demand-Supply Gap'!P$142,2)</f>
        <v>3.53</v>
      </c>
      <c r="Q62" s="45">
        <f>ROUND(AH62*' Demand-Supply Gap'!Q$142,2)</f>
        <v>3.69</v>
      </c>
      <c r="R62" s="45">
        <f>ROUND(AI62*' Demand-Supply Gap'!R$142,2)</f>
        <v>3.89</v>
      </c>
      <c r="S62" s="45">
        <f>ROUND(AJ62*' Demand-Supply Gap'!S$142,2)</f>
        <v>4.1100000000000003</v>
      </c>
      <c r="T62" s="58"/>
      <c r="U62" s="192">
        <v>0.21129999999999993</v>
      </c>
      <c r="V62" s="192">
        <v>0.20937992534346117</v>
      </c>
      <c r="W62" s="192">
        <v>0.20747770389121628</v>
      </c>
      <c r="X62" s="192">
        <v>0.20559316964091609</v>
      </c>
      <c r="Y62" s="192">
        <v>0.20372615813373152</v>
      </c>
      <c r="Z62" s="192">
        <v>0.20187650644000177</v>
      </c>
      <c r="AA62" s="192">
        <v>0.20004405314501558</v>
      </c>
      <c r="AB62" s="192">
        <v>0.19822863833492527</v>
      </c>
      <c r="AC62" s="192">
        <v>0.19643010358279114</v>
      </c>
      <c r="AD62" s="192">
        <v>0.19464829193475622</v>
      </c>
      <c r="AE62" s="192">
        <v>0.19288304789634897</v>
      </c>
      <c r="AF62" s="192">
        <v>0.1911342174189139</v>
      </c>
      <c r="AG62" s="192">
        <v>0.18940164788616792</v>
      </c>
      <c r="AH62" s="192">
        <v>0.18768518810088214</v>
      </c>
      <c r="AI62" s="192">
        <v>0.18598468827168685</v>
      </c>
      <c r="AJ62" s="192">
        <v>0.18429999999999994</v>
      </c>
    </row>
    <row r="63" spans="1:36" s="53" customFormat="1" x14ac:dyDescent="0.2">
      <c r="A63" s="73" t="s">
        <v>39</v>
      </c>
      <c r="B63" s="75" t="s">
        <v>259</v>
      </c>
      <c r="C63" s="173" t="s">
        <v>347</v>
      </c>
      <c r="D63" s="45">
        <f>ROUND(U63*' Demand-Supply Gap'!D$142,2)</f>
        <v>1.51</v>
      </c>
      <c r="E63" s="45">
        <f>ROUND(V63*' Demand-Supply Gap'!E$142,2)</f>
        <v>1.53</v>
      </c>
      <c r="F63" s="45">
        <f>ROUND(W63*' Demand-Supply Gap'!F$142,2)</f>
        <v>1.56</v>
      </c>
      <c r="G63" s="45">
        <f>ROUND(X63*' Demand-Supply Gap'!G$142,2)</f>
        <v>1.58</v>
      </c>
      <c r="H63" s="45">
        <f>ROUND(Y63*' Demand-Supply Gap'!H$142,2)</f>
        <v>1.62</v>
      </c>
      <c r="I63" s="45">
        <f>ROUND(Z63*' Demand-Supply Gap'!I$142,2)</f>
        <v>1.56</v>
      </c>
      <c r="J63" s="45">
        <f>ROUND(AA63*' Demand-Supply Gap'!J$142,2)</f>
        <v>1.62</v>
      </c>
      <c r="K63" s="45">
        <f>ROUND(AB63*' Demand-Supply Gap'!K$142,2)</f>
        <v>1.69</v>
      </c>
      <c r="L63" s="45">
        <f>ROUND(AC63*' Demand-Supply Gap'!L$142,2)</f>
        <v>1.78</v>
      </c>
      <c r="M63" s="45">
        <f>ROUND(AD63*' Demand-Supply Gap'!M$142,2)</f>
        <v>1.9</v>
      </c>
      <c r="N63" s="45">
        <f>ROUND(AE63*' Demand-Supply Gap'!N$142,2)</f>
        <v>2.02</v>
      </c>
      <c r="O63" s="45">
        <f>ROUND(AF63*' Demand-Supply Gap'!O$142,2)</f>
        <v>2.17</v>
      </c>
      <c r="P63" s="45">
        <f>ROUND(AG63*' Demand-Supply Gap'!P$142,2)</f>
        <v>2.3199999999999998</v>
      </c>
      <c r="Q63" s="45">
        <f>ROUND(AH63*' Demand-Supply Gap'!Q$142,2)</f>
        <v>2.48</v>
      </c>
      <c r="R63" s="45">
        <f>ROUND(AI63*' Demand-Supply Gap'!R$142,2)</f>
        <v>2.66</v>
      </c>
      <c r="S63" s="45">
        <f>ROUND(AJ63*' Demand-Supply Gap'!S$142,2)</f>
        <v>2.87</v>
      </c>
      <c r="T63" s="58"/>
      <c r="U63" s="63">
        <v>0.1105</v>
      </c>
      <c r="V63" s="63">
        <v>0.11161733988406634</v>
      </c>
      <c r="W63" s="63">
        <v>0.11274597794384784</v>
      </c>
      <c r="X63" s="63">
        <v>0.11388602842280464</v>
      </c>
      <c r="Y63" s="63">
        <v>0.11503760671958937</v>
      </c>
      <c r="Z63" s="63">
        <v>0.11620082939972816</v>
      </c>
      <c r="AA63" s="63">
        <v>0.11737581420741959</v>
      </c>
      <c r="AB63" s="63">
        <v>0.11856268007745319</v>
      </c>
      <c r="AC63" s="63">
        <v>0.11976154714724808</v>
      </c>
      <c r="AD63" s="63">
        <v>0.12097253676901382</v>
      </c>
      <c r="AE63" s="63">
        <v>0.12219577152203372</v>
      </c>
      <c r="AF63" s="63">
        <v>0.12343137522507289</v>
      </c>
      <c r="AG63" s="63">
        <v>0.12467947294891119</v>
      </c>
      <c r="AH63" s="63">
        <v>0.12594019102900339</v>
      </c>
      <c r="AI63" s="63">
        <v>0.1272136570782671</v>
      </c>
      <c r="AJ63" s="63">
        <v>0.1285</v>
      </c>
    </row>
    <row r="64" spans="1:36" s="53" customFormat="1" x14ac:dyDescent="0.2">
      <c r="A64" s="73" t="s">
        <v>39</v>
      </c>
      <c r="B64" s="75" t="s">
        <v>259</v>
      </c>
      <c r="C64" s="173" t="s">
        <v>12</v>
      </c>
      <c r="D64" s="45">
        <f>ROUND(U64*' Demand-Supply Gap'!D$142,2)</f>
        <v>2.33</v>
      </c>
      <c r="E64" s="45">
        <f>ROUND(V64*' Demand-Supply Gap'!E$142,2)</f>
        <v>2.33</v>
      </c>
      <c r="F64" s="45">
        <f>ROUND(W64*' Demand-Supply Gap'!F$142,2)</f>
        <v>2.34</v>
      </c>
      <c r="G64" s="45">
        <f>ROUND(X64*' Demand-Supply Gap'!G$142,2)</f>
        <v>2.33</v>
      </c>
      <c r="H64" s="45">
        <f>ROUND(Y64*' Demand-Supply Gap'!H$142,2)</f>
        <v>2.36</v>
      </c>
      <c r="I64" s="45">
        <f>ROUND(Z64*' Demand-Supply Gap'!I$142,2)</f>
        <v>2.2400000000000002</v>
      </c>
      <c r="J64" s="45">
        <f>ROUND(AA64*' Demand-Supply Gap'!J$142,2)</f>
        <v>2.29</v>
      </c>
      <c r="K64" s="45">
        <f>ROUND(AB64*' Demand-Supply Gap'!K$142,2)</f>
        <v>2.37</v>
      </c>
      <c r="L64" s="45">
        <f>ROUND(AC64*' Demand-Supply Gap'!L$142,2)</f>
        <v>2.46</v>
      </c>
      <c r="M64" s="45">
        <f>ROUND(AD64*' Demand-Supply Gap'!M$142,2)</f>
        <v>2.57</v>
      </c>
      <c r="N64" s="45">
        <f>ROUND(AE64*' Demand-Supply Gap'!N$142,2)</f>
        <v>2.7</v>
      </c>
      <c r="O64" s="45">
        <f>ROUND(AF64*' Demand-Supply Gap'!O$142,2)</f>
        <v>2.85</v>
      </c>
      <c r="P64" s="45">
        <f>ROUND(AG64*' Demand-Supply Gap'!P$142,2)</f>
        <v>3.01</v>
      </c>
      <c r="Q64" s="45">
        <f>ROUND(AH64*' Demand-Supply Gap'!Q$142,2)</f>
        <v>3.16</v>
      </c>
      <c r="R64" s="45">
        <f>ROUND(AI64*' Demand-Supply Gap'!R$142,2)</f>
        <v>3.34</v>
      </c>
      <c r="S64" s="45">
        <f>ROUND(AJ64*' Demand-Supply Gap'!S$142,2)</f>
        <v>3.54</v>
      </c>
      <c r="T64" s="58"/>
      <c r="U64" s="63">
        <f>1-SUM(U61:U63)</f>
        <v>0.17010000000000003</v>
      </c>
      <c r="V64" s="63">
        <f t="shared" ref="V64:AJ64" si="49">1-SUM(V61:V63)</f>
        <v>0.16956757587402327</v>
      </c>
      <c r="W64" s="63">
        <f t="shared" si="49"/>
        <v>0.16900249190654526</v>
      </c>
      <c r="X64" s="63">
        <f t="shared" si="49"/>
        <v>0.16840479063710179</v>
      </c>
      <c r="Y64" s="63">
        <f t="shared" si="49"/>
        <v>0.1677745118822892</v>
      </c>
      <c r="Z64" s="63">
        <f t="shared" si="49"/>
        <v>0.16711169273837267</v>
      </c>
      <c r="AA64" s="63">
        <f t="shared" si="49"/>
        <v>0.16641636758364176</v>
      </c>
      <c r="AB64" s="63">
        <f t="shared" si="49"/>
        <v>0.16568856808051391</v>
      </c>
      <c r="AC64" s="63">
        <f t="shared" si="49"/>
        <v>0.1649283231773867</v>
      </c>
      <c r="AD64" s="63">
        <f t="shared" si="49"/>
        <v>0.1641356591102392</v>
      </c>
      <c r="AE64" s="63">
        <f t="shared" si="49"/>
        <v>0.16331059940397974</v>
      </c>
      <c r="AF64" s="63">
        <f t="shared" si="49"/>
        <v>0.16245316487354489</v>
      </c>
      <c r="AG64" s="63">
        <f t="shared" si="49"/>
        <v>0.1615633736247426</v>
      </c>
      <c r="AH64" s="63">
        <f t="shared" si="49"/>
        <v>0.16064124105484678</v>
      </c>
      <c r="AI64" s="63">
        <f t="shared" si="49"/>
        <v>0.15968677985293978</v>
      </c>
      <c r="AJ64" s="63">
        <f t="shared" si="49"/>
        <v>0.15870000000000029</v>
      </c>
    </row>
    <row r="65" spans="1:36" s="53" customFormat="1" ht="13.5" thickBot="1" x14ac:dyDescent="0.25">
      <c r="A65" s="198" t="s">
        <v>39</v>
      </c>
      <c r="B65" s="199" t="s">
        <v>259</v>
      </c>
      <c r="C65" s="198" t="s">
        <v>101</v>
      </c>
      <c r="D65" s="202">
        <f>ROUND(U65*' Demand-Supply Gap'!D$142,2)</f>
        <v>13.71</v>
      </c>
      <c r="E65" s="202">
        <f>ROUND(V65*' Demand-Supply Gap'!E$142,2)</f>
        <v>13.72</v>
      </c>
      <c r="F65" s="202">
        <f>ROUND(W65*' Demand-Supply Gap'!F$142,2)</f>
        <v>13.84</v>
      </c>
      <c r="G65" s="202">
        <f>ROUND(X65*' Demand-Supply Gap'!G$142,2)</f>
        <v>13.84</v>
      </c>
      <c r="H65" s="202">
        <f>ROUND(Y65*' Demand-Supply Gap'!H$142,2)</f>
        <v>14.05</v>
      </c>
      <c r="I65" s="202">
        <f>ROUND(Z65*' Demand-Supply Gap'!I$142,2)</f>
        <v>13.43</v>
      </c>
      <c r="J65" s="202">
        <f>ROUND(AA65*' Demand-Supply Gap'!J$142,2)</f>
        <v>13.77</v>
      </c>
      <c r="K65" s="202">
        <f>ROUND(AB65*' Demand-Supply Gap'!K$142,2)</f>
        <v>14.28</v>
      </c>
      <c r="L65" s="202">
        <f>ROUND(AC65*' Demand-Supply Gap'!L$142,2)</f>
        <v>14.9</v>
      </c>
      <c r="M65" s="202">
        <f>ROUND(AD65*' Demand-Supply Gap'!M$142,2)</f>
        <v>15.67</v>
      </c>
      <c r="N65" s="202">
        <f>ROUND(AE65*' Demand-Supply Gap'!N$142,2)</f>
        <v>16.55</v>
      </c>
      <c r="O65" s="202">
        <f>ROUND(AF65*' Demand-Supply Gap'!O$142,2)</f>
        <v>17.54</v>
      </c>
      <c r="P65" s="202">
        <f>ROUND(AG65*' Demand-Supply Gap'!P$142,2)</f>
        <v>18.62</v>
      </c>
      <c r="Q65" s="202">
        <f>ROUND(AH65*' Demand-Supply Gap'!Q$142,2)</f>
        <v>19.68</v>
      </c>
      <c r="R65" s="202">
        <f>ROUND(AI65*' Demand-Supply Gap'!R$142,2)</f>
        <v>20.92</v>
      </c>
      <c r="S65" s="202">
        <f>ROUND(AJ65*' Demand-Supply Gap'!S$142,2)</f>
        <v>22.32</v>
      </c>
      <c r="T65" s="204"/>
      <c r="U65" s="205">
        <v>1</v>
      </c>
      <c r="V65" s="205">
        <v>1</v>
      </c>
      <c r="W65" s="205">
        <v>1</v>
      </c>
      <c r="X65" s="205">
        <v>1</v>
      </c>
      <c r="Y65" s="205">
        <v>1</v>
      </c>
      <c r="Z65" s="205">
        <v>1</v>
      </c>
      <c r="AA65" s="205">
        <v>1</v>
      </c>
      <c r="AB65" s="205">
        <v>1</v>
      </c>
      <c r="AC65" s="205">
        <v>1</v>
      </c>
      <c r="AD65" s="205">
        <v>1</v>
      </c>
      <c r="AE65" s="205">
        <v>1</v>
      </c>
      <c r="AF65" s="205">
        <v>1</v>
      </c>
      <c r="AG65" s="205">
        <v>1</v>
      </c>
      <c r="AH65" s="205">
        <v>1</v>
      </c>
      <c r="AI65" s="205">
        <v>1</v>
      </c>
      <c r="AJ65" s="205">
        <v>1</v>
      </c>
    </row>
    <row r="66" spans="1:36" s="53" customFormat="1" x14ac:dyDescent="0.2">
      <c r="A66" s="206" t="s">
        <v>39</v>
      </c>
      <c r="B66" s="207" t="s">
        <v>107</v>
      </c>
      <c r="C66" s="117" t="s">
        <v>249</v>
      </c>
      <c r="D66" s="210">
        <f>ROUND(U66*' Demand-Supply Gap'!D$151,2)</f>
        <v>12.58</v>
      </c>
      <c r="E66" s="210">
        <f>ROUND(V66*' Demand-Supply Gap'!E$151,2)</f>
        <v>12.64</v>
      </c>
      <c r="F66" s="210">
        <f>ROUND(W66*' Demand-Supply Gap'!F$151,2)</f>
        <v>12.66</v>
      </c>
      <c r="G66" s="210">
        <f>ROUND(X66*' Demand-Supply Gap'!G$151,2)</f>
        <v>12.6</v>
      </c>
      <c r="H66" s="210">
        <f>ROUND(Y66*' Demand-Supply Gap'!H$151,2)</f>
        <v>12.75</v>
      </c>
      <c r="I66" s="210">
        <f>ROUND(Z66*' Demand-Supply Gap'!I$151,2)</f>
        <v>11.83</v>
      </c>
      <c r="J66" s="210">
        <f>ROUND(AA66*' Demand-Supply Gap'!J$151,2)</f>
        <v>11.92</v>
      </c>
      <c r="K66" s="210">
        <f>ROUND(AB66*' Demand-Supply Gap'!K$151,2)</f>
        <v>12.15</v>
      </c>
      <c r="L66" s="210">
        <f>ROUND(AC66*' Demand-Supply Gap'!L$151,2)</f>
        <v>12.45</v>
      </c>
      <c r="M66" s="210">
        <f>ROUND(AD66*' Demand-Supply Gap'!M$151,2)</f>
        <v>12.87</v>
      </c>
      <c r="N66" s="210">
        <f>ROUND(AE66*' Demand-Supply Gap'!N$151,2)</f>
        <v>13.35</v>
      </c>
      <c r="O66" s="210">
        <f>ROUND(AF66*' Demand-Supply Gap'!O$151,2)</f>
        <v>13.91</v>
      </c>
      <c r="P66" s="210">
        <f>ROUND(AG66*' Demand-Supply Gap'!P$151,2)</f>
        <v>14.51</v>
      </c>
      <c r="Q66" s="210">
        <f>ROUND(AH66*' Demand-Supply Gap'!Q$151,2)</f>
        <v>15.07</v>
      </c>
      <c r="R66" s="210">
        <f>ROUND(AI66*' Demand-Supply Gap'!R$151,2)</f>
        <v>15.75</v>
      </c>
      <c r="S66" s="210">
        <f>ROUND(AJ66*' Demand-Supply Gap'!S$151,2)</f>
        <v>16.510000000000002</v>
      </c>
      <c r="T66" s="211"/>
      <c r="U66" s="216">
        <v>0.69495999999999991</v>
      </c>
      <c r="V66" s="216">
        <v>0.69214131450955108</v>
      </c>
      <c r="W66" s="216">
        <v>0.68933396992908014</v>
      </c>
      <c r="X66" s="216">
        <v>0.68653792062872177</v>
      </c>
      <c r="Y66" s="216">
        <v>0.68375312116220133</v>
      </c>
      <c r="Z66" s="216">
        <v>0.68097952626609604</v>
      </c>
      <c r="AA66" s="216">
        <v>0.67821709085909954</v>
      </c>
      <c r="AB66" s="216">
        <v>0.67546577004128894</v>
      </c>
      <c r="AC66" s="216">
        <v>0.67272551909339473</v>
      </c>
      <c r="AD66" s="216">
        <v>0.6699962934760747</v>
      </c>
      <c r="AE66" s="216">
        <v>0.6672780488291894</v>
      </c>
      <c r="AF66" s="216">
        <v>0.66457074097108115</v>
      </c>
      <c r="AG66" s="216">
        <v>0.66187432589785611</v>
      </c>
      <c r="AH66" s="216">
        <v>0.65918875978266911</v>
      </c>
      <c r="AI66" s="216">
        <v>0.65651399897501128</v>
      </c>
      <c r="AJ66" s="216">
        <v>0.65384999999999993</v>
      </c>
    </row>
    <row r="67" spans="1:36" s="53" customFormat="1" x14ac:dyDescent="0.2">
      <c r="A67" s="73" t="s">
        <v>39</v>
      </c>
      <c r="B67" s="75" t="s">
        <v>107</v>
      </c>
      <c r="C67" s="106" t="s">
        <v>250</v>
      </c>
      <c r="D67" s="45">
        <f>ROUND(U67*' Demand-Supply Gap'!D$151,2)</f>
        <v>3.07</v>
      </c>
      <c r="E67" s="45">
        <f>ROUND(V67*' Demand-Supply Gap'!E$151,2)</f>
        <v>3.12</v>
      </c>
      <c r="F67" s="45">
        <f>ROUND(W67*' Demand-Supply Gap'!F$151,2)</f>
        <v>3.17</v>
      </c>
      <c r="G67" s="45">
        <f>ROUND(X67*' Demand-Supply Gap'!G$151,2)</f>
        <v>3.2</v>
      </c>
      <c r="H67" s="45">
        <f>ROUND(Y67*' Demand-Supply Gap'!H$151,2)</f>
        <v>3.29</v>
      </c>
      <c r="I67" s="45">
        <f>ROUND(Z67*' Demand-Supply Gap'!I$151,2)</f>
        <v>3.09</v>
      </c>
      <c r="J67" s="45">
        <f>ROUND(AA67*' Demand-Supply Gap'!J$151,2)</f>
        <v>3.16</v>
      </c>
      <c r="K67" s="45">
        <f>ROUND(AB67*' Demand-Supply Gap'!K$151,2)</f>
        <v>3.26</v>
      </c>
      <c r="L67" s="45">
        <f>ROUND(AC67*' Demand-Supply Gap'!L$151,2)</f>
        <v>3.39</v>
      </c>
      <c r="M67" s="45">
        <f>ROUND(AD67*' Demand-Supply Gap'!M$151,2)</f>
        <v>3.55</v>
      </c>
      <c r="N67" s="45">
        <f>ROUND(AE67*' Demand-Supply Gap'!N$151,2)</f>
        <v>3.74</v>
      </c>
      <c r="O67" s="45">
        <f>ROUND(AF67*' Demand-Supply Gap'!O$151,2)</f>
        <v>3.95</v>
      </c>
      <c r="P67" s="45">
        <f>ROUND(AG67*' Demand-Supply Gap'!P$151,2)</f>
        <v>4.18</v>
      </c>
      <c r="Q67" s="45">
        <f>ROUND(AH67*' Demand-Supply Gap'!Q$151,2)</f>
        <v>4.4000000000000004</v>
      </c>
      <c r="R67" s="45">
        <f>ROUND(AI67*' Demand-Supply Gap'!R$151,2)</f>
        <v>4.66</v>
      </c>
      <c r="S67" s="45">
        <f>ROUND(AJ67*' Demand-Supply Gap'!S$151,2)</f>
        <v>4.96</v>
      </c>
      <c r="T67" s="58"/>
      <c r="U67" s="63">
        <v>0.16940000000000005</v>
      </c>
      <c r="V67" s="63">
        <v>0.1710726300546257</v>
      </c>
      <c r="W67" s="63">
        <v>0.17276177540617957</v>
      </c>
      <c r="X67" s="63">
        <v>0.174467599124213</v>
      </c>
      <c r="Y67" s="63">
        <v>0.17619026588840153</v>
      </c>
      <c r="Z67" s="63">
        <v>0.17792994200444304</v>
      </c>
      <c r="AA67" s="63">
        <v>0.17968679542011265</v>
      </c>
      <c r="AB67" s="63">
        <v>0.18146099574147659</v>
      </c>
      <c r="AC67" s="63">
        <v>0.18325271424926579</v>
      </c>
      <c r="AD67" s="63">
        <v>0.1850621239154113</v>
      </c>
      <c r="AE67" s="63">
        <v>0.18688939941974292</v>
      </c>
      <c r="AF67" s="63">
        <v>0.18873471716685272</v>
      </c>
      <c r="AG67" s="63">
        <v>0.19059825530312516</v>
      </c>
      <c r="AH67" s="63">
        <v>0.19248019373393524</v>
      </c>
      <c r="AI67" s="63">
        <v>0.1943807141410164</v>
      </c>
      <c r="AJ67" s="63">
        <v>0.19630000000000022</v>
      </c>
    </row>
    <row r="68" spans="1:36" s="53" customFormat="1" x14ac:dyDescent="0.2">
      <c r="A68" s="73" t="s">
        <v>39</v>
      </c>
      <c r="B68" s="75" t="s">
        <v>107</v>
      </c>
      <c r="C68" s="106" t="s">
        <v>251</v>
      </c>
      <c r="D68" s="45">
        <f>ROUND(U68*' Demand-Supply Gap'!D$151,2)</f>
        <v>1.98</v>
      </c>
      <c r="E68" s="45">
        <f>ROUND(V68*' Demand-Supply Gap'!E$151,2)</f>
        <v>2</v>
      </c>
      <c r="F68" s="45">
        <f>ROUND(W68*' Demand-Supply Gap'!F$151,2)</f>
        <v>2.02</v>
      </c>
      <c r="G68" s="45">
        <f>ROUND(X68*' Demand-Supply Gap'!G$151,2)</f>
        <v>2.0299999999999998</v>
      </c>
      <c r="H68" s="45">
        <f>ROUND(Y68*' Demand-Supply Gap'!H$151,2)</f>
        <v>2.06</v>
      </c>
      <c r="I68" s="45">
        <f>ROUND(Z68*' Demand-Supply Gap'!I$151,2)</f>
        <v>1.93</v>
      </c>
      <c r="J68" s="45">
        <f>ROUND(AA68*' Demand-Supply Gap'!J$151,2)</f>
        <v>1.96</v>
      </c>
      <c r="K68" s="45">
        <f>ROUND(AB68*' Demand-Supply Gap'!K$151,2)</f>
        <v>2.0099999999999998</v>
      </c>
      <c r="L68" s="45">
        <f>ROUND(AC68*' Demand-Supply Gap'!L$151,2)</f>
        <v>2.0699999999999998</v>
      </c>
      <c r="M68" s="45">
        <f>ROUND(AD68*' Demand-Supply Gap'!M$151,2)</f>
        <v>2.15</v>
      </c>
      <c r="N68" s="45">
        <f>ROUND(AE68*' Demand-Supply Gap'!N$151,2)</f>
        <v>2.25</v>
      </c>
      <c r="O68" s="45">
        <f>ROUND(AF68*' Demand-Supply Gap'!O$151,2)</f>
        <v>2.36</v>
      </c>
      <c r="P68" s="45">
        <f>ROUND(AG68*' Demand-Supply Gap'!P$151,2)</f>
        <v>2.48</v>
      </c>
      <c r="Q68" s="45">
        <f>ROUND(AH68*' Demand-Supply Gap'!Q$151,2)</f>
        <v>2.59</v>
      </c>
      <c r="R68" s="45">
        <f>ROUND(AI68*' Demand-Supply Gap'!R$151,2)</f>
        <v>2.73</v>
      </c>
      <c r="S68" s="45">
        <f>ROUND(AJ68*' Demand-Supply Gap'!S$151,2)</f>
        <v>2.88</v>
      </c>
      <c r="T68" s="58"/>
      <c r="U68" s="63">
        <v>0.1095</v>
      </c>
      <c r="V68" s="63">
        <v>0.10979439450066787</v>
      </c>
      <c r="W68" s="63">
        <v>0.11008958049103458</v>
      </c>
      <c r="X68" s="63">
        <v>0.11038556009904729</v>
      </c>
      <c r="Y68" s="63">
        <v>0.11068233545837425</v>
      </c>
      <c r="Z68" s="63">
        <v>0.1109799087084201</v>
      </c>
      <c r="AA68" s="63">
        <v>0.11127828199434139</v>
      </c>
      <c r="AB68" s="63">
        <v>0.11157745746706196</v>
      </c>
      <c r="AC68" s="63">
        <v>0.11187743728328851</v>
      </c>
      <c r="AD68" s="63">
        <v>0.1121782236055261</v>
      </c>
      <c r="AE68" s="63">
        <v>0.11247981860209372</v>
      </c>
      <c r="AF68" s="63">
        <v>0.11278222444714008</v>
      </c>
      <c r="AG68" s="63">
        <v>0.11308544332065905</v>
      </c>
      <c r="AH68" s="63">
        <v>0.11338947740850552</v>
      </c>
      <c r="AI68" s="63">
        <v>0.11369432890241118</v>
      </c>
      <c r="AJ68" s="63">
        <v>0.11400000000000014</v>
      </c>
    </row>
    <row r="69" spans="1:36" s="53" customFormat="1" x14ac:dyDescent="0.2">
      <c r="A69" s="73" t="s">
        <v>39</v>
      </c>
      <c r="B69" s="75" t="s">
        <v>107</v>
      </c>
      <c r="C69" s="106" t="s">
        <v>252</v>
      </c>
      <c r="D69" s="45">
        <f>ROUND(U69*' Demand-Supply Gap'!D$151,2)</f>
        <v>0.47</v>
      </c>
      <c r="E69" s="45">
        <f>ROUND(V69*' Demand-Supply Gap'!E$151,2)</f>
        <v>0.49</v>
      </c>
      <c r="F69" s="45">
        <f>ROUND(W69*' Demand-Supply Gap'!F$151,2)</f>
        <v>0.51</v>
      </c>
      <c r="G69" s="45">
        <f>ROUND(X69*' Demand-Supply Gap'!G$151,2)</f>
        <v>0.52</v>
      </c>
      <c r="H69" s="45">
        <f>ROUND(Y69*' Demand-Supply Gap'!H$151,2)</f>
        <v>0.55000000000000004</v>
      </c>
      <c r="I69" s="45">
        <f>ROUND(Z69*' Demand-Supply Gap'!I$151,2)</f>
        <v>0.52</v>
      </c>
      <c r="J69" s="45">
        <f>ROUND(AA69*' Demand-Supply Gap'!J$151,2)</f>
        <v>0.54</v>
      </c>
      <c r="K69" s="45">
        <f>ROUND(AB69*' Demand-Supply Gap'!K$151,2)</f>
        <v>0.56999999999999995</v>
      </c>
      <c r="L69" s="45">
        <f>ROUND(AC69*' Demand-Supply Gap'!L$151,2)</f>
        <v>0.59</v>
      </c>
      <c r="M69" s="45">
        <f>ROUND(AD69*' Demand-Supply Gap'!M$151,2)</f>
        <v>0.63</v>
      </c>
      <c r="N69" s="45">
        <f>ROUND(AE69*' Demand-Supply Gap'!N$151,2)</f>
        <v>0.67</v>
      </c>
      <c r="O69" s="45">
        <f>ROUND(AF69*' Demand-Supply Gap'!O$151,2)</f>
        <v>0.71</v>
      </c>
      <c r="P69" s="45">
        <f>ROUND(AG69*' Demand-Supply Gap'!P$151,2)</f>
        <v>0.75</v>
      </c>
      <c r="Q69" s="45">
        <f>ROUND(AH69*' Demand-Supply Gap'!Q$151,2)</f>
        <v>0.8</v>
      </c>
      <c r="R69" s="45">
        <f>ROUND(AI69*' Demand-Supply Gap'!R$151,2)</f>
        <v>0.85</v>
      </c>
      <c r="S69" s="45">
        <f>ROUND(AJ69*' Demand-Supply Gap'!S$151,2)</f>
        <v>0.91</v>
      </c>
      <c r="T69" s="58"/>
      <c r="U69" s="63">
        <f>1-SUM(U66:U68)</f>
        <v>2.6139999999999941E-2</v>
      </c>
      <c r="V69" s="63">
        <f t="shared" ref="V69:AJ69" si="50">1-SUM(V66:V68)</f>
        <v>2.699166093515537E-2</v>
      </c>
      <c r="W69" s="63">
        <f t="shared" si="50"/>
        <v>2.7814674173705756E-2</v>
      </c>
      <c r="X69" s="63">
        <f t="shared" si="50"/>
        <v>2.8608920148017969E-2</v>
      </c>
      <c r="Y69" s="63">
        <f t="shared" si="50"/>
        <v>2.9374277491022949E-2</v>
      </c>
      <c r="Z69" s="63">
        <f t="shared" si="50"/>
        <v>3.0110623021040839E-2</v>
      </c>
      <c r="AA69" s="63">
        <f t="shared" si="50"/>
        <v>3.0817831726446365E-2</v>
      </c>
      <c r="AB69" s="63">
        <f t="shared" si="50"/>
        <v>3.1495776750172566E-2</v>
      </c>
      <c r="AC69" s="63">
        <f t="shared" si="50"/>
        <v>3.2144329374050984E-2</v>
      </c>
      <c r="AD69" s="63">
        <f t="shared" si="50"/>
        <v>3.276335900298788E-2</v>
      </c>
      <c r="AE69" s="63">
        <f t="shared" si="50"/>
        <v>3.3352733148974023E-2</v>
      </c>
      <c r="AF69" s="63">
        <f t="shared" si="50"/>
        <v>3.3912317414926063E-2</v>
      </c>
      <c r="AG69" s="63">
        <f t="shared" si="50"/>
        <v>3.4441975478359699E-2</v>
      </c>
      <c r="AH69" s="63">
        <f t="shared" si="50"/>
        <v>3.4941569074890211E-2</v>
      </c>
      <c r="AI69" s="63">
        <f t="shared" si="50"/>
        <v>3.5410957981561131E-2</v>
      </c>
      <c r="AJ69" s="63">
        <f t="shared" si="50"/>
        <v>3.5849999999999715E-2</v>
      </c>
    </row>
    <row r="70" spans="1:36" s="53" customFormat="1" ht="13.5" thickBot="1" x14ac:dyDescent="0.25">
      <c r="A70" s="198" t="s">
        <v>39</v>
      </c>
      <c r="B70" s="199" t="s">
        <v>107</v>
      </c>
      <c r="C70" s="198" t="s">
        <v>101</v>
      </c>
      <c r="D70" s="202">
        <f>ROUND(U70*' Demand-Supply Gap'!D$151,2)</f>
        <v>18.100000000000001</v>
      </c>
      <c r="E70" s="202">
        <f>ROUND(V70*' Demand-Supply Gap'!E$151,2)</f>
        <v>18.260000000000002</v>
      </c>
      <c r="F70" s="202">
        <f>ROUND(W70*' Demand-Supply Gap'!F$151,2)</f>
        <v>18.36</v>
      </c>
      <c r="G70" s="202">
        <f>ROUND(X70*' Demand-Supply Gap'!G$151,2)</f>
        <v>18.350000000000001</v>
      </c>
      <c r="H70" s="202">
        <f>ROUND(Y70*' Demand-Supply Gap'!H$151,2)</f>
        <v>18.649999999999999</v>
      </c>
      <c r="I70" s="202">
        <f>ROUND(Z70*' Demand-Supply Gap'!I$151,2)</f>
        <v>17.37</v>
      </c>
      <c r="J70" s="202">
        <f>ROUND(AA70*' Demand-Supply Gap'!J$151,2)</f>
        <v>17.579999999999998</v>
      </c>
      <c r="K70" s="202">
        <f>ROUND(AB70*' Demand-Supply Gap'!K$151,2)</f>
        <v>17.98</v>
      </c>
      <c r="L70" s="202">
        <f>ROUND(AC70*' Demand-Supply Gap'!L$151,2)</f>
        <v>18.5</v>
      </c>
      <c r="M70" s="202">
        <f>ROUND(AD70*' Demand-Supply Gap'!M$151,2)</f>
        <v>19.21</v>
      </c>
      <c r="N70" s="202">
        <f>ROUND(AE70*' Demand-Supply Gap'!N$151,2)</f>
        <v>20.010000000000002</v>
      </c>
      <c r="O70" s="202">
        <f>ROUND(AF70*' Demand-Supply Gap'!O$151,2)</f>
        <v>20.93</v>
      </c>
      <c r="P70" s="202">
        <f>ROUND(AG70*' Demand-Supply Gap'!P$151,2)</f>
        <v>21.92</v>
      </c>
      <c r="Q70" s="202">
        <f>ROUND(AH70*' Demand-Supply Gap'!Q$151,2)</f>
        <v>22.86</v>
      </c>
      <c r="R70" s="202">
        <f>ROUND(AI70*' Demand-Supply Gap'!R$151,2)</f>
        <v>23.98</v>
      </c>
      <c r="S70" s="202">
        <f>ROUND(AJ70*' Demand-Supply Gap'!S$151,2)</f>
        <v>25.25</v>
      </c>
      <c r="T70" s="204"/>
      <c r="U70" s="205">
        <f>SUM(U66:U69)</f>
        <v>1</v>
      </c>
      <c r="V70" s="205">
        <f t="shared" ref="V70:AJ70" si="51">SUM(V66:V69)</f>
        <v>1</v>
      </c>
      <c r="W70" s="205">
        <f t="shared" si="51"/>
        <v>1</v>
      </c>
      <c r="X70" s="205">
        <f t="shared" si="51"/>
        <v>1</v>
      </c>
      <c r="Y70" s="205">
        <f t="shared" si="51"/>
        <v>1</v>
      </c>
      <c r="Z70" s="205">
        <f t="shared" si="51"/>
        <v>1</v>
      </c>
      <c r="AA70" s="205">
        <f t="shared" si="51"/>
        <v>1</v>
      </c>
      <c r="AB70" s="205">
        <f t="shared" si="51"/>
        <v>1</v>
      </c>
      <c r="AC70" s="205">
        <f t="shared" si="51"/>
        <v>1</v>
      </c>
      <c r="AD70" s="205">
        <f t="shared" si="51"/>
        <v>1</v>
      </c>
      <c r="AE70" s="205">
        <f t="shared" si="51"/>
        <v>1</v>
      </c>
      <c r="AF70" s="205">
        <f t="shared" si="51"/>
        <v>1</v>
      </c>
      <c r="AG70" s="205">
        <f t="shared" si="51"/>
        <v>1</v>
      </c>
      <c r="AH70" s="205">
        <f t="shared" si="51"/>
        <v>1</v>
      </c>
      <c r="AI70" s="205">
        <f t="shared" si="51"/>
        <v>1</v>
      </c>
      <c r="AJ70" s="205">
        <f t="shared" si="51"/>
        <v>1</v>
      </c>
    </row>
    <row r="71" spans="1:36" s="53" customFormat="1" x14ac:dyDescent="0.2">
      <c r="A71" s="206" t="s">
        <v>38</v>
      </c>
      <c r="B71" s="207" t="s">
        <v>34</v>
      </c>
      <c r="C71" s="206" t="s">
        <v>115</v>
      </c>
      <c r="D71" s="210">
        <f>ROUND(U71*' Demand-Supply Gap'!D$182,2)</f>
        <v>36.35</v>
      </c>
      <c r="E71" s="210">
        <f>ROUND(V71*' Demand-Supply Gap'!E$182,2)</f>
        <v>36.450000000000003</v>
      </c>
      <c r="F71" s="210">
        <f>ROUND(W71*' Demand-Supply Gap'!F$182,2)</f>
        <v>39.4</v>
      </c>
      <c r="G71" s="210">
        <f>ROUND(X71*' Demand-Supply Gap'!G$182,2)</f>
        <v>41.81</v>
      </c>
      <c r="H71" s="210">
        <f>ROUND(Y71*' Demand-Supply Gap'!H$182,2)</f>
        <v>42.14</v>
      </c>
      <c r="I71" s="210">
        <f>ROUND(Z71*' Demand-Supply Gap'!I$182,2)</f>
        <v>39.25</v>
      </c>
      <c r="J71" s="210">
        <f>ROUND(AA71*' Demand-Supply Gap'!J$182,2)</f>
        <v>40.11</v>
      </c>
      <c r="K71" s="210">
        <f>ROUND(AB71*' Demand-Supply Gap'!K$182,2)</f>
        <v>41.45</v>
      </c>
      <c r="L71" s="210">
        <f>ROUND(AC71*' Demand-Supply Gap'!L$182,2)</f>
        <v>43.07</v>
      </c>
      <c r="M71" s="210">
        <f>ROUND(AD71*' Demand-Supply Gap'!M$182,2)</f>
        <v>45.16</v>
      </c>
      <c r="N71" s="210">
        <f>ROUND(AE71*' Demand-Supply Gap'!N$182,2)</f>
        <v>47.52</v>
      </c>
      <c r="O71" s="210">
        <f>ROUND(AF71*' Demand-Supply Gap'!O$182,2)</f>
        <v>50.19</v>
      </c>
      <c r="P71" s="210">
        <f>ROUND(AG71*' Demand-Supply Gap'!P$182,2)</f>
        <v>53.07</v>
      </c>
      <c r="Q71" s="210">
        <f>ROUND(AH71*' Demand-Supply Gap'!Q$182,2)</f>
        <v>55.9</v>
      </c>
      <c r="R71" s="210">
        <f>ROUND(AI71*' Demand-Supply Gap'!R$182,2)</f>
        <v>59.21</v>
      </c>
      <c r="S71" s="210">
        <f>ROUND(AJ71*' Demand-Supply Gap'!S$182,2)</f>
        <v>62.96</v>
      </c>
      <c r="T71" s="211"/>
      <c r="U71" s="216">
        <v>0.23800000000000002</v>
      </c>
      <c r="V71" s="216">
        <v>0.23822000000000002</v>
      </c>
      <c r="W71" s="216">
        <v>0.23844000000000001</v>
      </c>
      <c r="X71" s="216">
        <v>0.23866000000000001</v>
      </c>
      <c r="Y71" s="216">
        <v>0.23888000000000001</v>
      </c>
      <c r="Z71" s="216">
        <v>0.23910000000000001</v>
      </c>
      <c r="AA71" s="216">
        <v>0.23932</v>
      </c>
      <c r="AB71" s="216">
        <v>0.23954000000000003</v>
      </c>
      <c r="AC71" s="216">
        <v>0.23976000000000003</v>
      </c>
      <c r="AD71" s="216">
        <v>0.23998000000000003</v>
      </c>
      <c r="AE71" s="216">
        <v>0.24020000000000002</v>
      </c>
      <c r="AF71" s="216">
        <v>0.24042000000000002</v>
      </c>
      <c r="AG71" s="216">
        <v>0.24064000000000002</v>
      </c>
      <c r="AH71" s="216">
        <v>0.24086000000000002</v>
      </c>
      <c r="AI71" s="216">
        <v>0.24108000000000002</v>
      </c>
      <c r="AJ71" s="216">
        <v>0.24130000000000001</v>
      </c>
    </row>
    <row r="72" spans="1:36" s="53" customFormat="1" x14ac:dyDescent="0.2">
      <c r="A72" s="73" t="s">
        <v>38</v>
      </c>
      <c r="B72" s="75" t="s">
        <v>34</v>
      </c>
      <c r="C72" s="73" t="s">
        <v>140</v>
      </c>
      <c r="D72" s="45">
        <f>ROUND(U72*' Demand-Supply Gap'!D$182,2)</f>
        <v>34.33</v>
      </c>
      <c r="E72" s="45">
        <f>ROUND(V72*' Demand-Supply Gap'!E$182,2)</f>
        <v>34.46</v>
      </c>
      <c r="F72" s="45">
        <f>ROUND(W72*' Demand-Supply Gap'!F$182,2)</f>
        <v>37.29</v>
      </c>
      <c r="G72" s="45">
        <f>ROUND(X72*' Demand-Supply Gap'!G$182,2)</f>
        <v>39.619999999999997</v>
      </c>
      <c r="H72" s="45">
        <f>ROUND(Y72*' Demand-Supply Gap'!H$182,2)</f>
        <v>39.97</v>
      </c>
      <c r="I72" s="45">
        <f>ROUND(Z72*' Demand-Supply Gap'!I$182,2)</f>
        <v>37.270000000000003</v>
      </c>
      <c r="J72" s="45">
        <f>ROUND(AA72*' Demand-Supply Gap'!J$182,2)</f>
        <v>38.130000000000003</v>
      </c>
      <c r="K72" s="45">
        <f>ROUND(AB72*' Demand-Supply Gap'!K$182,2)</f>
        <v>39.44</v>
      </c>
      <c r="L72" s="45">
        <f>ROUND(AC72*' Demand-Supply Gap'!L$182,2)</f>
        <v>41.03</v>
      </c>
      <c r="M72" s="45">
        <f>ROUND(AD72*' Demand-Supply Gap'!M$182,2)</f>
        <v>43.06</v>
      </c>
      <c r="N72" s="45">
        <f>ROUND(AE72*' Demand-Supply Gap'!N$182,2)</f>
        <v>45.36</v>
      </c>
      <c r="O72" s="45">
        <f>ROUND(AF72*' Demand-Supply Gap'!O$182,2)</f>
        <v>47.96</v>
      </c>
      <c r="P72" s="45">
        <f>ROUND(AG72*' Demand-Supply Gap'!P$182,2)</f>
        <v>50.76</v>
      </c>
      <c r="Q72" s="45">
        <f>ROUND(AH72*' Demand-Supply Gap'!Q$182,2)</f>
        <v>53.52</v>
      </c>
      <c r="R72" s="45">
        <f>ROUND(AI72*' Demand-Supply Gap'!R$182,2)</f>
        <v>56.75</v>
      </c>
      <c r="S72" s="45">
        <f>ROUND(AJ72*' Demand-Supply Gap'!S$182,2)</f>
        <v>60.4</v>
      </c>
      <c r="T72" s="58"/>
      <c r="U72" s="192">
        <v>0.2248</v>
      </c>
      <c r="V72" s="192">
        <v>0.22524666666666665</v>
      </c>
      <c r="W72" s="192">
        <v>0.22569333333333333</v>
      </c>
      <c r="X72" s="192">
        <v>0.22613999999999998</v>
      </c>
      <c r="Y72" s="192">
        <v>0.22658666666666666</v>
      </c>
      <c r="Z72" s="192">
        <v>0.22703333333333334</v>
      </c>
      <c r="AA72" s="192">
        <v>0.22747999999999999</v>
      </c>
      <c r="AB72" s="192">
        <v>0.22792666666666667</v>
      </c>
      <c r="AC72" s="192">
        <v>0.22837333333333332</v>
      </c>
      <c r="AD72" s="192">
        <v>0.22882</v>
      </c>
      <c r="AE72" s="192">
        <v>0.22926666666666667</v>
      </c>
      <c r="AF72" s="192">
        <v>0.22971333333333332</v>
      </c>
      <c r="AG72" s="192">
        <v>0.23016</v>
      </c>
      <c r="AH72" s="192">
        <v>0.23060666666666665</v>
      </c>
      <c r="AI72" s="192">
        <v>0.23105333333333333</v>
      </c>
      <c r="AJ72" s="192">
        <v>0.23150000000000001</v>
      </c>
    </row>
    <row r="73" spans="1:36" s="53" customFormat="1" x14ac:dyDescent="0.2">
      <c r="A73" s="73" t="s">
        <v>38</v>
      </c>
      <c r="B73" s="75" t="s">
        <v>34</v>
      </c>
      <c r="C73" s="73" t="s">
        <v>134</v>
      </c>
      <c r="D73" s="45">
        <f>ROUND(U73*' Demand-Supply Gap'!D$182,2)</f>
        <v>24.47</v>
      </c>
      <c r="E73" s="45">
        <f>ROUND(V73*' Demand-Supply Gap'!E$182,2)</f>
        <v>24.42</v>
      </c>
      <c r="F73" s="45">
        <f>ROUND(W73*' Demand-Supply Gap'!F$182,2)</f>
        <v>26.27</v>
      </c>
      <c r="G73" s="45">
        <f>ROUND(X73*' Demand-Supply Gap'!G$182,2)</f>
        <v>27.75</v>
      </c>
      <c r="H73" s="45">
        <f>ROUND(Y73*' Demand-Supply Gap'!H$182,2)</f>
        <v>27.83</v>
      </c>
      <c r="I73" s="45">
        <f>ROUND(Z73*' Demand-Supply Gap'!I$182,2)</f>
        <v>25.79</v>
      </c>
      <c r="J73" s="45">
        <f>ROUND(AA73*' Demand-Supply Gap'!J$182,2)</f>
        <v>26.24</v>
      </c>
      <c r="K73" s="45">
        <f>ROUND(AB73*' Demand-Supply Gap'!K$182,2)</f>
        <v>26.98</v>
      </c>
      <c r="L73" s="45">
        <f>ROUND(AC73*' Demand-Supply Gap'!L$182,2)</f>
        <v>27.9</v>
      </c>
      <c r="M73" s="45">
        <f>ROUND(AD73*' Demand-Supply Gap'!M$182,2)</f>
        <v>29.11</v>
      </c>
      <c r="N73" s="45">
        <f>ROUND(AE73*' Demand-Supply Gap'!N$182,2)</f>
        <v>30.48</v>
      </c>
      <c r="O73" s="45">
        <f>ROUND(AF73*' Demand-Supply Gap'!O$182,2)</f>
        <v>32.04</v>
      </c>
      <c r="P73" s="45">
        <f>ROUND(AG73*' Demand-Supply Gap'!P$182,2)</f>
        <v>33.71</v>
      </c>
      <c r="Q73" s="45">
        <f>ROUND(AH73*' Demand-Supply Gap'!Q$182,2)</f>
        <v>35.33</v>
      </c>
      <c r="R73" s="45">
        <f>ROUND(AI73*' Demand-Supply Gap'!R$182,2)</f>
        <v>37.24</v>
      </c>
      <c r="S73" s="45">
        <f>ROUND(AJ73*' Demand-Supply Gap'!S$182,2)</f>
        <v>39.4</v>
      </c>
      <c r="T73" s="58"/>
      <c r="U73" s="63">
        <v>0.16020000000000004</v>
      </c>
      <c r="V73" s="63">
        <v>0.15958666666666668</v>
      </c>
      <c r="W73" s="63">
        <v>0.15897333333333336</v>
      </c>
      <c r="X73" s="63">
        <v>0.15836000000000003</v>
      </c>
      <c r="Y73" s="63">
        <v>0.1577466666666667</v>
      </c>
      <c r="Z73" s="63">
        <v>0.15713333333333335</v>
      </c>
      <c r="AA73" s="63">
        <v>0.15652000000000002</v>
      </c>
      <c r="AB73" s="63">
        <v>0.15590666666666669</v>
      </c>
      <c r="AC73" s="63">
        <v>0.15529333333333337</v>
      </c>
      <c r="AD73" s="63">
        <v>0.15468000000000001</v>
      </c>
      <c r="AE73" s="63">
        <v>0.15406666666666669</v>
      </c>
      <c r="AF73" s="63">
        <v>0.15345333333333336</v>
      </c>
      <c r="AG73" s="63">
        <v>0.15284000000000003</v>
      </c>
      <c r="AH73" s="63">
        <v>0.15222666666666668</v>
      </c>
      <c r="AI73" s="63">
        <v>0.15161333333333335</v>
      </c>
      <c r="AJ73" s="63">
        <v>0.15100000000000002</v>
      </c>
    </row>
    <row r="74" spans="1:36" s="53" customFormat="1" x14ac:dyDescent="0.2">
      <c r="A74" s="73" t="s">
        <v>38</v>
      </c>
      <c r="B74" s="75" t="s">
        <v>34</v>
      </c>
      <c r="C74" s="73" t="s">
        <v>132</v>
      </c>
      <c r="D74" s="45">
        <f>ROUND(U74*' Demand-Supply Gap'!D$182,2)</f>
        <v>28.01</v>
      </c>
      <c r="E74" s="45">
        <f>ROUND(V74*' Demand-Supply Gap'!E$182,2)</f>
        <v>28.12</v>
      </c>
      <c r="F74" s="45">
        <f>ROUND(W74*' Demand-Supply Gap'!F$182,2)</f>
        <v>30.43</v>
      </c>
      <c r="G74" s="45">
        <f>ROUND(X74*' Demand-Supply Gap'!G$182,2)</f>
        <v>32.33</v>
      </c>
      <c r="H74" s="45">
        <f>ROUND(Y74*' Demand-Supply Gap'!H$182,2)</f>
        <v>32.61</v>
      </c>
      <c r="I74" s="45">
        <f>ROUND(Z74*' Demand-Supply Gap'!I$182,2)</f>
        <v>30.41</v>
      </c>
      <c r="J74" s="45">
        <f>ROUND(AA74*' Demand-Supply Gap'!J$182,2)</f>
        <v>31.12</v>
      </c>
      <c r="K74" s="45">
        <f>ROUND(AB74*' Demand-Supply Gap'!K$182,2)</f>
        <v>32.19</v>
      </c>
      <c r="L74" s="45">
        <f>ROUND(AC74*' Demand-Supply Gap'!L$182,2)</f>
        <v>33.479999999999997</v>
      </c>
      <c r="M74" s="45">
        <f>ROUND(AD74*' Demand-Supply Gap'!M$182,2)</f>
        <v>35.14</v>
      </c>
      <c r="N74" s="45">
        <f>ROUND(AE74*' Demand-Supply Gap'!N$182,2)</f>
        <v>37.020000000000003</v>
      </c>
      <c r="O74" s="45">
        <f>ROUND(AF74*' Demand-Supply Gap'!O$182,2)</f>
        <v>39.15</v>
      </c>
      <c r="P74" s="45">
        <f>ROUND(AG74*' Demand-Supply Gap'!P$182,2)</f>
        <v>41.44</v>
      </c>
      <c r="Q74" s="45">
        <f>ROUND(AH74*' Demand-Supply Gap'!Q$182,2)</f>
        <v>43.69</v>
      </c>
      <c r="R74" s="45">
        <f>ROUND(AI74*' Demand-Supply Gap'!R$182,2)</f>
        <v>46.33</v>
      </c>
      <c r="S74" s="45">
        <f>ROUND(AJ74*' Demand-Supply Gap'!S$182,2)</f>
        <v>49.31</v>
      </c>
      <c r="T74" s="58"/>
      <c r="U74" s="192">
        <v>0.18339999999999998</v>
      </c>
      <c r="V74" s="192">
        <v>0.18377333333333332</v>
      </c>
      <c r="W74" s="192">
        <v>0.18414666666666665</v>
      </c>
      <c r="X74" s="192">
        <v>0.18451999999999996</v>
      </c>
      <c r="Y74" s="192">
        <v>0.1848933333333333</v>
      </c>
      <c r="Z74" s="192">
        <v>0.18526666666666664</v>
      </c>
      <c r="AA74" s="192">
        <v>0.18563999999999997</v>
      </c>
      <c r="AB74" s="192">
        <v>0.18601333333333331</v>
      </c>
      <c r="AC74" s="192">
        <v>0.18638666666666664</v>
      </c>
      <c r="AD74" s="192">
        <v>0.18675999999999998</v>
      </c>
      <c r="AE74" s="192">
        <v>0.18713333333333329</v>
      </c>
      <c r="AF74" s="192">
        <v>0.18750666666666663</v>
      </c>
      <c r="AG74" s="192">
        <v>0.18787999999999996</v>
      </c>
      <c r="AH74" s="192">
        <v>0.1882533333333333</v>
      </c>
      <c r="AI74" s="192">
        <v>0.18862666666666664</v>
      </c>
      <c r="AJ74" s="192">
        <v>0.18899999999999997</v>
      </c>
    </row>
    <row r="75" spans="1:36" s="53" customFormat="1" x14ac:dyDescent="0.2">
      <c r="A75" s="73" t="s">
        <v>38</v>
      </c>
      <c r="B75" s="75" t="s">
        <v>34</v>
      </c>
      <c r="C75" s="73" t="s">
        <v>133</v>
      </c>
      <c r="D75" s="45">
        <f>ROUND(U75*' Demand-Supply Gap'!D$182,2)</f>
        <v>29.57</v>
      </c>
      <c r="E75" s="45">
        <f>ROUND(V75*' Demand-Supply Gap'!E$182,2)</f>
        <v>29.55</v>
      </c>
      <c r="F75" s="45">
        <f>ROUND(W75*' Demand-Supply Gap'!F$182,2)</f>
        <v>31.85</v>
      </c>
      <c r="G75" s="45">
        <f>ROUND(X75*' Demand-Supply Gap'!G$182,2)</f>
        <v>33.700000000000003</v>
      </c>
      <c r="H75" s="45">
        <f>ROUND(Y75*' Demand-Supply Gap'!H$182,2)</f>
        <v>33.85</v>
      </c>
      <c r="I75" s="45">
        <f>ROUND(Z75*' Demand-Supply Gap'!I$182,2)</f>
        <v>31.43</v>
      </c>
      <c r="J75" s="45">
        <f>ROUND(AA75*' Demand-Supply Gap'!J$182,2)</f>
        <v>32.020000000000003</v>
      </c>
      <c r="K75" s="45">
        <f>ROUND(AB75*' Demand-Supply Gap'!K$182,2)</f>
        <v>32.979999999999997</v>
      </c>
      <c r="L75" s="45">
        <f>ROUND(AC75*' Demand-Supply Gap'!L$182,2)</f>
        <v>34.17</v>
      </c>
      <c r="M75" s="45">
        <f>ROUND(AD75*' Demand-Supply Gap'!M$182,2)</f>
        <v>35.71</v>
      </c>
      <c r="N75" s="45">
        <f>ROUND(AE75*' Demand-Supply Gap'!N$182,2)</f>
        <v>37.46</v>
      </c>
      <c r="O75" s="45">
        <f>ROUND(AF75*' Demand-Supply Gap'!O$182,2)</f>
        <v>39.44</v>
      </c>
      <c r="P75" s="45">
        <f>ROUND(AG75*' Demand-Supply Gap'!P$182,2)</f>
        <v>41.57</v>
      </c>
      <c r="Q75" s="45">
        <f>ROUND(AH75*' Demand-Supply Gap'!Q$182,2)</f>
        <v>43.64</v>
      </c>
      <c r="R75" s="45">
        <f>ROUND(AI75*' Demand-Supply Gap'!R$182,2)</f>
        <v>46.08</v>
      </c>
      <c r="S75" s="45">
        <f>ROUND(AJ75*' Demand-Supply Gap'!S$182,2)</f>
        <v>48.84</v>
      </c>
      <c r="T75" s="58"/>
      <c r="U75" s="63">
        <f>1-SUM(U71:U74)</f>
        <v>0.19359999999999999</v>
      </c>
      <c r="V75" s="63">
        <f t="shared" ref="V75:AJ75" si="52">1-SUM(V71:V74)</f>
        <v>0.19317333333333331</v>
      </c>
      <c r="W75" s="63">
        <f t="shared" si="52"/>
        <v>0.19274666666666662</v>
      </c>
      <c r="X75" s="63">
        <f t="shared" si="52"/>
        <v>0.19232000000000005</v>
      </c>
      <c r="Y75" s="63">
        <f t="shared" si="52"/>
        <v>0.19189333333333325</v>
      </c>
      <c r="Z75" s="63">
        <f t="shared" si="52"/>
        <v>0.19146666666666667</v>
      </c>
      <c r="AA75" s="63">
        <f t="shared" si="52"/>
        <v>0.1910400000000001</v>
      </c>
      <c r="AB75" s="63">
        <f t="shared" si="52"/>
        <v>0.1906133333333333</v>
      </c>
      <c r="AC75" s="63">
        <f t="shared" si="52"/>
        <v>0.19018666666666673</v>
      </c>
      <c r="AD75" s="63">
        <f t="shared" si="52"/>
        <v>0.18975999999999993</v>
      </c>
      <c r="AE75" s="63">
        <f t="shared" si="52"/>
        <v>0.18933333333333335</v>
      </c>
      <c r="AF75" s="63">
        <f t="shared" si="52"/>
        <v>0.18890666666666667</v>
      </c>
      <c r="AG75" s="63">
        <f t="shared" si="52"/>
        <v>0.18848000000000009</v>
      </c>
      <c r="AH75" s="63">
        <f t="shared" si="52"/>
        <v>0.18805333333333329</v>
      </c>
      <c r="AI75" s="63">
        <f t="shared" si="52"/>
        <v>0.18762666666666672</v>
      </c>
      <c r="AJ75" s="63">
        <f t="shared" si="52"/>
        <v>0.18720000000000003</v>
      </c>
    </row>
    <row r="76" spans="1:36" s="53" customFormat="1" ht="13.5" thickBot="1" x14ac:dyDescent="0.25">
      <c r="A76" s="198" t="s">
        <v>38</v>
      </c>
      <c r="B76" s="199" t="s">
        <v>34</v>
      </c>
      <c r="C76" s="198" t="s">
        <v>101</v>
      </c>
      <c r="D76" s="202">
        <f>ROUND(U76*' Demand-Supply Gap'!D$182,2)</f>
        <v>152.72999999999999</v>
      </c>
      <c r="E76" s="202">
        <f>ROUND(V76*' Demand-Supply Gap'!E$182,2)</f>
        <v>152.99</v>
      </c>
      <c r="F76" s="202">
        <f>ROUND(W76*' Demand-Supply Gap'!F$182,2)</f>
        <v>165.23</v>
      </c>
      <c r="G76" s="202">
        <f>ROUND(X76*' Demand-Supply Gap'!G$182,2)</f>
        <v>175.21</v>
      </c>
      <c r="H76" s="202">
        <f>ROUND(Y76*' Demand-Supply Gap'!H$182,2)</f>
        <v>176.39</v>
      </c>
      <c r="I76" s="202">
        <f>ROUND(Z76*' Demand-Supply Gap'!I$182,2)</f>
        <v>164.14</v>
      </c>
      <c r="J76" s="202">
        <f>ROUND(AA76*' Demand-Supply Gap'!J$182,2)</f>
        <v>167.62</v>
      </c>
      <c r="K76" s="202">
        <f>ROUND(AB76*' Demand-Supply Gap'!K$182,2)</f>
        <v>173.03</v>
      </c>
      <c r="L76" s="202">
        <f>ROUND(AC76*' Demand-Supply Gap'!L$182,2)</f>
        <v>179.64</v>
      </c>
      <c r="M76" s="202">
        <f>ROUND(AD76*' Demand-Supply Gap'!M$182,2)</f>
        <v>188.18</v>
      </c>
      <c r="N76" s="202">
        <f>ROUND(AE76*' Demand-Supply Gap'!N$182,2)</f>
        <v>197.83</v>
      </c>
      <c r="O76" s="202">
        <f>ROUND(AF76*' Demand-Supply Gap'!O$182,2)</f>
        <v>208.77</v>
      </c>
      <c r="P76" s="202">
        <f>ROUND(AG76*' Demand-Supply Gap'!P$182,2)</f>
        <v>220.54</v>
      </c>
      <c r="Q76" s="202">
        <f>ROUND(AH76*' Demand-Supply Gap'!Q$182,2)</f>
        <v>232.08</v>
      </c>
      <c r="R76" s="202">
        <f>ROUND(AI76*' Demand-Supply Gap'!R$182,2)</f>
        <v>245.61</v>
      </c>
      <c r="S76" s="202">
        <f>ROUND(AJ76*' Demand-Supply Gap'!S$182,2)</f>
        <v>260.91000000000003</v>
      </c>
      <c r="T76" s="204"/>
      <c r="U76" s="205">
        <f>SUM(U71:U75)</f>
        <v>1</v>
      </c>
      <c r="V76" s="205">
        <f t="shared" ref="V76:AJ76" si="53">SUM(V71:V75)</f>
        <v>1</v>
      </c>
      <c r="W76" s="205">
        <f t="shared" si="53"/>
        <v>1</v>
      </c>
      <c r="X76" s="205">
        <f t="shared" si="53"/>
        <v>1</v>
      </c>
      <c r="Y76" s="205">
        <f t="shared" si="53"/>
        <v>1</v>
      </c>
      <c r="Z76" s="205">
        <f t="shared" si="53"/>
        <v>1</v>
      </c>
      <c r="AA76" s="205">
        <f t="shared" si="53"/>
        <v>1</v>
      </c>
      <c r="AB76" s="205">
        <f t="shared" si="53"/>
        <v>1</v>
      </c>
      <c r="AC76" s="205">
        <f t="shared" si="53"/>
        <v>1</v>
      </c>
      <c r="AD76" s="205">
        <f t="shared" si="53"/>
        <v>1</v>
      </c>
      <c r="AE76" s="205">
        <f t="shared" si="53"/>
        <v>1</v>
      </c>
      <c r="AF76" s="205">
        <f t="shared" si="53"/>
        <v>1</v>
      </c>
      <c r="AG76" s="205">
        <f t="shared" si="53"/>
        <v>1</v>
      </c>
      <c r="AH76" s="205">
        <f t="shared" si="53"/>
        <v>1</v>
      </c>
      <c r="AI76" s="205">
        <f t="shared" si="53"/>
        <v>1</v>
      </c>
      <c r="AJ76" s="205">
        <f t="shared" si="53"/>
        <v>1</v>
      </c>
    </row>
    <row r="77" spans="1:36" s="53" customFormat="1" x14ac:dyDescent="0.2">
      <c r="A77" s="206" t="s">
        <v>38</v>
      </c>
      <c r="B77" s="207" t="s">
        <v>105</v>
      </c>
      <c r="C77" s="206" t="s">
        <v>141</v>
      </c>
      <c r="D77" s="210">
        <f>ROUND(U77*' Demand-Supply Gap'!D$191,2)</f>
        <v>0.69</v>
      </c>
      <c r="E77" s="210">
        <f>ROUND(V77*' Demand-Supply Gap'!E$191,2)</f>
        <v>0.69</v>
      </c>
      <c r="F77" s="210">
        <f>ROUND(W77*' Demand-Supply Gap'!F$191,2)</f>
        <v>0.56999999999999995</v>
      </c>
      <c r="G77" s="210">
        <f>ROUND(X77*' Demand-Supply Gap'!G$191,2)</f>
        <v>0.56999999999999995</v>
      </c>
      <c r="H77" s="210">
        <f>ROUND(Y77*' Demand-Supply Gap'!H$191,2)</f>
        <v>0.68</v>
      </c>
      <c r="I77" s="210">
        <f>ROUND(Z77*' Demand-Supply Gap'!I$191,2)</f>
        <v>0.77</v>
      </c>
      <c r="J77" s="210">
        <f>ROUND(AA77*' Demand-Supply Gap'!J$191,2)</f>
        <v>0.78</v>
      </c>
      <c r="K77" s="210">
        <f>ROUND(AB77*' Demand-Supply Gap'!K$191,2)</f>
        <v>0.8</v>
      </c>
      <c r="L77" s="210">
        <f>ROUND(AC77*' Demand-Supply Gap'!L$191,2)</f>
        <v>0.83</v>
      </c>
      <c r="M77" s="210">
        <f>ROUND(AD77*' Demand-Supply Gap'!M$191,2)</f>
        <v>0.86</v>
      </c>
      <c r="N77" s="210">
        <f>ROUND(AE77*' Demand-Supply Gap'!N$191,2)</f>
        <v>0.9</v>
      </c>
      <c r="O77" s="210">
        <f>ROUND(AF77*' Demand-Supply Gap'!O$191,2)</f>
        <v>0.94</v>
      </c>
      <c r="P77" s="210">
        <f>ROUND(AG77*' Demand-Supply Gap'!P$191,2)</f>
        <v>0.99</v>
      </c>
      <c r="Q77" s="210">
        <f>ROUND(AH77*' Demand-Supply Gap'!Q$191,2)</f>
        <v>1.03</v>
      </c>
      <c r="R77" s="210">
        <f>ROUND(AI77*' Demand-Supply Gap'!R$191,2)</f>
        <v>1.0900000000000001</v>
      </c>
      <c r="S77" s="210">
        <f>ROUND(AJ77*' Demand-Supply Gap'!S$191,2)</f>
        <v>1.1499999999999999</v>
      </c>
      <c r="T77" s="211"/>
      <c r="U77" s="214">
        <v>0.13500000000000004</v>
      </c>
      <c r="V77" s="214">
        <v>0.13546666666666671</v>
      </c>
      <c r="W77" s="214">
        <v>0.13593333333333335</v>
      </c>
      <c r="X77" s="214">
        <v>0.13640000000000002</v>
      </c>
      <c r="Y77" s="214">
        <v>0.13686666666666669</v>
      </c>
      <c r="Z77" s="214">
        <v>0.13733333333333336</v>
      </c>
      <c r="AA77" s="214">
        <v>0.13780000000000003</v>
      </c>
      <c r="AB77" s="214">
        <v>0.13826666666666668</v>
      </c>
      <c r="AC77" s="214">
        <v>0.13873333333333335</v>
      </c>
      <c r="AD77" s="214">
        <v>0.13920000000000002</v>
      </c>
      <c r="AE77" s="214">
        <v>0.13966666666666669</v>
      </c>
      <c r="AF77" s="214">
        <v>0.14013333333333333</v>
      </c>
      <c r="AG77" s="214">
        <v>0.1406</v>
      </c>
      <c r="AH77" s="214">
        <v>0.14106666666666667</v>
      </c>
      <c r="AI77" s="214">
        <v>0.14153333333333334</v>
      </c>
      <c r="AJ77" s="214">
        <v>0.14200000000000002</v>
      </c>
    </row>
    <row r="78" spans="1:36" s="53" customFormat="1" x14ac:dyDescent="0.2">
      <c r="A78" s="73" t="s">
        <v>38</v>
      </c>
      <c r="B78" s="75" t="s">
        <v>105</v>
      </c>
      <c r="C78" s="73" t="s">
        <v>142</v>
      </c>
      <c r="D78" s="45">
        <f>ROUND(U78*' Demand-Supply Gap'!D$191,2)</f>
        <v>0.88</v>
      </c>
      <c r="E78" s="45">
        <f>ROUND(V78*' Demand-Supply Gap'!E$191,2)</f>
        <v>0.89</v>
      </c>
      <c r="F78" s="45">
        <f>ROUND(W78*' Demand-Supply Gap'!F$191,2)</f>
        <v>0.73</v>
      </c>
      <c r="G78" s="45">
        <f>ROUND(X78*' Demand-Supply Gap'!G$191,2)</f>
        <v>0.73</v>
      </c>
      <c r="H78" s="45">
        <f>ROUND(Y78*' Demand-Supply Gap'!H$191,2)</f>
        <v>0.87</v>
      </c>
      <c r="I78" s="45">
        <f>ROUND(Z78*' Demand-Supply Gap'!I$191,2)</f>
        <v>0.99</v>
      </c>
      <c r="J78" s="45">
        <f>ROUND(AA78*' Demand-Supply Gap'!J$191,2)</f>
        <v>1</v>
      </c>
      <c r="K78" s="45">
        <f>ROUND(AB78*' Demand-Supply Gap'!K$191,2)</f>
        <v>1.02</v>
      </c>
      <c r="L78" s="45">
        <f>ROUND(AC78*' Demand-Supply Gap'!L$191,2)</f>
        <v>1.05</v>
      </c>
      <c r="M78" s="45">
        <f>ROUND(AD78*' Demand-Supply Gap'!M$191,2)</f>
        <v>1.0900000000000001</v>
      </c>
      <c r="N78" s="45">
        <f>ROUND(AE78*' Demand-Supply Gap'!N$191,2)</f>
        <v>1.1399999999999999</v>
      </c>
      <c r="O78" s="45">
        <f>ROUND(AF78*' Demand-Supply Gap'!O$191,2)</f>
        <v>1.19</v>
      </c>
      <c r="P78" s="45">
        <f>ROUND(AG78*' Demand-Supply Gap'!P$191,2)</f>
        <v>1.25</v>
      </c>
      <c r="Q78" s="45">
        <f>ROUND(AH78*' Demand-Supply Gap'!Q$191,2)</f>
        <v>1.31</v>
      </c>
      <c r="R78" s="45">
        <f>ROUND(AI78*' Demand-Supply Gap'!R$191,2)</f>
        <v>1.37</v>
      </c>
      <c r="S78" s="45">
        <f>ROUND(AJ78*' Demand-Supply Gap'!S$191,2)</f>
        <v>1.44</v>
      </c>
      <c r="T78" s="58"/>
      <c r="U78" s="63">
        <v>0.17399999999999999</v>
      </c>
      <c r="V78" s="63">
        <v>0.17433999999999999</v>
      </c>
      <c r="W78" s="63">
        <v>0.17467999999999997</v>
      </c>
      <c r="X78" s="63">
        <v>0.17501999999999998</v>
      </c>
      <c r="Y78" s="63">
        <v>0.17535999999999999</v>
      </c>
      <c r="Z78" s="63">
        <v>0.1757</v>
      </c>
      <c r="AA78" s="63">
        <v>0.17604</v>
      </c>
      <c r="AB78" s="63">
        <v>0.17637999999999998</v>
      </c>
      <c r="AC78" s="63">
        <v>0.17671999999999999</v>
      </c>
      <c r="AD78" s="63">
        <v>0.17706</v>
      </c>
      <c r="AE78" s="63">
        <v>0.1774</v>
      </c>
      <c r="AF78" s="63">
        <v>0.17774000000000001</v>
      </c>
      <c r="AG78" s="63">
        <v>0.17807999999999999</v>
      </c>
      <c r="AH78" s="63">
        <v>0.17842</v>
      </c>
      <c r="AI78" s="63">
        <v>0.17876</v>
      </c>
      <c r="AJ78" s="63">
        <v>0.17910000000000001</v>
      </c>
    </row>
    <row r="79" spans="1:36" s="53" customFormat="1" x14ac:dyDescent="0.2">
      <c r="A79" s="73" t="s">
        <v>38</v>
      </c>
      <c r="B79" s="75" t="s">
        <v>105</v>
      </c>
      <c r="C79" s="73" t="s">
        <v>143</v>
      </c>
      <c r="D79" s="45">
        <f>ROUND(U79*' Demand-Supply Gap'!D$191,2)</f>
        <v>0.4</v>
      </c>
      <c r="E79" s="45">
        <f>ROUND(V79*' Demand-Supply Gap'!E$191,2)</f>
        <v>0.41</v>
      </c>
      <c r="F79" s="45">
        <f>ROUND(W79*' Demand-Supply Gap'!F$191,2)</f>
        <v>0.33</v>
      </c>
      <c r="G79" s="45">
        <f>ROUND(X79*' Demand-Supply Gap'!G$191,2)</f>
        <v>0.33</v>
      </c>
      <c r="H79" s="45">
        <f>ROUND(Y79*' Demand-Supply Gap'!H$191,2)</f>
        <v>0.4</v>
      </c>
      <c r="I79" s="45">
        <f>ROUND(Z79*' Demand-Supply Gap'!I$191,2)</f>
        <v>0.46</v>
      </c>
      <c r="J79" s="45">
        <f>ROUND(AA79*' Demand-Supply Gap'!J$191,2)</f>
        <v>0.47</v>
      </c>
      <c r="K79" s="45">
        <f>ROUND(AB79*' Demand-Supply Gap'!K$191,2)</f>
        <v>0.48</v>
      </c>
      <c r="L79" s="45">
        <f>ROUND(AC79*' Demand-Supply Gap'!L$191,2)</f>
        <v>0.5</v>
      </c>
      <c r="M79" s="45">
        <f>ROUND(AD79*' Demand-Supply Gap'!M$191,2)</f>
        <v>0.52</v>
      </c>
      <c r="N79" s="45">
        <f>ROUND(AE79*' Demand-Supply Gap'!N$191,2)</f>
        <v>0.55000000000000004</v>
      </c>
      <c r="O79" s="45">
        <f>ROUND(AF79*' Demand-Supply Gap'!O$191,2)</f>
        <v>0.57999999999999996</v>
      </c>
      <c r="P79" s="45">
        <f>ROUND(AG79*' Demand-Supply Gap'!P$191,2)</f>
        <v>0.61</v>
      </c>
      <c r="Q79" s="45">
        <f>ROUND(AH79*' Demand-Supply Gap'!Q$191,2)</f>
        <v>0.64</v>
      </c>
      <c r="R79" s="45">
        <f>ROUND(AI79*' Demand-Supply Gap'!R$191,2)</f>
        <v>0.67</v>
      </c>
      <c r="S79" s="45">
        <f>ROUND(AJ79*' Demand-Supply Gap'!S$191,2)</f>
        <v>0.71</v>
      </c>
      <c r="T79" s="58"/>
      <c r="U79" s="192">
        <v>7.8400000000000011E-2</v>
      </c>
      <c r="V79" s="192">
        <v>7.9053333333333337E-2</v>
      </c>
      <c r="W79" s="192">
        <v>7.9706666666666676E-2</v>
      </c>
      <c r="X79" s="192">
        <v>8.0360000000000001E-2</v>
      </c>
      <c r="Y79" s="192">
        <v>8.101333333333334E-2</v>
      </c>
      <c r="Z79" s="192">
        <v>8.1666666666666679E-2</v>
      </c>
      <c r="AA79" s="192">
        <v>8.2320000000000004E-2</v>
      </c>
      <c r="AB79" s="192">
        <v>8.2973333333333343E-2</v>
      </c>
      <c r="AC79" s="192">
        <v>8.3626666666666669E-2</v>
      </c>
      <c r="AD79" s="192">
        <v>8.4280000000000008E-2</v>
      </c>
      <c r="AE79" s="192">
        <v>8.4933333333333333E-2</v>
      </c>
      <c r="AF79" s="192">
        <v>8.5586666666666672E-2</v>
      </c>
      <c r="AG79" s="192">
        <v>8.6240000000000011E-2</v>
      </c>
      <c r="AH79" s="192">
        <v>8.6893333333333336E-2</v>
      </c>
      <c r="AI79" s="192">
        <v>8.7546666666666675E-2</v>
      </c>
      <c r="AJ79" s="192">
        <v>8.8200000000000001E-2</v>
      </c>
    </row>
    <row r="80" spans="1:36" s="53" customFormat="1" x14ac:dyDescent="0.2">
      <c r="A80" s="73" t="s">
        <v>38</v>
      </c>
      <c r="B80" s="75" t="s">
        <v>105</v>
      </c>
      <c r="C80" s="73" t="s">
        <v>144</v>
      </c>
      <c r="D80" s="45">
        <f>ROUND(U80*' Demand-Supply Gap'!D$191,2)</f>
        <v>1.04</v>
      </c>
      <c r="E80" s="45">
        <f>ROUND(V80*' Demand-Supply Gap'!E$191,2)</f>
        <v>1.05</v>
      </c>
      <c r="F80" s="45">
        <f>ROUND(W80*' Demand-Supply Gap'!F$191,2)</f>
        <v>0.86</v>
      </c>
      <c r="G80" s="45">
        <f>ROUND(X80*' Demand-Supply Gap'!G$191,2)</f>
        <v>0.86</v>
      </c>
      <c r="H80" s="45">
        <f>ROUND(Y80*' Demand-Supply Gap'!H$191,2)</f>
        <v>1.02</v>
      </c>
      <c r="I80" s="45">
        <f>ROUND(Z80*' Demand-Supply Gap'!I$191,2)</f>
        <v>1.17</v>
      </c>
      <c r="J80" s="45">
        <f>ROUND(AA80*' Demand-Supply Gap'!J$191,2)</f>
        <v>1.18</v>
      </c>
      <c r="K80" s="45">
        <f>ROUND(AB80*' Demand-Supply Gap'!K$191,2)</f>
        <v>1.21</v>
      </c>
      <c r="L80" s="45">
        <f>ROUND(AC80*' Demand-Supply Gap'!L$191,2)</f>
        <v>1.25</v>
      </c>
      <c r="M80" s="45">
        <f>ROUND(AD80*' Demand-Supply Gap'!M$191,2)</f>
        <v>1.3</v>
      </c>
      <c r="N80" s="45">
        <f>ROUND(AE80*' Demand-Supply Gap'!N$191,2)</f>
        <v>1.35</v>
      </c>
      <c r="O80" s="45">
        <f>ROUND(AF80*' Demand-Supply Gap'!O$191,2)</f>
        <v>1.42</v>
      </c>
      <c r="P80" s="45">
        <f>ROUND(AG80*' Demand-Supply Gap'!P$191,2)</f>
        <v>1.49</v>
      </c>
      <c r="Q80" s="45">
        <f>ROUND(AH80*' Demand-Supply Gap'!Q$191,2)</f>
        <v>1.55</v>
      </c>
      <c r="R80" s="45">
        <f>ROUND(AI80*' Demand-Supply Gap'!R$191,2)</f>
        <v>1.63</v>
      </c>
      <c r="S80" s="45">
        <f>ROUND(AJ80*' Demand-Supply Gap'!S$191,2)</f>
        <v>1.72</v>
      </c>
      <c r="T80" s="58"/>
      <c r="U80" s="192">
        <v>0.2044</v>
      </c>
      <c r="V80" s="192">
        <v>0.20499333333333333</v>
      </c>
      <c r="W80" s="192">
        <v>0.20558666666666667</v>
      </c>
      <c r="X80" s="192">
        <v>0.20618</v>
      </c>
      <c r="Y80" s="192">
        <v>0.20677333333333334</v>
      </c>
      <c r="Z80" s="192">
        <v>0.20736666666666667</v>
      </c>
      <c r="AA80" s="192">
        <v>0.20796000000000001</v>
      </c>
      <c r="AB80" s="192">
        <v>0.20855333333333334</v>
      </c>
      <c r="AC80" s="192">
        <v>0.20914666666666668</v>
      </c>
      <c r="AD80" s="192">
        <v>0.20974000000000001</v>
      </c>
      <c r="AE80" s="192">
        <v>0.21033333333333334</v>
      </c>
      <c r="AF80" s="192">
        <v>0.21092666666666668</v>
      </c>
      <c r="AG80" s="192">
        <v>0.21152000000000001</v>
      </c>
      <c r="AH80" s="192">
        <v>0.21211333333333335</v>
      </c>
      <c r="AI80" s="192">
        <v>0.21270666666666668</v>
      </c>
      <c r="AJ80" s="192">
        <v>0.21330000000000002</v>
      </c>
    </row>
    <row r="81" spans="1:36" s="53" customFormat="1" x14ac:dyDescent="0.2">
      <c r="A81" s="73" t="s">
        <v>38</v>
      </c>
      <c r="B81" s="75" t="s">
        <v>105</v>
      </c>
      <c r="C81" s="73" t="s">
        <v>145</v>
      </c>
      <c r="D81" s="45">
        <f>ROUND(U81*' Demand-Supply Gap'!D$191,2)</f>
        <v>1.79</v>
      </c>
      <c r="E81" s="45">
        <f>ROUND(V81*' Demand-Supply Gap'!E$191,2)</f>
        <v>1.8</v>
      </c>
      <c r="F81" s="45">
        <f>ROUND(W81*' Demand-Supply Gap'!F$191,2)</f>
        <v>1.47</v>
      </c>
      <c r="G81" s="45">
        <f>ROUND(X81*' Demand-Supply Gap'!G$191,2)</f>
        <v>1.46</v>
      </c>
      <c r="H81" s="45">
        <f>ROUND(Y81*' Demand-Supply Gap'!H$191,2)</f>
        <v>1.72</v>
      </c>
      <c r="I81" s="45">
        <f>ROUND(Z81*' Demand-Supply Gap'!I$191,2)</f>
        <v>1.95</v>
      </c>
      <c r="J81" s="45">
        <f>ROUND(AA81*' Demand-Supply Gap'!J$191,2)</f>
        <v>1.97</v>
      </c>
      <c r="K81" s="45">
        <f>ROUND(AB81*' Demand-Supply Gap'!K$191,2)</f>
        <v>2.0099999999999998</v>
      </c>
      <c r="L81" s="45">
        <f>ROUND(AC81*' Demand-Supply Gap'!L$191,2)</f>
        <v>2.06</v>
      </c>
      <c r="M81" s="45">
        <f>ROUND(AD81*' Demand-Supply Gap'!M$191,2)</f>
        <v>2.13</v>
      </c>
      <c r="N81" s="45">
        <f>ROUND(AE81*' Demand-Supply Gap'!N$191,2)</f>
        <v>2.21</v>
      </c>
      <c r="O81" s="45">
        <f>ROUND(AF81*' Demand-Supply Gap'!O$191,2)</f>
        <v>2.2999999999999998</v>
      </c>
      <c r="P81" s="45">
        <f>ROUND(AG81*' Demand-Supply Gap'!P$191,2)</f>
        <v>2.4</v>
      </c>
      <c r="Q81" s="45">
        <f>ROUND(AH81*' Demand-Supply Gap'!Q$191,2)</f>
        <v>2.4900000000000002</v>
      </c>
      <c r="R81" s="45">
        <f>ROUND(AI81*' Demand-Supply Gap'!R$191,2)</f>
        <v>2.61</v>
      </c>
      <c r="S81" s="45">
        <f>ROUND(AJ81*' Demand-Supply Gap'!S$191,2)</f>
        <v>2.73</v>
      </c>
      <c r="T81" s="58"/>
      <c r="U81" s="63">
        <v>0.35210000000000008</v>
      </c>
      <c r="V81" s="63">
        <v>0.35122000000000009</v>
      </c>
      <c r="W81" s="63">
        <v>0.35034000000000004</v>
      </c>
      <c r="X81" s="63">
        <v>0.34946000000000005</v>
      </c>
      <c r="Y81" s="63">
        <v>0.34858000000000006</v>
      </c>
      <c r="Z81" s="63">
        <v>0.34770000000000006</v>
      </c>
      <c r="AA81" s="63">
        <v>0.34682000000000007</v>
      </c>
      <c r="AB81" s="63">
        <v>0.34594000000000003</v>
      </c>
      <c r="AC81" s="63">
        <v>0.34506000000000003</v>
      </c>
      <c r="AD81" s="63">
        <v>0.34418000000000004</v>
      </c>
      <c r="AE81" s="63">
        <v>0.34330000000000005</v>
      </c>
      <c r="AF81" s="63">
        <v>0.34242000000000006</v>
      </c>
      <c r="AG81" s="63">
        <v>0.34154000000000007</v>
      </c>
      <c r="AH81" s="63">
        <v>0.34066000000000002</v>
      </c>
      <c r="AI81" s="63">
        <v>0.33978000000000003</v>
      </c>
      <c r="AJ81" s="63">
        <v>0.33890000000000003</v>
      </c>
    </row>
    <row r="82" spans="1:36" s="53" customFormat="1" x14ac:dyDescent="0.2">
      <c r="A82" s="73" t="s">
        <v>38</v>
      </c>
      <c r="B82" s="75" t="s">
        <v>105</v>
      </c>
      <c r="C82" s="73" t="s">
        <v>146</v>
      </c>
      <c r="D82" s="45">
        <f>ROUND(U82*' Demand-Supply Gap'!D$191,2)</f>
        <v>0.28000000000000003</v>
      </c>
      <c r="E82" s="45">
        <f>ROUND(V82*' Demand-Supply Gap'!E$191,2)</f>
        <v>0.28000000000000003</v>
      </c>
      <c r="F82" s="45">
        <f>ROUND(W82*' Demand-Supply Gap'!F$191,2)</f>
        <v>0.23</v>
      </c>
      <c r="G82" s="45">
        <f>ROUND(X82*' Demand-Supply Gap'!G$191,2)</f>
        <v>0.22</v>
      </c>
      <c r="H82" s="45">
        <f>ROUND(Y82*' Demand-Supply Gap'!H$191,2)</f>
        <v>0.25</v>
      </c>
      <c r="I82" s="45">
        <f>ROUND(Z82*' Demand-Supply Gap'!I$191,2)</f>
        <v>0.28000000000000003</v>
      </c>
      <c r="J82" s="45">
        <f>ROUND(AA82*' Demand-Supply Gap'!J$191,2)</f>
        <v>0.28000000000000003</v>
      </c>
      <c r="K82" s="45">
        <f>ROUND(AB82*' Demand-Supply Gap'!K$191,2)</f>
        <v>0.28000000000000003</v>
      </c>
      <c r="L82" s="45">
        <f>ROUND(AC82*' Demand-Supply Gap'!L$191,2)</f>
        <v>0.28000000000000003</v>
      </c>
      <c r="M82" s="45">
        <f>ROUND(AD82*' Demand-Supply Gap'!M$191,2)</f>
        <v>0.28000000000000003</v>
      </c>
      <c r="N82" s="45">
        <f>ROUND(AE82*' Demand-Supply Gap'!N$191,2)</f>
        <v>0.28999999999999998</v>
      </c>
      <c r="O82" s="45">
        <f>ROUND(AF82*' Demand-Supply Gap'!O$191,2)</f>
        <v>0.28999999999999998</v>
      </c>
      <c r="P82" s="45">
        <f>ROUND(AG82*' Demand-Supply Gap'!P$191,2)</f>
        <v>0.3</v>
      </c>
      <c r="Q82" s="45">
        <f>ROUND(AH82*' Demand-Supply Gap'!Q$191,2)</f>
        <v>0.3</v>
      </c>
      <c r="R82" s="45">
        <f>ROUND(AI82*' Demand-Supply Gap'!R$191,2)</f>
        <v>0.3</v>
      </c>
      <c r="S82" s="45">
        <f>ROUND(AJ82*' Demand-Supply Gap'!S$191,2)</f>
        <v>0.31</v>
      </c>
      <c r="T82" s="58"/>
      <c r="U82" s="63">
        <f>1-SUM(U77:U81)</f>
        <v>5.6099999999999817E-2</v>
      </c>
      <c r="V82" s="63">
        <f t="shared" ref="V82:AJ82" si="54">1-SUM(V77:V81)</f>
        <v>5.4926666666666568E-2</v>
      </c>
      <c r="W82" s="63">
        <f t="shared" si="54"/>
        <v>5.375333333333332E-2</v>
      </c>
      <c r="X82" s="63">
        <f t="shared" si="54"/>
        <v>5.2579999999999849E-2</v>
      </c>
      <c r="Y82" s="63">
        <f t="shared" si="54"/>
        <v>5.1406666666666601E-2</v>
      </c>
      <c r="Z82" s="63">
        <f t="shared" si="54"/>
        <v>5.023333333333313E-2</v>
      </c>
      <c r="AA82" s="63">
        <f t="shared" si="54"/>
        <v>4.9059999999999881E-2</v>
      </c>
      <c r="AB82" s="63">
        <f t="shared" si="54"/>
        <v>4.7886666666666633E-2</v>
      </c>
      <c r="AC82" s="63">
        <f t="shared" si="54"/>
        <v>4.6713333333333273E-2</v>
      </c>
      <c r="AD82" s="63">
        <f t="shared" si="54"/>
        <v>4.5539999999999914E-2</v>
      </c>
      <c r="AE82" s="63">
        <f t="shared" si="54"/>
        <v>4.4366666666666554E-2</v>
      </c>
      <c r="AF82" s="63">
        <f t="shared" si="54"/>
        <v>4.3193333333333195E-2</v>
      </c>
      <c r="AG82" s="63">
        <f t="shared" si="54"/>
        <v>4.2019999999999946E-2</v>
      </c>
      <c r="AH82" s="63">
        <f t="shared" si="54"/>
        <v>4.0846666666666698E-2</v>
      </c>
      <c r="AI82" s="63">
        <f t="shared" si="54"/>
        <v>3.9673333333333227E-2</v>
      </c>
      <c r="AJ82" s="63">
        <f t="shared" si="54"/>
        <v>3.8499999999999979E-2</v>
      </c>
    </row>
    <row r="83" spans="1:36" s="53" customFormat="1" ht="13.5" thickBot="1" x14ac:dyDescent="0.25">
      <c r="A83" s="198" t="s">
        <v>38</v>
      </c>
      <c r="B83" s="199" t="s">
        <v>105</v>
      </c>
      <c r="C83" s="198" t="s">
        <v>101</v>
      </c>
      <c r="D83" s="202">
        <f>ROUND(U83*' Demand-Supply Gap'!D$191,2)</f>
        <v>5.08</v>
      </c>
      <c r="E83" s="202">
        <f>ROUND(V83*' Demand-Supply Gap'!E$191,2)</f>
        <v>5.13</v>
      </c>
      <c r="F83" s="202">
        <f>ROUND(W83*' Demand-Supply Gap'!F$191,2)</f>
        <v>4.1900000000000004</v>
      </c>
      <c r="G83" s="202">
        <f>ROUND(X83*' Demand-Supply Gap'!G$191,2)</f>
        <v>4.17</v>
      </c>
      <c r="H83" s="202">
        <f>ROUND(Y83*' Demand-Supply Gap'!H$191,2)</f>
        <v>4.95</v>
      </c>
      <c r="I83" s="202">
        <f>ROUND(Z83*' Demand-Supply Gap'!I$191,2)</f>
        <v>5.62</v>
      </c>
      <c r="J83" s="202">
        <f>ROUND(AA83*' Demand-Supply Gap'!J$191,2)</f>
        <v>5.68</v>
      </c>
      <c r="K83" s="202">
        <f>ROUND(AB83*' Demand-Supply Gap'!K$191,2)</f>
        <v>5.8</v>
      </c>
      <c r="L83" s="202">
        <f>ROUND(AC83*' Demand-Supply Gap'!L$191,2)</f>
        <v>5.96</v>
      </c>
      <c r="M83" s="202">
        <f>ROUND(AD83*' Demand-Supply Gap'!M$191,2)</f>
        <v>6.18</v>
      </c>
      <c r="N83" s="202">
        <f>ROUND(AE83*' Demand-Supply Gap'!N$191,2)</f>
        <v>6.43</v>
      </c>
      <c r="O83" s="202">
        <f>ROUND(AF83*' Demand-Supply Gap'!O$191,2)</f>
        <v>6.72</v>
      </c>
      <c r="P83" s="202">
        <f>ROUND(AG83*' Demand-Supply Gap'!P$191,2)</f>
        <v>7.03</v>
      </c>
      <c r="Q83" s="202">
        <f>ROUND(AH83*' Demand-Supply Gap'!Q$191,2)</f>
        <v>7.32</v>
      </c>
      <c r="R83" s="202">
        <f>ROUND(AI83*' Demand-Supply Gap'!R$191,2)</f>
        <v>7.67</v>
      </c>
      <c r="S83" s="202">
        <f>ROUND(AJ83*' Demand-Supply Gap'!S$191,2)</f>
        <v>8.06</v>
      </c>
      <c r="T83" s="204"/>
      <c r="U83" s="205">
        <f>SUM(U77:U82)</f>
        <v>1</v>
      </c>
      <c r="V83" s="205">
        <f t="shared" ref="V83:AJ83" si="55">SUM(V77:V82)</f>
        <v>1</v>
      </c>
      <c r="W83" s="205">
        <f t="shared" si="55"/>
        <v>1</v>
      </c>
      <c r="X83" s="205">
        <f t="shared" si="55"/>
        <v>1</v>
      </c>
      <c r="Y83" s="205">
        <f t="shared" si="55"/>
        <v>1</v>
      </c>
      <c r="Z83" s="205">
        <f t="shared" si="55"/>
        <v>1</v>
      </c>
      <c r="AA83" s="205">
        <f t="shared" si="55"/>
        <v>1</v>
      </c>
      <c r="AB83" s="205">
        <f t="shared" si="55"/>
        <v>1</v>
      </c>
      <c r="AC83" s="205">
        <f t="shared" si="55"/>
        <v>1</v>
      </c>
      <c r="AD83" s="205">
        <f t="shared" si="55"/>
        <v>1</v>
      </c>
      <c r="AE83" s="205">
        <f t="shared" si="55"/>
        <v>1</v>
      </c>
      <c r="AF83" s="205">
        <f t="shared" si="55"/>
        <v>1</v>
      </c>
      <c r="AG83" s="205">
        <f t="shared" si="55"/>
        <v>1</v>
      </c>
      <c r="AH83" s="205">
        <f t="shared" si="55"/>
        <v>1</v>
      </c>
      <c r="AI83" s="205">
        <f t="shared" si="55"/>
        <v>1</v>
      </c>
      <c r="AJ83" s="205">
        <f t="shared" si="55"/>
        <v>1</v>
      </c>
    </row>
    <row r="84" spans="1:36" s="53" customFormat="1" x14ac:dyDescent="0.2">
      <c r="A84" s="206" t="s">
        <v>40</v>
      </c>
      <c r="B84" s="207" t="s">
        <v>18</v>
      </c>
      <c r="C84" s="206" t="s">
        <v>114</v>
      </c>
      <c r="D84" s="210">
        <f>ROUND(U84*' Demand-Supply Gap'!D$222,2)</f>
        <v>1.92</v>
      </c>
      <c r="E84" s="210">
        <f>ROUND(V84*' Demand-Supply Gap'!E$222,2)</f>
        <v>1.99</v>
      </c>
      <c r="F84" s="210">
        <f>ROUND(W84*' Demand-Supply Gap'!F$222,2)</f>
        <v>2.04</v>
      </c>
      <c r="G84" s="210">
        <f>ROUND(X84*' Demand-Supply Gap'!G$222,2)</f>
        <v>1.98</v>
      </c>
      <c r="H84" s="210">
        <f>ROUND(Y84*' Demand-Supply Gap'!H$222,2)</f>
        <v>2.02</v>
      </c>
      <c r="I84" s="210">
        <f>ROUND(Z84*' Demand-Supply Gap'!I$222,2)</f>
        <v>1.8</v>
      </c>
      <c r="J84" s="210">
        <f>ROUND(AA84*' Demand-Supply Gap'!J$222,2)</f>
        <v>1.82</v>
      </c>
      <c r="K84" s="210">
        <f>ROUND(AB84*' Demand-Supply Gap'!K$222,2)</f>
        <v>1.86</v>
      </c>
      <c r="L84" s="210">
        <f>ROUND(AC84*' Demand-Supply Gap'!L$222,2)</f>
        <v>1.92</v>
      </c>
      <c r="M84" s="210">
        <f>ROUND(AD84*' Demand-Supply Gap'!M$222,2)</f>
        <v>1.99</v>
      </c>
      <c r="N84" s="210">
        <f>ROUND(AE84*' Demand-Supply Gap'!N$222,2)</f>
        <v>2.08</v>
      </c>
      <c r="O84" s="210">
        <f>ROUND(AF84*' Demand-Supply Gap'!O$222,2)</f>
        <v>2.1800000000000002</v>
      </c>
      <c r="P84" s="210">
        <f>ROUND(AG84*' Demand-Supply Gap'!P$222,2)</f>
        <v>2.2799999999999998</v>
      </c>
      <c r="Q84" s="210">
        <f>ROUND(AH84*' Demand-Supply Gap'!Q$222,2)</f>
        <v>2.38</v>
      </c>
      <c r="R84" s="210">
        <f>ROUND(AI84*' Demand-Supply Gap'!R$222,2)</f>
        <v>2.5</v>
      </c>
      <c r="S84" s="210">
        <f>ROUND(AJ84*' Demand-Supply Gap'!S$222,2)</f>
        <v>2.63</v>
      </c>
      <c r="T84" s="211"/>
      <c r="U84" s="216">
        <v>0.15440000000000001</v>
      </c>
      <c r="V84" s="216">
        <v>0.15493333333333334</v>
      </c>
      <c r="W84" s="216">
        <v>0.15546666666666667</v>
      </c>
      <c r="X84" s="216">
        <v>0.15600000000000003</v>
      </c>
      <c r="Y84" s="216">
        <v>0.15653333333333336</v>
      </c>
      <c r="Z84" s="216">
        <v>0.15706666666666669</v>
      </c>
      <c r="AA84" s="216">
        <v>0.15760000000000002</v>
      </c>
      <c r="AB84" s="216">
        <v>0.15813333333333335</v>
      </c>
      <c r="AC84" s="216">
        <v>0.15866666666666668</v>
      </c>
      <c r="AD84" s="216">
        <v>0.15920000000000001</v>
      </c>
      <c r="AE84" s="216">
        <v>0.15973333333333334</v>
      </c>
      <c r="AF84" s="216">
        <v>0.1602666666666667</v>
      </c>
      <c r="AG84" s="216">
        <v>0.16080000000000003</v>
      </c>
      <c r="AH84" s="216">
        <v>0.16133333333333336</v>
      </c>
      <c r="AI84" s="216">
        <v>0.16186666666666669</v>
      </c>
      <c r="AJ84" s="216">
        <v>0.16240000000000002</v>
      </c>
    </row>
    <row r="85" spans="1:36" s="53" customFormat="1" x14ac:dyDescent="0.2">
      <c r="A85" s="73" t="s">
        <v>40</v>
      </c>
      <c r="B85" s="75" t="s">
        <v>18</v>
      </c>
      <c r="C85" s="73" t="s">
        <v>134</v>
      </c>
      <c r="D85" s="45">
        <f>ROUND(U85*' Demand-Supply Gap'!D$222,2)</f>
        <v>3.62</v>
      </c>
      <c r="E85" s="45">
        <f>ROUND(V85*' Demand-Supply Gap'!E$222,2)</f>
        <v>3.75</v>
      </c>
      <c r="F85" s="45">
        <f>ROUND(W85*' Demand-Supply Gap'!F$222,2)</f>
        <v>3.85</v>
      </c>
      <c r="G85" s="45">
        <f>ROUND(X85*' Demand-Supply Gap'!G$222,2)</f>
        <v>3.73</v>
      </c>
      <c r="H85" s="45">
        <f>ROUND(Y85*' Demand-Supply Gap'!H$222,2)</f>
        <v>3.81</v>
      </c>
      <c r="I85" s="45">
        <f>ROUND(Z85*' Demand-Supply Gap'!I$222,2)</f>
        <v>3.4</v>
      </c>
      <c r="J85" s="45">
        <f>ROUND(AA85*' Demand-Supply Gap'!J$222,2)</f>
        <v>3.44</v>
      </c>
      <c r="K85" s="45">
        <f>ROUND(AB85*' Demand-Supply Gap'!K$222,2)</f>
        <v>3.53</v>
      </c>
      <c r="L85" s="45">
        <f>ROUND(AC85*' Demand-Supply Gap'!L$222,2)</f>
        <v>3.63</v>
      </c>
      <c r="M85" s="45">
        <f>ROUND(AD85*' Demand-Supply Gap'!M$222,2)</f>
        <v>3.78</v>
      </c>
      <c r="N85" s="45">
        <f>ROUND(AE85*' Demand-Supply Gap'!N$222,2)</f>
        <v>3.94</v>
      </c>
      <c r="O85" s="45">
        <f>ROUND(AF85*' Demand-Supply Gap'!O$222,2)</f>
        <v>4.13</v>
      </c>
      <c r="P85" s="45">
        <f>ROUND(AG85*' Demand-Supply Gap'!P$222,2)</f>
        <v>4.33</v>
      </c>
      <c r="Q85" s="45">
        <f>ROUND(AH85*' Demand-Supply Gap'!Q$222,2)</f>
        <v>4.5199999999999996</v>
      </c>
      <c r="R85" s="45">
        <f>ROUND(AI85*' Demand-Supply Gap'!R$222,2)</f>
        <v>4.75</v>
      </c>
      <c r="S85" s="45">
        <f>ROUND(AJ85*' Demand-Supply Gap'!S$222,2)</f>
        <v>5</v>
      </c>
      <c r="T85" s="58"/>
      <c r="U85" s="63">
        <v>0.29099999999999998</v>
      </c>
      <c r="V85" s="63">
        <v>0.29217999999999994</v>
      </c>
      <c r="W85" s="63">
        <v>0.29335999999999995</v>
      </c>
      <c r="X85" s="63">
        <v>0.29453999999999997</v>
      </c>
      <c r="Y85" s="63">
        <v>0.29571999999999998</v>
      </c>
      <c r="Z85" s="63">
        <v>0.29689999999999994</v>
      </c>
      <c r="AA85" s="63">
        <v>0.29807999999999996</v>
      </c>
      <c r="AB85" s="63">
        <v>0.29925999999999997</v>
      </c>
      <c r="AC85" s="63">
        <v>0.30043999999999998</v>
      </c>
      <c r="AD85" s="63">
        <v>0.30161999999999994</v>
      </c>
      <c r="AE85" s="63">
        <v>0.30279999999999996</v>
      </c>
      <c r="AF85" s="63">
        <v>0.30397999999999997</v>
      </c>
      <c r="AG85" s="63">
        <v>0.30515999999999993</v>
      </c>
      <c r="AH85" s="63">
        <v>0.30633999999999995</v>
      </c>
      <c r="AI85" s="63">
        <v>0.30751999999999996</v>
      </c>
      <c r="AJ85" s="63">
        <v>0.30869999999999997</v>
      </c>
    </row>
    <row r="86" spans="1:36" s="53" customFormat="1" x14ac:dyDescent="0.2">
      <c r="A86" s="73" t="s">
        <v>40</v>
      </c>
      <c r="B86" s="75" t="s">
        <v>18</v>
      </c>
      <c r="C86" s="73" t="s">
        <v>148</v>
      </c>
      <c r="D86" s="45">
        <f>ROUND(U86*' Demand-Supply Gap'!D$222,2)</f>
        <v>1.53</v>
      </c>
      <c r="E86" s="45">
        <f>ROUND(V86*' Demand-Supply Gap'!E$222,2)</f>
        <v>1.57</v>
      </c>
      <c r="F86" s="45">
        <f>ROUND(W86*' Demand-Supply Gap'!F$222,2)</f>
        <v>1.6</v>
      </c>
      <c r="G86" s="45">
        <f>ROUND(X86*' Demand-Supply Gap'!G$222,2)</f>
        <v>1.54</v>
      </c>
      <c r="H86" s="45">
        <f>ROUND(Y86*' Demand-Supply Gap'!H$222,2)</f>
        <v>1.55</v>
      </c>
      <c r="I86" s="45">
        <f>ROUND(Z86*' Demand-Supply Gap'!I$222,2)</f>
        <v>1.37</v>
      </c>
      <c r="J86" s="45">
        <f>ROUND(AA86*' Demand-Supply Gap'!J$222,2)</f>
        <v>1.38</v>
      </c>
      <c r="K86" s="45">
        <f>ROUND(AB86*' Demand-Supply Gap'!K$222,2)</f>
        <v>1.4</v>
      </c>
      <c r="L86" s="45">
        <f>ROUND(AC86*' Demand-Supply Gap'!L$222,2)</f>
        <v>1.43</v>
      </c>
      <c r="M86" s="45">
        <f>ROUND(AD86*' Demand-Supply Gap'!M$222,2)</f>
        <v>1.47</v>
      </c>
      <c r="N86" s="45">
        <f>ROUND(AE86*' Demand-Supply Gap'!N$222,2)</f>
        <v>1.52</v>
      </c>
      <c r="O86" s="45">
        <f>ROUND(AF86*' Demand-Supply Gap'!O$222,2)</f>
        <v>1.58</v>
      </c>
      <c r="P86" s="45">
        <f>ROUND(AG86*' Demand-Supply Gap'!P$222,2)</f>
        <v>1.64</v>
      </c>
      <c r="Q86" s="45">
        <f>ROUND(AH86*' Demand-Supply Gap'!Q$222,2)</f>
        <v>1.69</v>
      </c>
      <c r="R86" s="45">
        <f>ROUND(AI86*' Demand-Supply Gap'!R$222,2)</f>
        <v>1.76</v>
      </c>
      <c r="S86" s="45">
        <f>ROUND(AJ86*' Demand-Supply Gap'!S$222,2)</f>
        <v>1.84</v>
      </c>
      <c r="T86" s="58"/>
      <c r="U86" s="192">
        <v>0.1234</v>
      </c>
      <c r="V86" s="192">
        <v>0.12273333333333332</v>
      </c>
      <c r="W86" s="192">
        <v>0.12206666666666666</v>
      </c>
      <c r="X86" s="192">
        <v>0.12139999999999999</v>
      </c>
      <c r="Y86" s="192">
        <v>0.12073333333333333</v>
      </c>
      <c r="Z86" s="192">
        <v>0.12006666666666665</v>
      </c>
      <c r="AA86" s="192">
        <v>0.11939999999999999</v>
      </c>
      <c r="AB86" s="192">
        <v>0.11873333333333333</v>
      </c>
      <c r="AC86" s="192">
        <v>0.11806666666666667</v>
      </c>
      <c r="AD86" s="192">
        <v>0.11739999999999999</v>
      </c>
      <c r="AE86" s="192">
        <v>0.11673333333333333</v>
      </c>
      <c r="AF86" s="192">
        <v>0.11606666666666667</v>
      </c>
      <c r="AG86" s="192">
        <v>0.11539999999999999</v>
      </c>
      <c r="AH86" s="192">
        <v>0.11473333333333333</v>
      </c>
      <c r="AI86" s="192">
        <v>0.11406666666666666</v>
      </c>
      <c r="AJ86" s="192">
        <v>0.1134</v>
      </c>
    </row>
    <row r="87" spans="1:36" s="53" customFormat="1" x14ac:dyDescent="0.2">
      <c r="A87" s="73" t="s">
        <v>40</v>
      </c>
      <c r="B87" s="75" t="s">
        <v>18</v>
      </c>
      <c r="C87" s="73" t="s">
        <v>133</v>
      </c>
      <c r="D87" s="45">
        <f>ROUND(U87*' Demand-Supply Gap'!D$222,2)</f>
        <v>2.86</v>
      </c>
      <c r="E87" s="45">
        <f>ROUND(V87*' Demand-Supply Gap'!E$222,2)</f>
        <v>2.94</v>
      </c>
      <c r="F87" s="45">
        <f>ROUND(W87*' Demand-Supply Gap'!F$222,2)</f>
        <v>2.99</v>
      </c>
      <c r="G87" s="45">
        <f>ROUND(X87*' Demand-Supply Gap'!G$222,2)</f>
        <v>2.88</v>
      </c>
      <c r="H87" s="45">
        <f>ROUND(Y87*' Demand-Supply Gap'!H$222,2)</f>
        <v>2.92</v>
      </c>
      <c r="I87" s="45">
        <f>ROUND(Z87*' Demand-Supply Gap'!I$222,2)</f>
        <v>2.59</v>
      </c>
      <c r="J87" s="45">
        <f>ROUND(AA87*' Demand-Supply Gap'!J$222,2)</f>
        <v>2.6</v>
      </c>
      <c r="K87" s="45">
        <f>ROUND(AB87*' Demand-Supply Gap'!K$222,2)</f>
        <v>2.64</v>
      </c>
      <c r="L87" s="45">
        <f>ROUND(AC87*' Demand-Supply Gap'!L$222,2)</f>
        <v>2.7</v>
      </c>
      <c r="M87" s="45">
        <f>ROUND(AD87*' Demand-Supply Gap'!M$222,2)</f>
        <v>2.79</v>
      </c>
      <c r="N87" s="45">
        <f>ROUND(AE87*' Demand-Supply Gap'!N$222,2)</f>
        <v>2.89</v>
      </c>
      <c r="O87" s="45">
        <f>ROUND(AF87*' Demand-Supply Gap'!O$222,2)</f>
        <v>3</v>
      </c>
      <c r="P87" s="45">
        <f>ROUND(AG87*' Demand-Supply Gap'!P$222,2)</f>
        <v>3.12</v>
      </c>
      <c r="Q87" s="45">
        <f>ROUND(AH87*' Demand-Supply Gap'!Q$222,2)</f>
        <v>3.24</v>
      </c>
      <c r="R87" s="45">
        <f>ROUND(AI87*' Demand-Supply Gap'!R$222,2)</f>
        <v>3.37</v>
      </c>
      <c r="S87" s="45">
        <f>ROUND(AJ87*' Demand-Supply Gap'!S$222,2)</f>
        <v>3.53</v>
      </c>
      <c r="T87" s="58"/>
      <c r="U87" s="63">
        <v>0.22999999999999998</v>
      </c>
      <c r="V87" s="63">
        <v>0.22918666666666665</v>
      </c>
      <c r="W87" s="63">
        <v>0.22837333333333332</v>
      </c>
      <c r="X87" s="63">
        <v>0.22755999999999998</v>
      </c>
      <c r="Y87" s="63">
        <v>0.22674666666666665</v>
      </c>
      <c r="Z87" s="63">
        <v>0.22593333333333332</v>
      </c>
      <c r="AA87" s="63">
        <v>0.22511999999999999</v>
      </c>
      <c r="AB87" s="63">
        <v>0.22430666666666665</v>
      </c>
      <c r="AC87" s="63">
        <v>0.22349333333333332</v>
      </c>
      <c r="AD87" s="63">
        <v>0.22267999999999996</v>
      </c>
      <c r="AE87" s="63">
        <v>0.22186666666666663</v>
      </c>
      <c r="AF87" s="63">
        <v>0.2210533333333333</v>
      </c>
      <c r="AG87" s="63">
        <v>0.22023999999999996</v>
      </c>
      <c r="AH87" s="63">
        <v>0.21942666666666663</v>
      </c>
      <c r="AI87" s="63">
        <v>0.2186133333333333</v>
      </c>
      <c r="AJ87" s="63">
        <v>0.21779999999999997</v>
      </c>
    </row>
    <row r="88" spans="1:36" s="53" customFormat="1" x14ac:dyDescent="0.2">
      <c r="A88" s="73" t="s">
        <v>40</v>
      </c>
      <c r="B88" s="75" t="s">
        <v>18</v>
      </c>
      <c r="C88" s="73" t="s">
        <v>149</v>
      </c>
      <c r="D88" s="45">
        <f>ROUND(U88*' Demand-Supply Gap'!D$222,2)</f>
        <v>2.5</v>
      </c>
      <c r="E88" s="45">
        <f>ROUND(V88*' Demand-Supply Gap'!E$222,2)</f>
        <v>2.58</v>
      </c>
      <c r="F88" s="45">
        <f>ROUND(W88*' Demand-Supply Gap'!F$222,2)</f>
        <v>2.63</v>
      </c>
      <c r="G88" s="45">
        <f>ROUND(X88*' Demand-Supply Gap'!G$222,2)</f>
        <v>2.54</v>
      </c>
      <c r="H88" s="45">
        <f>ROUND(Y88*' Demand-Supply Gap'!H$222,2)</f>
        <v>2.58</v>
      </c>
      <c r="I88" s="45">
        <f>ROUND(Z88*' Demand-Supply Gap'!I$222,2)</f>
        <v>2.29</v>
      </c>
      <c r="J88" s="45">
        <f>ROUND(AA88*' Demand-Supply Gap'!J$222,2)</f>
        <v>2.31</v>
      </c>
      <c r="K88" s="45">
        <f>ROUND(AB88*' Demand-Supply Gap'!K$222,2)</f>
        <v>2.35</v>
      </c>
      <c r="L88" s="45">
        <f>ROUND(AC88*' Demand-Supply Gap'!L$222,2)</f>
        <v>2.41</v>
      </c>
      <c r="M88" s="45">
        <f>ROUND(AD88*' Demand-Supply Gap'!M$222,2)</f>
        <v>2.4900000000000002</v>
      </c>
      <c r="N88" s="45">
        <f>ROUND(AE88*' Demand-Supply Gap'!N$222,2)</f>
        <v>2.59</v>
      </c>
      <c r="O88" s="45">
        <f>ROUND(AF88*' Demand-Supply Gap'!O$222,2)</f>
        <v>2.7</v>
      </c>
      <c r="P88" s="45">
        <f>ROUND(AG88*' Demand-Supply Gap'!P$222,2)</f>
        <v>2.81</v>
      </c>
      <c r="Q88" s="45">
        <f>ROUND(AH88*' Demand-Supply Gap'!Q$222,2)</f>
        <v>2.92</v>
      </c>
      <c r="R88" s="45">
        <f>ROUND(AI88*' Demand-Supply Gap'!R$222,2)</f>
        <v>3.05</v>
      </c>
      <c r="S88" s="45">
        <f>ROUND(AJ88*' Demand-Supply Gap'!S$222,2)</f>
        <v>3.2</v>
      </c>
      <c r="T88" s="58"/>
      <c r="U88" s="63">
        <f>1-SUM(U84:U87)</f>
        <v>0.20120000000000005</v>
      </c>
      <c r="V88" s="63">
        <f t="shared" ref="V88:AJ88" si="56">1-SUM(V84:V87)</f>
        <v>0.20096666666666674</v>
      </c>
      <c r="W88" s="63">
        <f t="shared" si="56"/>
        <v>0.20073333333333343</v>
      </c>
      <c r="X88" s="63">
        <f t="shared" si="56"/>
        <v>0.20050000000000001</v>
      </c>
      <c r="Y88" s="63">
        <f t="shared" si="56"/>
        <v>0.2002666666666667</v>
      </c>
      <c r="Z88" s="63">
        <f t="shared" si="56"/>
        <v>0.2000333333333334</v>
      </c>
      <c r="AA88" s="63">
        <f t="shared" si="56"/>
        <v>0.19980000000000009</v>
      </c>
      <c r="AB88" s="63">
        <f t="shared" si="56"/>
        <v>0.19956666666666667</v>
      </c>
      <c r="AC88" s="63">
        <f t="shared" si="56"/>
        <v>0.19933333333333336</v>
      </c>
      <c r="AD88" s="63">
        <f t="shared" si="56"/>
        <v>0.19910000000000005</v>
      </c>
      <c r="AE88" s="63">
        <f t="shared" si="56"/>
        <v>0.19886666666666675</v>
      </c>
      <c r="AF88" s="63">
        <f t="shared" si="56"/>
        <v>0.19863333333333333</v>
      </c>
      <c r="AG88" s="63">
        <f t="shared" si="56"/>
        <v>0.19840000000000013</v>
      </c>
      <c r="AH88" s="63">
        <f t="shared" si="56"/>
        <v>0.19816666666666671</v>
      </c>
      <c r="AI88" s="63">
        <f t="shared" si="56"/>
        <v>0.19793333333333341</v>
      </c>
      <c r="AJ88" s="63">
        <f t="shared" si="56"/>
        <v>0.19769999999999999</v>
      </c>
    </row>
    <row r="89" spans="1:36" s="53" customFormat="1" ht="13.5" thickBot="1" x14ac:dyDescent="0.25">
      <c r="A89" s="198" t="s">
        <v>40</v>
      </c>
      <c r="B89" s="199" t="s">
        <v>18</v>
      </c>
      <c r="C89" s="198" t="s">
        <v>101</v>
      </c>
      <c r="D89" s="202">
        <f>ROUND(U89*' Demand-Supply Gap'!D$222,2)</f>
        <v>12.43</v>
      </c>
      <c r="E89" s="202">
        <f>ROUND(V89*' Demand-Supply Gap'!E$222,2)</f>
        <v>12.83</v>
      </c>
      <c r="F89" s="202">
        <f>ROUND(W89*' Demand-Supply Gap'!F$222,2)</f>
        <v>13.11</v>
      </c>
      <c r="G89" s="202">
        <f>ROUND(X89*' Demand-Supply Gap'!G$222,2)</f>
        <v>12.67</v>
      </c>
      <c r="H89" s="202">
        <f>ROUND(Y89*' Demand-Supply Gap'!H$222,2)</f>
        <v>12.87</v>
      </c>
      <c r="I89" s="202">
        <f>ROUND(Z89*' Demand-Supply Gap'!I$222,2)</f>
        <v>11.44</v>
      </c>
      <c r="J89" s="202">
        <f>ROUND(AA89*' Demand-Supply Gap'!J$222,2)</f>
        <v>11.55</v>
      </c>
      <c r="K89" s="202">
        <f>ROUND(AB89*' Demand-Supply Gap'!K$222,2)</f>
        <v>11.78</v>
      </c>
      <c r="L89" s="202">
        <f>ROUND(AC89*' Demand-Supply Gap'!L$222,2)</f>
        <v>12.09</v>
      </c>
      <c r="M89" s="202">
        <f>ROUND(AD89*' Demand-Supply Gap'!M$222,2)</f>
        <v>12.52</v>
      </c>
      <c r="N89" s="202">
        <f>ROUND(AE89*' Demand-Supply Gap'!N$222,2)</f>
        <v>13.01</v>
      </c>
      <c r="O89" s="202">
        <f>ROUND(AF89*' Demand-Supply Gap'!O$222,2)</f>
        <v>13.58</v>
      </c>
      <c r="P89" s="202">
        <f>ROUND(AG89*' Demand-Supply Gap'!P$222,2)</f>
        <v>14.18</v>
      </c>
      <c r="Q89" s="202">
        <f>ROUND(AH89*' Demand-Supply Gap'!Q$222,2)</f>
        <v>14.75</v>
      </c>
      <c r="R89" s="202">
        <f>ROUND(AI89*' Demand-Supply Gap'!R$222,2)</f>
        <v>15.43</v>
      </c>
      <c r="S89" s="202">
        <f>ROUND(AJ89*' Demand-Supply Gap'!S$222,2)</f>
        <v>16.21</v>
      </c>
      <c r="T89" s="204"/>
      <c r="U89" s="205">
        <f>SUM(U84:U88)</f>
        <v>1</v>
      </c>
      <c r="V89" s="205">
        <f t="shared" ref="V89:AJ89" si="57">SUM(V84:V88)</f>
        <v>1</v>
      </c>
      <c r="W89" s="205">
        <f t="shared" si="57"/>
        <v>1</v>
      </c>
      <c r="X89" s="205">
        <f t="shared" si="57"/>
        <v>1</v>
      </c>
      <c r="Y89" s="205">
        <f t="shared" si="57"/>
        <v>1</v>
      </c>
      <c r="Z89" s="205">
        <f t="shared" si="57"/>
        <v>1</v>
      </c>
      <c r="AA89" s="205">
        <f t="shared" si="57"/>
        <v>1</v>
      </c>
      <c r="AB89" s="205">
        <f t="shared" si="57"/>
        <v>1</v>
      </c>
      <c r="AC89" s="205">
        <f t="shared" si="57"/>
        <v>1</v>
      </c>
      <c r="AD89" s="205">
        <f t="shared" si="57"/>
        <v>1</v>
      </c>
      <c r="AE89" s="205">
        <f t="shared" si="57"/>
        <v>1</v>
      </c>
      <c r="AF89" s="205">
        <f t="shared" si="57"/>
        <v>1</v>
      </c>
      <c r="AG89" s="205">
        <f t="shared" si="57"/>
        <v>1</v>
      </c>
      <c r="AH89" s="205">
        <f t="shared" si="57"/>
        <v>1</v>
      </c>
      <c r="AI89" s="205">
        <f t="shared" si="57"/>
        <v>1</v>
      </c>
      <c r="AJ89" s="205">
        <f t="shared" si="57"/>
        <v>1</v>
      </c>
    </row>
    <row r="90" spans="1:36" s="53" customFormat="1" x14ac:dyDescent="0.2">
      <c r="A90" s="206" t="s">
        <v>40</v>
      </c>
      <c r="B90" s="207" t="s">
        <v>103</v>
      </c>
      <c r="C90" s="206" t="s">
        <v>154</v>
      </c>
      <c r="D90" s="210">
        <f>ROUND(U90*' Demand-Supply Gap'!D$231,2)</f>
        <v>0.08</v>
      </c>
      <c r="E90" s="210">
        <f>ROUND(V90*' Demand-Supply Gap'!E$231,2)</f>
        <v>0.05</v>
      </c>
      <c r="F90" s="210">
        <f>ROUND(W90*' Demand-Supply Gap'!F$231,2)</f>
        <v>0.06</v>
      </c>
      <c r="G90" s="210">
        <f>ROUND(X90*' Demand-Supply Gap'!G$231,2)</f>
        <v>0.72</v>
      </c>
      <c r="H90" s="210">
        <f>ROUND(Y90*' Demand-Supply Gap'!H$231,2)</f>
        <v>0.74</v>
      </c>
      <c r="I90" s="210">
        <f>ROUND(Z90*' Demand-Supply Gap'!I$231,2)</f>
        <v>0.7</v>
      </c>
      <c r="J90" s="210">
        <f>ROUND(AA90*' Demand-Supply Gap'!J$231,2)</f>
        <v>0.71</v>
      </c>
      <c r="K90" s="210">
        <f>ROUND(AB90*' Demand-Supply Gap'!K$231,2)</f>
        <v>0.72</v>
      </c>
      <c r="L90" s="210">
        <f>ROUND(AC90*' Demand-Supply Gap'!L$231,2)</f>
        <v>0.74</v>
      </c>
      <c r="M90" s="210">
        <f>ROUND(AD90*' Demand-Supply Gap'!M$231,2)</f>
        <v>0.76</v>
      </c>
      <c r="N90" s="210">
        <f>ROUND(AE90*' Demand-Supply Gap'!N$231,2)</f>
        <v>0.79</v>
      </c>
      <c r="O90" s="210">
        <f>ROUND(AF90*' Demand-Supply Gap'!O$231,2)</f>
        <v>0.83</v>
      </c>
      <c r="P90" s="210">
        <f>ROUND(AG90*' Demand-Supply Gap'!P$231,2)</f>
        <v>0.86</v>
      </c>
      <c r="Q90" s="210">
        <f>ROUND(AH90*' Demand-Supply Gap'!Q$231,2)</f>
        <v>0.9</v>
      </c>
      <c r="R90" s="210">
        <f>ROUND(AI90*' Demand-Supply Gap'!R$231,2)</f>
        <v>0.94</v>
      </c>
      <c r="S90" s="210">
        <f>ROUND(AJ90*' Demand-Supply Gap'!S$231,2)</f>
        <v>0.99</v>
      </c>
      <c r="T90" s="211"/>
      <c r="U90" s="214">
        <v>0.41</v>
      </c>
      <c r="V90" s="214">
        <v>0.41099999999999998</v>
      </c>
      <c r="W90" s="214">
        <v>0.41199999999999998</v>
      </c>
      <c r="X90" s="214">
        <v>0.41299999999999998</v>
      </c>
      <c r="Y90" s="214">
        <v>0.41399999999999998</v>
      </c>
      <c r="Z90" s="214">
        <v>0.41499999999999998</v>
      </c>
      <c r="AA90" s="214">
        <v>0.41599999999999998</v>
      </c>
      <c r="AB90" s="214">
        <v>0.41699999999999998</v>
      </c>
      <c r="AC90" s="214">
        <v>0.41799999999999998</v>
      </c>
      <c r="AD90" s="214">
        <v>0.41899999999999998</v>
      </c>
      <c r="AE90" s="214">
        <v>0.42</v>
      </c>
      <c r="AF90" s="214">
        <v>0.42099999999999999</v>
      </c>
      <c r="AG90" s="214">
        <v>0.42199999999999999</v>
      </c>
      <c r="AH90" s="214">
        <v>0.42299999999999999</v>
      </c>
      <c r="AI90" s="214">
        <v>0.42399999999999999</v>
      </c>
      <c r="AJ90" s="214">
        <v>0.42499999999999999</v>
      </c>
    </row>
    <row r="91" spans="1:36" s="53" customFormat="1" x14ac:dyDescent="0.2">
      <c r="A91" s="73" t="s">
        <v>40</v>
      </c>
      <c r="B91" s="75" t="s">
        <v>103</v>
      </c>
      <c r="C91" s="73" t="s">
        <v>155</v>
      </c>
      <c r="D91" s="45">
        <f>ROUND(U91*' Demand-Supply Gap'!D$231,2)</f>
        <v>0.05</v>
      </c>
      <c r="E91" s="45">
        <f>ROUND(V91*' Demand-Supply Gap'!E$231,2)</f>
        <v>0.04</v>
      </c>
      <c r="F91" s="45">
        <f>ROUND(W91*' Demand-Supply Gap'!F$231,2)</f>
        <v>0.04</v>
      </c>
      <c r="G91" s="45">
        <f>ROUND(X91*' Demand-Supply Gap'!G$231,2)</f>
        <v>0.5</v>
      </c>
      <c r="H91" s="45">
        <f>ROUND(Y91*' Demand-Supply Gap'!H$231,2)</f>
        <v>0.51</v>
      </c>
      <c r="I91" s="45">
        <f>ROUND(Z91*' Demand-Supply Gap'!I$231,2)</f>
        <v>0.48</v>
      </c>
      <c r="J91" s="45">
        <f>ROUND(AA91*' Demand-Supply Gap'!J$231,2)</f>
        <v>0.49</v>
      </c>
      <c r="K91" s="45">
        <f>ROUND(AB91*' Demand-Supply Gap'!K$231,2)</f>
        <v>0.49</v>
      </c>
      <c r="L91" s="45">
        <f>ROUND(AC91*' Demand-Supply Gap'!L$231,2)</f>
        <v>0.5</v>
      </c>
      <c r="M91" s="45">
        <f>ROUND(AD91*' Demand-Supply Gap'!M$231,2)</f>
        <v>0.52</v>
      </c>
      <c r="N91" s="45">
        <f>ROUND(AE91*' Demand-Supply Gap'!N$231,2)</f>
        <v>0.54</v>
      </c>
      <c r="O91" s="45">
        <f>ROUND(AF91*' Demand-Supply Gap'!O$231,2)</f>
        <v>0.56000000000000005</v>
      </c>
      <c r="P91" s="45">
        <f>ROUND(AG91*' Demand-Supply Gap'!P$231,2)</f>
        <v>0.57999999999999996</v>
      </c>
      <c r="Q91" s="45">
        <f>ROUND(AH91*' Demand-Supply Gap'!Q$231,2)</f>
        <v>0.6</v>
      </c>
      <c r="R91" s="45">
        <f>ROUND(AI91*' Demand-Supply Gap'!R$231,2)</f>
        <v>0.62</v>
      </c>
      <c r="S91" s="45">
        <f>ROUND(AJ91*' Demand-Supply Gap'!S$231,2)</f>
        <v>0.65</v>
      </c>
      <c r="T91" s="58"/>
      <c r="U91" s="63">
        <v>0.29000000000000004</v>
      </c>
      <c r="V91" s="63">
        <v>0.28933333333333333</v>
      </c>
      <c r="W91" s="63">
        <v>0.28866666666666668</v>
      </c>
      <c r="X91" s="63">
        <v>0.28800000000000003</v>
      </c>
      <c r="Y91" s="63">
        <v>0.28733333333333338</v>
      </c>
      <c r="Z91" s="63">
        <v>0.28666666666666668</v>
      </c>
      <c r="AA91" s="63">
        <v>0.28600000000000003</v>
      </c>
      <c r="AB91" s="63">
        <v>0.28533333333333338</v>
      </c>
      <c r="AC91" s="63">
        <v>0.28466666666666673</v>
      </c>
      <c r="AD91" s="63">
        <v>0.28400000000000003</v>
      </c>
      <c r="AE91" s="63">
        <v>0.28333333333333338</v>
      </c>
      <c r="AF91" s="63">
        <v>0.28266666666666673</v>
      </c>
      <c r="AG91" s="63">
        <v>0.28200000000000008</v>
      </c>
      <c r="AH91" s="63">
        <v>0.28133333333333338</v>
      </c>
      <c r="AI91" s="63">
        <v>0.28066666666666673</v>
      </c>
      <c r="AJ91" s="63">
        <v>0.28000000000000008</v>
      </c>
    </row>
    <row r="92" spans="1:36" s="53" customFormat="1" x14ac:dyDescent="0.2">
      <c r="A92" s="73" t="s">
        <v>40</v>
      </c>
      <c r="B92" s="75" t="s">
        <v>103</v>
      </c>
      <c r="C92" s="73" t="s">
        <v>156</v>
      </c>
      <c r="D92" s="45">
        <f>ROUND(U92*' Demand-Supply Gap'!D$231,2)</f>
        <v>0.03</v>
      </c>
      <c r="E92" s="45">
        <f>ROUND(V92*' Demand-Supply Gap'!E$231,2)</f>
        <v>0.02</v>
      </c>
      <c r="F92" s="45">
        <f>ROUND(W92*' Demand-Supply Gap'!F$231,2)</f>
        <v>0.03</v>
      </c>
      <c r="G92" s="45">
        <f>ROUND(X92*' Demand-Supply Gap'!G$231,2)</f>
        <v>0.31</v>
      </c>
      <c r="H92" s="45">
        <f>ROUND(Y92*' Demand-Supply Gap'!H$231,2)</f>
        <v>0.32</v>
      </c>
      <c r="I92" s="45">
        <f>ROUND(Z92*' Demand-Supply Gap'!I$231,2)</f>
        <v>0.3</v>
      </c>
      <c r="J92" s="45">
        <f>ROUND(AA92*' Demand-Supply Gap'!J$231,2)</f>
        <v>0.31</v>
      </c>
      <c r="K92" s="45">
        <f>ROUND(AB92*' Demand-Supply Gap'!K$231,2)</f>
        <v>0.31</v>
      </c>
      <c r="L92" s="45">
        <f>ROUND(AC92*' Demand-Supply Gap'!L$231,2)</f>
        <v>0.32</v>
      </c>
      <c r="M92" s="45">
        <f>ROUND(AD92*' Demand-Supply Gap'!M$231,2)</f>
        <v>0.34</v>
      </c>
      <c r="N92" s="45">
        <f>ROUND(AE92*' Demand-Supply Gap'!N$231,2)</f>
        <v>0.35</v>
      </c>
      <c r="O92" s="45">
        <f>ROUND(AF92*' Demand-Supply Gap'!O$231,2)</f>
        <v>0.37</v>
      </c>
      <c r="P92" s="45">
        <f>ROUND(AG92*' Demand-Supply Gap'!P$231,2)</f>
        <v>0.38</v>
      </c>
      <c r="Q92" s="45">
        <f>ROUND(AH92*' Demand-Supply Gap'!Q$231,2)</f>
        <v>0.4</v>
      </c>
      <c r="R92" s="45">
        <f>ROUND(AI92*' Demand-Supply Gap'!R$231,2)</f>
        <v>0.42</v>
      </c>
      <c r="S92" s="45">
        <f>ROUND(AJ92*' Demand-Supply Gap'!S$231,2)</f>
        <v>0.44</v>
      </c>
      <c r="T92" s="58"/>
      <c r="U92" s="192">
        <v>0.17339999999999997</v>
      </c>
      <c r="V92" s="192">
        <v>0.17453333333333332</v>
      </c>
      <c r="W92" s="192">
        <v>0.17566666666666664</v>
      </c>
      <c r="X92" s="192">
        <v>0.17679999999999998</v>
      </c>
      <c r="Y92" s="192">
        <v>0.1779333333333333</v>
      </c>
      <c r="Z92" s="192">
        <v>0.17906666666666665</v>
      </c>
      <c r="AA92" s="192">
        <v>0.18019999999999997</v>
      </c>
      <c r="AB92" s="192">
        <v>0.18133333333333332</v>
      </c>
      <c r="AC92" s="192">
        <v>0.18246666666666664</v>
      </c>
      <c r="AD92" s="192">
        <v>0.18359999999999999</v>
      </c>
      <c r="AE92" s="192">
        <v>0.1847333333333333</v>
      </c>
      <c r="AF92" s="192">
        <v>0.18586666666666665</v>
      </c>
      <c r="AG92" s="192">
        <v>0.18699999999999997</v>
      </c>
      <c r="AH92" s="192">
        <v>0.18813333333333329</v>
      </c>
      <c r="AI92" s="192">
        <v>0.18926666666666664</v>
      </c>
      <c r="AJ92" s="192">
        <v>0.19039999999999999</v>
      </c>
    </row>
    <row r="93" spans="1:36" s="53" customFormat="1" x14ac:dyDescent="0.2">
      <c r="A93" s="73" t="s">
        <v>40</v>
      </c>
      <c r="B93" s="75" t="s">
        <v>103</v>
      </c>
      <c r="C93" s="73" t="s">
        <v>12</v>
      </c>
      <c r="D93" s="45">
        <f>ROUND(U93*' Demand-Supply Gap'!D$231,2)</f>
        <v>0.02</v>
      </c>
      <c r="E93" s="45">
        <f>ROUND(V93*' Demand-Supply Gap'!E$231,2)</f>
        <v>0.02</v>
      </c>
      <c r="F93" s="45">
        <f>ROUND(W93*' Demand-Supply Gap'!F$231,2)</f>
        <v>0.02</v>
      </c>
      <c r="G93" s="45">
        <f>ROUND(X93*' Demand-Supply Gap'!G$231,2)</f>
        <v>0.21</v>
      </c>
      <c r="H93" s="45">
        <f>ROUND(Y93*' Demand-Supply Gap'!H$231,2)</f>
        <v>0.21</v>
      </c>
      <c r="I93" s="45">
        <f>ROUND(Z93*' Demand-Supply Gap'!I$231,2)</f>
        <v>0.2</v>
      </c>
      <c r="J93" s="45">
        <f>ROUND(AA93*' Demand-Supply Gap'!J$231,2)</f>
        <v>0.2</v>
      </c>
      <c r="K93" s="45">
        <f>ROUND(AB93*' Demand-Supply Gap'!K$231,2)</f>
        <v>0.2</v>
      </c>
      <c r="L93" s="45">
        <f>ROUND(AC93*' Demand-Supply Gap'!L$231,2)</f>
        <v>0.2</v>
      </c>
      <c r="M93" s="45">
        <f>ROUND(AD93*' Demand-Supply Gap'!M$231,2)</f>
        <v>0.21</v>
      </c>
      <c r="N93" s="45">
        <f>ROUND(AE93*' Demand-Supply Gap'!N$231,2)</f>
        <v>0.21</v>
      </c>
      <c r="O93" s="45">
        <f>ROUND(AF93*' Demand-Supply Gap'!O$231,2)</f>
        <v>0.22</v>
      </c>
      <c r="P93" s="45">
        <f>ROUND(AG93*' Demand-Supply Gap'!P$231,2)</f>
        <v>0.22</v>
      </c>
      <c r="Q93" s="45">
        <f>ROUND(AH93*' Demand-Supply Gap'!Q$231,2)</f>
        <v>0.23</v>
      </c>
      <c r="R93" s="45">
        <f>ROUND(AI93*' Demand-Supply Gap'!R$231,2)</f>
        <v>0.24</v>
      </c>
      <c r="S93" s="45">
        <f>ROUND(AJ93*' Demand-Supply Gap'!S$231,2)</f>
        <v>0.24</v>
      </c>
      <c r="T93" s="58"/>
      <c r="U93" s="63">
        <f>1-SUM(U90:U92)</f>
        <v>0.12660000000000005</v>
      </c>
      <c r="V93" s="63">
        <f t="shared" ref="V93:AJ93" si="58">1-SUM(V90:V92)</f>
        <v>0.12513333333333343</v>
      </c>
      <c r="W93" s="63">
        <f t="shared" si="58"/>
        <v>0.1236666666666667</v>
      </c>
      <c r="X93" s="63">
        <f t="shared" si="58"/>
        <v>0.12219999999999998</v>
      </c>
      <c r="Y93" s="63">
        <f t="shared" si="58"/>
        <v>0.12073333333333336</v>
      </c>
      <c r="Z93" s="63">
        <f t="shared" si="58"/>
        <v>0.11926666666666663</v>
      </c>
      <c r="AA93" s="63">
        <f t="shared" si="58"/>
        <v>0.11780000000000013</v>
      </c>
      <c r="AB93" s="63">
        <f t="shared" si="58"/>
        <v>0.11633333333333329</v>
      </c>
      <c r="AC93" s="63">
        <f t="shared" si="58"/>
        <v>0.11486666666666656</v>
      </c>
      <c r="AD93" s="63">
        <f t="shared" si="58"/>
        <v>0.11339999999999995</v>
      </c>
      <c r="AE93" s="63">
        <f t="shared" si="58"/>
        <v>0.11193333333333333</v>
      </c>
      <c r="AF93" s="63">
        <f t="shared" si="58"/>
        <v>0.11046666666666671</v>
      </c>
      <c r="AG93" s="63">
        <f t="shared" si="58"/>
        <v>0.10899999999999999</v>
      </c>
      <c r="AH93" s="63">
        <f t="shared" si="58"/>
        <v>0.10753333333333337</v>
      </c>
      <c r="AI93" s="63">
        <f t="shared" si="58"/>
        <v>0.10606666666666653</v>
      </c>
      <c r="AJ93" s="63">
        <f t="shared" si="58"/>
        <v>0.10459999999999992</v>
      </c>
    </row>
    <row r="94" spans="1:36" s="53" customFormat="1" ht="13.5" thickBot="1" x14ac:dyDescent="0.25">
      <c r="A94" s="198" t="s">
        <v>40</v>
      </c>
      <c r="B94" s="199" t="s">
        <v>103</v>
      </c>
      <c r="C94" s="198" t="s">
        <v>101</v>
      </c>
      <c r="D94" s="202">
        <f>ROUND(U94*' Demand-Supply Gap'!D$231,2)</f>
        <v>0.19</v>
      </c>
      <c r="E94" s="202">
        <f>ROUND(V94*' Demand-Supply Gap'!E$231,2)</f>
        <v>0.13</v>
      </c>
      <c r="F94" s="202">
        <f>ROUND(W94*' Demand-Supply Gap'!F$231,2)</f>
        <v>0.14000000000000001</v>
      </c>
      <c r="G94" s="202">
        <f>ROUND(X94*' Demand-Supply Gap'!G$231,2)</f>
        <v>1.74</v>
      </c>
      <c r="H94" s="202">
        <f>ROUND(Y94*' Demand-Supply Gap'!H$231,2)</f>
        <v>1.78</v>
      </c>
      <c r="I94" s="202">
        <f>ROUND(Z94*' Demand-Supply Gap'!I$231,2)</f>
        <v>1.69</v>
      </c>
      <c r="J94" s="202">
        <f>ROUND(AA94*' Demand-Supply Gap'!J$231,2)</f>
        <v>1.7</v>
      </c>
      <c r="K94" s="202">
        <f>ROUND(AB94*' Demand-Supply Gap'!K$231,2)</f>
        <v>1.73</v>
      </c>
      <c r="L94" s="202">
        <f>ROUND(AC94*' Demand-Supply Gap'!L$231,2)</f>
        <v>1.77</v>
      </c>
      <c r="M94" s="202">
        <f>ROUND(AD94*' Demand-Supply Gap'!M$231,2)</f>
        <v>1.83</v>
      </c>
      <c r="N94" s="202">
        <f>ROUND(AE94*' Demand-Supply Gap'!N$231,2)</f>
        <v>1.89</v>
      </c>
      <c r="O94" s="202">
        <f>ROUND(AF94*' Demand-Supply Gap'!O$231,2)</f>
        <v>1.97</v>
      </c>
      <c r="P94" s="202">
        <f>ROUND(AG94*' Demand-Supply Gap'!P$231,2)</f>
        <v>2.0499999999999998</v>
      </c>
      <c r="Q94" s="202">
        <f>ROUND(AH94*' Demand-Supply Gap'!Q$231,2)</f>
        <v>2.13</v>
      </c>
      <c r="R94" s="202">
        <f>ROUND(AI94*' Demand-Supply Gap'!R$231,2)</f>
        <v>2.2200000000000002</v>
      </c>
      <c r="S94" s="202">
        <f>ROUND(AJ94*' Demand-Supply Gap'!S$231,2)</f>
        <v>2.3199999999999998</v>
      </c>
      <c r="T94" s="204"/>
      <c r="U94" s="205">
        <f>SUM(U90:U93)</f>
        <v>1</v>
      </c>
      <c r="V94" s="205">
        <f t="shared" ref="V94:AJ94" si="59">SUM(V90:V93)</f>
        <v>1</v>
      </c>
      <c r="W94" s="205">
        <f t="shared" si="59"/>
        <v>1</v>
      </c>
      <c r="X94" s="205">
        <f t="shared" si="59"/>
        <v>1</v>
      </c>
      <c r="Y94" s="205">
        <f t="shared" si="59"/>
        <v>1</v>
      </c>
      <c r="Z94" s="205">
        <f t="shared" si="59"/>
        <v>1</v>
      </c>
      <c r="AA94" s="205">
        <f t="shared" si="59"/>
        <v>1</v>
      </c>
      <c r="AB94" s="205">
        <f t="shared" si="59"/>
        <v>1</v>
      </c>
      <c r="AC94" s="205">
        <f t="shared" si="59"/>
        <v>1</v>
      </c>
      <c r="AD94" s="205">
        <f t="shared" si="59"/>
        <v>1</v>
      </c>
      <c r="AE94" s="205">
        <f t="shared" si="59"/>
        <v>1</v>
      </c>
      <c r="AF94" s="205">
        <f t="shared" si="59"/>
        <v>1</v>
      </c>
      <c r="AG94" s="205">
        <f t="shared" si="59"/>
        <v>1</v>
      </c>
      <c r="AH94" s="205">
        <f t="shared" si="59"/>
        <v>1</v>
      </c>
      <c r="AI94" s="205">
        <f t="shared" si="59"/>
        <v>1</v>
      </c>
      <c r="AJ94" s="205">
        <f t="shared" si="59"/>
        <v>1</v>
      </c>
    </row>
    <row r="95" spans="1:36" s="53" customFormat="1" x14ac:dyDescent="0.2">
      <c r="A95" s="206" t="s">
        <v>37</v>
      </c>
      <c r="B95" s="207" t="s">
        <v>312</v>
      </c>
      <c r="C95" s="223" t="s">
        <v>348</v>
      </c>
      <c r="D95" s="209">
        <f>ROUND(U95*' Demand-Supply Gap'!D$262,2)</f>
        <v>7.66</v>
      </c>
      <c r="E95" s="210">
        <f>ROUND(V95*' Demand-Supply Gap'!E$262,2)</f>
        <v>7.85</v>
      </c>
      <c r="F95" s="210">
        <f>ROUND(W95*' Demand-Supply Gap'!F$262,2)</f>
        <v>7.99</v>
      </c>
      <c r="G95" s="210">
        <f>ROUND(X95*' Demand-Supply Gap'!G$262,2)</f>
        <v>8</v>
      </c>
      <c r="H95" s="210">
        <f>ROUND(Y95*' Demand-Supply Gap'!H$262,2)</f>
        <v>8.14</v>
      </c>
      <c r="I95" s="210">
        <f>ROUND(Z95*' Demand-Supply Gap'!I$262,2)</f>
        <v>7.91</v>
      </c>
      <c r="J95" s="210">
        <f>ROUND(AA95*' Demand-Supply Gap'!J$262,2)</f>
        <v>7.99</v>
      </c>
      <c r="K95" s="210">
        <f>ROUND(AB95*' Demand-Supply Gap'!K$262,2)</f>
        <v>8.15</v>
      </c>
      <c r="L95" s="210">
        <f>ROUND(AC95*' Demand-Supply Gap'!L$262,2)</f>
        <v>8.3699999999999992</v>
      </c>
      <c r="M95" s="210">
        <f>ROUND(AD95*' Demand-Supply Gap'!M$262,2)</f>
        <v>8.67</v>
      </c>
      <c r="N95" s="210">
        <f>ROUND(AE95*' Demand-Supply Gap'!N$262,2)</f>
        <v>9.01</v>
      </c>
      <c r="O95" s="210">
        <f>ROUND(AF95*' Demand-Supply Gap'!O$262,2)</f>
        <v>9.41</v>
      </c>
      <c r="P95" s="210">
        <f>ROUND(AG95*' Demand-Supply Gap'!P$262,2)</f>
        <v>9.83</v>
      </c>
      <c r="Q95" s="210">
        <f>ROUND(AH95*' Demand-Supply Gap'!Q$262,2)</f>
        <v>10.23</v>
      </c>
      <c r="R95" s="210">
        <f>ROUND(AI95*' Demand-Supply Gap'!R$262,2)</f>
        <v>10.71</v>
      </c>
      <c r="S95" s="210">
        <f>ROUND(AJ95*' Demand-Supply Gap'!S$262,2)</f>
        <v>11.25</v>
      </c>
      <c r="T95" s="211"/>
      <c r="U95" s="216">
        <v>0.50029999999999997</v>
      </c>
      <c r="V95" s="216">
        <v>0.50180000000000002</v>
      </c>
      <c r="W95" s="216">
        <v>0.50319999999999998</v>
      </c>
      <c r="X95" s="216">
        <v>0.50449999999999995</v>
      </c>
      <c r="Y95" s="216">
        <v>0.50649999999999995</v>
      </c>
      <c r="Z95" s="216">
        <v>0.5075272727272726</v>
      </c>
      <c r="AA95" s="216">
        <v>0.50855454545454537</v>
      </c>
      <c r="AB95" s="216">
        <v>0.50958181818181814</v>
      </c>
      <c r="AC95" s="216">
        <v>0.5106090909090909</v>
      </c>
      <c r="AD95" s="216">
        <v>0.51163636363636356</v>
      </c>
      <c r="AE95" s="216">
        <v>0.51266363636363632</v>
      </c>
      <c r="AF95" s="216">
        <v>0.51369090909090909</v>
      </c>
      <c r="AG95" s="216">
        <v>0.51471818181818185</v>
      </c>
      <c r="AH95" s="216">
        <v>0.51574545454545451</v>
      </c>
      <c r="AI95" s="216">
        <v>0.51677272727272727</v>
      </c>
      <c r="AJ95" s="216">
        <v>0.51780000000000004</v>
      </c>
    </row>
    <row r="96" spans="1:36" s="53" customFormat="1" x14ac:dyDescent="0.2">
      <c r="A96" s="73" t="s">
        <v>37</v>
      </c>
      <c r="B96" s="75" t="s">
        <v>312</v>
      </c>
      <c r="C96" s="196" t="s">
        <v>349</v>
      </c>
      <c r="D96" s="61">
        <f>ROUND(U96*' Demand-Supply Gap'!D$262,2)</f>
        <v>3.66</v>
      </c>
      <c r="E96" s="45">
        <f>ROUND(V96*' Demand-Supply Gap'!E$262,2)</f>
        <v>3.76</v>
      </c>
      <c r="F96" s="45">
        <f>ROUND(W96*' Demand-Supply Gap'!F$262,2)</f>
        <v>3.84</v>
      </c>
      <c r="G96" s="45">
        <f>ROUND(X96*' Demand-Supply Gap'!G$262,2)</f>
        <v>3.84</v>
      </c>
      <c r="H96" s="45">
        <f>ROUND(Y96*' Demand-Supply Gap'!H$262,2)</f>
        <v>3.93</v>
      </c>
      <c r="I96" s="45">
        <f>ROUND(Z96*' Demand-Supply Gap'!I$262,2)</f>
        <v>3.84</v>
      </c>
      <c r="J96" s="45">
        <f>ROUND(AA96*' Demand-Supply Gap'!J$262,2)</f>
        <v>3.9</v>
      </c>
      <c r="K96" s="45">
        <f>ROUND(AB96*' Demand-Supply Gap'!K$262,2)</f>
        <v>4.01</v>
      </c>
      <c r="L96" s="45">
        <f>ROUND(AC96*' Demand-Supply Gap'!L$262,2)</f>
        <v>4.1399999999999997</v>
      </c>
      <c r="M96" s="45">
        <f>ROUND(AD96*' Demand-Supply Gap'!M$262,2)</f>
        <v>4.32</v>
      </c>
      <c r="N96" s="45">
        <f>ROUND(AE96*' Demand-Supply Gap'!N$262,2)</f>
        <v>4.5199999999999996</v>
      </c>
      <c r="O96" s="45">
        <f>ROUND(AF96*' Demand-Supply Gap'!O$262,2)</f>
        <v>4.74</v>
      </c>
      <c r="P96" s="45">
        <f>ROUND(AG96*' Demand-Supply Gap'!P$262,2)</f>
        <v>4.99</v>
      </c>
      <c r="Q96" s="45">
        <f>ROUND(AH96*' Demand-Supply Gap'!Q$262,2)</f>
        <v>5.22</v>
      </c>
      <c r="R96" s="45">
        <f>ROUND(AI96*' Demand-Supply Gap'!R$262,2)</f>
        <v>5.49</v>
      </c>
      <c r="S96" s="45">
        <f>ROUND(AJ96*' Demand-Supply Gap'!S$262,2)</f>
        <v>5.81</v>
      </c>
      <c r="T96" s="58"/>
      <c r="U96" s="192">
        <v>0.2394</v>
      </c>
      <c r="V96" s="192">
        <v>0.24049999999999999</v>
      </c>
      <c r="W96" s="192">
        <v>0.24160000000000001</v>
      </c>
      <c r="X96" s="192">
        <v>0.24249999999999999</v>
      </c>
      <c r="Y96" s="192">
        <v>0.24440000000000003</v>
      </c>
      <c r="Z96" s="192">
        <v>0.24648181818181822</v>
      </c>
      <c r="AA96" s="192">
        <v>0.2485636363636364</v>
      </c>
      <c r="AB96" s="192">
        <v>0.25064545454545456</v>
      </c>
      <c r="AC96" s="192">
        <v>0.25272727272727274</v>
      </c>
      <c r="AD96" s="192">
        <v>0.25480909090909093</v>
      </c>
      <c r="AE96" s="192">
        <v>0.25689090909090911</v>
      </c>
      <c r="AF96" s="192">
        <v>0.2589727272727273</v>
      </c>
      <c r="AG96" s="192">
        <v>0.26105454545454548</v>
      </c>
      <c r="AH96" s="192">
        <v>0.26313636363636367</v>
      </c>
      <c r="AI96" s="192">
        <v>0.26521818181818185</v>
      </c>
      <c r="AJ96" s="192">
        <v>0.26730000000000004</v>
      </c>
    </row>
    <row r="97" spans="1:36" s="53" customFormat="1" x14ac:dyDescent="0.2">
      <c r="A97" s="73" t="s">
        <v>37</v>
      </c>
      <c r="B97" s="75" t="s">
        <v>312</v>
      </c>
      <c r="C97" s="196" t="s">
        <v>350</v>
      </c>
      <c r="D97" s="61">
        <f>ROUND(U97*' Demand-Supply Gap'!D$262,2)</f>
        <v>2.09</v>
      </c>
      <c r="E97" s="45">
        <f>ROUND(V97*' Demand-Supply Gap'!E$262,2)</f>
        <v>2.14</v>
      </c>
      <c r="F97" s="45">
        <f>ROUND(W97*' Demand-Supply Gap'!F$262,2)</f>
        <v>2.17</v>
      </c>
      <c r="G97" s="45">
        <f>ROUND(X97*' Demand-Supply Gap'!G$262,2)</f>
        <v>2.17</v>
      </c>
      <c r="H97" s="45">
        <f>ROUND(Y97*' Demand-Supply Gap'!H$262,2)</f>
        <v>2.2000000000000002</v>
      </c>
      <c r="I97" s="45">
        <f>ROUND(Z97*' Demand-Supply Gap'!I$262,2)</f>
        <v>2.15</v>
      </c>
      <c r="J97" s="45">
        <f>ROUND(AA97*' Demand-Supply Gap'!J$262,2)</f>
        <v>2.19</v>
      </c>
      <c r="K97" s="45">
        <f>ROUND(AB97*' Demand-Supply Gap'!K$262,2)</f>
        <v>2.2400000000000002</v>
      </c>
      <c r="L97" s="45">
        <f>ROUND(AC97*' Demand-Supply Gap'!L$262,2)</f>
        <v>2.3199999999999998</v>
      </c>
      <c r="M97" s="45">
        <f>ROUND(AD97*' Demand-Supply Gap'!M$262,2)</f>
        <v>2.42</v>
      </c>
      <c r="N97" s="45">
        <f>ROUND(AE97*' Demand-Supply Gap'!N$262,2)</f>
        <v>2.5299999999999998</v>
      </c>
      <c r="O97" s="45">
        <f>ROUND(AF97*' Demand-Supply Gap'!O$262,2)</f>
        <v>2.65</v>
      </c>
      <c r="P97" s="45">
        <f>ROUND(AG97*' Demand-Supply Gap'!P$262,2)</f>
        <v>2.79</v>
      </c>
      <c r="Q97" s="45">
        <f>ROUND(AH97*' Demand-Supply Gap'!Q$262,2)</f>
        <v>2.92</v>
      </c>
      <c r="R97" s="45">
        <f>ROUND(AI97*' Demand-Supply Gap'!R$262,2)</f>
        <v>3.07</v>
      </c>
      <c r="S97" s="45">
        <f>ROUND(AJ97*' Demand-Supply Gap'!S$262,2)</f>
        <v>3.25</v>
      </c>
      <c r="T97" s="58"/>
      <c r="U97" s="63">
        <v>0.1368</v>
      </c>
      <c r="V97" s="63">
        <v>0.1368</v>
      </c>
      <c r="W97" s="63">
        <v>0.1368</v>
      </c>
      <c r="X97" s="63">
        <v>0.1368</v>
      </c>
      <c r="Y97" s="63">
        <v>0.13689999999999999</v>
      </c>
      <c r="Z97" s="63">
        <v>0.13803636363636365</v>
      </c>
      <c r="AA97" s="63">
        <v>0.13917272727272728</v>
      </c>
      <c r="AB97" s="63">
        <v>0.14030909090909091</v>
      </c>
      <c r="AC97" s="63">
        <v>0.14144545454545454</v>
      </c>
      <c r="AD97" s="63">
        <v>0.1425818181818182</v>
      </c>
      <c r="AE97" s="63">
        <v>0.14371818181818183</v>
      </c>
      <c r="AF97" s="63">
        <v>0.14485454545454546</v>
      </c>
      <c r="AG97" s="63">
        <v>0.14599090909090909</v>
      </c>
      <c r="AH97" s="63">
        <v>0.14712727272727275</v>
      </c>
      <c r="AI97" s="63">
        <v>0.14826363636363638</v>
      </c>
      <c r="AJ97" s="63">
        <v>0.14940000000000001</v>
      </c>
    </row>
    <row r="98" spans="1:36" s="53" customFormat="1" x14ac:dyDescent="0.2">
      <c r="A98" s="73" t="s">
        <v>37</v>
      </c>
      <c r="B98" s="75" t="s">
        <v>312</v>
      </c>
      <c r="C98" s="196" t="s">
        <v>351</v>
      </c>
      <c r="D98" s="61">
        <f>ROUND(U98*' Demand-Supply Gap'!D$262,2)</f>
        <v>1.89</v>
      </c>
      <c r="E98" s="45">
        <f>ROUND(V98*' Demand-Supply Gap'!E$262,2)</f>
        <v>1.89</v>
      </c>
      <c r="F98" s="45">
        <f>ROUND(W98*' Demand-Supply Gap'!F$262,2)</f>
        <v>1.88</v>
      </c>
      <c r="G98" s="45">
        <f>ROUND(X98*' Demand-Supply Gap'!G$262,2)</f>
        <v>1.84</v>
      </c>
      <c r="H98" s="45">
        <f>ROUND(Y98*' Demand-Supply Gap'!H$262,2)</f>
        <v>1.8</v>
      </c>
      <c r="I98" s="45">
        <f>ROUND(Z98*' Demand-Supply Gap'!I$262,2)</f>
        <v>1.68</v>
      </c>
      <c r="J98" s="45">
        <f>ROUND(AA98*' Demand-Supply Gap'!J$262,2)</f>
        <v>1.63</v>
      </c>
      <c r="K98" s="45">
        <f>ROUND(AB98*' Demand-Supply Gap'!K$262,2)</f>
        <v>1.59</v>
      </c>
      <c r="L98" s="45">
        <f>ROUND(AC98*' Demand-Supply Gap'!L$262,2)</f>
        <v>1.56</v>
      </c>
      <c r="M98" s="45">
        <f>ROUND(AD98*' Demand-Supply Gap'!M$262,2)</f>
        <v>1.54</v>
      </c>
      <c r="N98" s="45">
        <f>ROUND(AE98*' Demand-Supply Gap'!N$262,2)</f>
        <v>1.52</v>
      </c>
      <c r="O98" s="45">
        <f>ROUND(AF98*' Demand-Supply Gap'!O$262,2)</f>
        <v>1.51</v>
      </c>
      <c r="P98" s="45">
        <f>ROUND(AG98*' Demand-Supply Gap'!P$262,2)</f>
        <v>1.49</v>
      </c>
      <c r="Q98" s="45">
        <f>ROUND(AH98*' Demand-Supply Gap'!Q$262,2)</f>
        <v>1.47</v>
      </c>
      <c r="R98" s="45">
        <f>ROUND(AI98*' Demand-Supply Gap'!R$262,2)</f>
        <v>1.45</v>
      </c>
      <c r="S98" s="45">
        <f>ROUND(AJ98*' Demand-Supply Gap'!S$262,2)</f>
        <v>1.42</v>
      </c>
      <c r="T98" s="58"/>
      <c r="U98" s="63">
        <v>0.1235</v>
      </c>
      <c r="V98" s="63">
        <v>0.121</v>
      </c>
      <c r="W98" s="63">
        <v>0.11840000000000001</v>
      </c>
      <c r="X98" s="63">
        <v>0.1162</v>
      </c>
      <c r="Y98" s="63">
        <v>0.11219999999999999</v>
      </c>
      <c r="Z98" s="63">
        <f>100%-SUM(Z95:Z97)</f>
        <v>0.10795454545454553</v>
      </c>
      <c r="AA98" s="63">
        <f t="shared" ref="AA98:AJ98" si="60">100%-SUM(AA95:AA97)</f>
        <v>0.10370909090909097</v>
      </c>
      <c r="AB98" s="63">
        <f t="shared" si="60"/>
        <v>9.946363636363631E-2</v>
      </c>
      <c r="AC98" s="63">
        <f t="shared" si="60"/>
        <v>9.5218181818181757E-2</v>
      </c>
      <c r="AD98" s="63">
        <f t="shared" si="60"/>
        <v>9.0972727272727427E-2</v>
      </c>
      <c r="AE98" s="63">
        <f t="shared" si="60"/>
        <v>8.6727272727272764E-2</v>
      </c>
      <c r="AF98" s="63">
        <f t="shared" si="60"/>
        <v>8.2481818181818212E-2</v>
      </c>
      <c r="AG98" s="63">
        <f t="shared" si="60"/>
        <v>7.8236363636363659E-2</v>
      </c>
      <c r="AH98" s="63">
        <f t="shared" si="60"/>
        <v>7.3990909090908996E-2</v>
      </c>
      <c r="AI98" s="63">
        <f t="shared" si="60"/>
        <v>6.9745454545454444E-2</v>
      </c>
      <c r="AJ98" s="63">
        <f t="shared" si="60"/>
        <v>6.5499999999999892E-2</v>
      </c>
    </row>
    <row r="99" spans="1:36" s="53" customFormat="1" ht="13.5" thickBot="1" x14ac:dyDescent="0.25">
      <c r="A99" s="198" t="s">
        <v>37</v>
      </c>
      <c r="B99" s="199" t="s">
        <v>312</v>
      </c>
      <c r="C99" s="224" t="s">
        <v>101</v>
      </c>
      <c r="D99" s="202">
        <f>SUM(D95:D98)</f>
        <v>15.3</v>
      </c>
      <c r="E99" s="202">
        <f t="shared" ref="E99:S99" si="61">SUM(E95:E98)</f>
        <v>15.64</v>
      </c>
      <c r="F99" s="202">
        <f t="shared" si="61"/>
        <v>15.879999999999999</v>
      </c>
      <c r="G99" s="202">
        <f t="shared" si="61"/>
        <v>15.85</v>
      </c>
      <c r="H99" s="202">
        <f t="shared" si="61"/>
        <v>16.07</v>
      </c>
      <c r="I99" s="202">
        <f t="shared" si="61"/>
        <v>15.58</v>
      </c>
      <c r="J99" s="202">
        <f t="shared" si="61"/>
        <v>15.71</v>
      </c>
      <c r="K99" s="202">
        <f t="shared" si="61"/>
        <v>15.99</v>
      </c>
      <c r="L99" s="202">
        <f t="shared" si="61"/>
        <v>16.389999999999997</v>
      </c>
      <c r="M99" s="202">
        <f t="shared" si="61"/>
        <v>16.95</v>
      </c>
      <c r="N99" s="202">
        <f t="shared" si="61"/>
        <v>17.579999999999998</v>
      </c>
      <c r="O99" s="202">
        <f t="shared" si="61"/>
        <v>18.310000000000002</v>
      </c>
      <c r="P99" s="202">
        <f t="shared" si="61"/>
        <v>19.099999999999998</v>
      </c>
      <c r="Q99" s="202">
        <f t="shared" si="61"/>
        <v>19.839999999999996</v>
      </c>
      <c r="R99" s="202">
        <f t="shared" si="61"/>
        <v>20.720000000000002</v>
      </c>
      <c r="S99" s="202">
        <f t="shared" si="61"/>
        <v>21.729999999999997</v>
      </c>
      <c r="T99" s="204"/>
      <c r="U99" s="205">
        <f>SUM(U95:U98)</f>
        <v>1</v>
      </c>
      <c r="V99" s="205">
        <f t="shared" ref="V99:AJ99" si="62">SUM(V95:V98)</f>
        <v>1.0001</v>
      </c>
      <c r="W99" s="205">
        <f t="shared" si="62"/>
        <v>1</v>
      </c>
      <c r="X99" s="205">
        <f t="shared" si="62"/>
        <v>0.99999999999999989</v>
      </c>
      <c r="Y99" s="205">
        <f t="shared" si="62"/>
        <v>1</v>
      </c>
      <c r="Z99" s="205">
        <f t="shared" si="62"/>
        <v>1</v>
      </c>
      <c r="AA99" s="205">
        <f t="shared" si="62"/>
        <v>1</v>
      </c>
      <c r="AB99" s="205">
        <f t="shared" si="62"/>
        <v>1</v>
      </c>
      <c r="AC99" s="205">
        <f t="shared" si="62"/>
        <v>1</v>
      </c>
      <c r="AD99" s="205">
        <f t="shared" si="62"/>
        <v>1</v>
      </c>
      <c r="AE99" s="205">
        <f t="shared" si="62"/>
        <v>1</v>
      </c>
      <c r="AF99" s="205">
        <f t="shared" si="62"/>
        <v>1</v>
      </c>
      <c r="AG99" s="205">
        <f t="shared" si="62"/>
        <v>1</v>
      </c>
      <c r="AH99" s="205">
        <f t="shared" si="62"/>
        <v>1</v>
      </c>
      <c r="AI99" s="205">
        <f t="shared" si="62"/>
        <v>1</v>
      </c>
      <c r="AJ99" s="205">
        <f t="shared" si="62"/>
        <v>1</v>
      </c>
    </row>
    <row r="100" spans="1:36" s="53" customFormat="1" x14ac:dyDescent="0.2">
      <c r="A100" s="206" t="s">
        <v>37</v>
      </c>
      <c r="B100" s="207" t="s">
        <v>189</v>
      </c>
      <c r="C100" s="206" t="s">
        <v>262</v>
      </c>
      <c r="D100" s="210">
        <f>ROUND(U100*' Demand-Supply Gap'!D$280,2)</f>
        <v>6.18</v>
      </c>
      <c r="E100" s="210">
        <f>ROUND(V100*' Demand-Supply Gap'!E$280,2)</f>
        <v>6.26</v>
      </c>
      <c r="F100" s="210">
        <f>ROUND(W100*' Demand-Supply Gap'!F$280,2)</f>
        <v>6.26</v>
      </c>
      <c r="G100" s="210">
        <f>ROUND(X100*' Demand-Supply Gap'!G$280,2)</f>
        <v>6.28</v>
      </c>
      <c r="H100" s="210">
        <f>ROUND(Y100*' Demand-Supply Gap'!H$280,2)</f>
        <v>6.52</v>
      </c>
      <c r="I100" s="210">
        <f>ROUND(Z100*' Demand-Supply Gap'!I$280,2)</f>
        <v>6.29</v>
      </c>
      <c r="J100" s="210">
        <f>ROUND(AA100*' Demand-Supply Gap'!J$280,2)</f>
        <v>6.29</v>
      </c>
      <c r="K100" s="210">
        <f>ROUND(AB100*' Demand-Supply Gap'!K$280,2)</f>
        <v>6.37</v>
      </c>
      <c r="L100" s="210">
        <f>ROUND(AC100*' Demand-Supply Gap'!L$280,2)</f>
        <v>6.48</v>
      </c>
      <c r="M100" s="210">
        <f>ROUND(AD100*' Demand-Supply Gap'!M$280,2)</f>
        <v>6.7</v>
      </c>
      <c r="N100" s="210">
        <f>ROUND(AE100*' Demand-Supply Gap'!N$280,2)</f>
        <v>6.96</v>
      </c>
      <c r="O100" s="210">
        <f>ROUND(AF100*' Demand-Supply Gap'!O$280,2)</f>
        <v>7.25</v>
      </c>
      <c r="P100" s="210">
        <f>ROUND(AG100*' Demand-Supply Gap'!P$280,2)</f>
        <v>7.45</v>
      </c>
      <c r="Q100" s="210">
        <f>ROUND(AH100*' Demand-Supply Gap'!Q$280,2)</f>
        <v>7.86</v>
      </c>
      <c r="R100" s="210">
        <f>ROUND(AI100*' Demand-Supply Gap'!R$280,2)</f>
        <v>8.16</v>
      </c>
      <c r="S100" s="210">
        <f>ROUND(AJ100*' Demand-Supply Gap'!S$280,2)</f>
        <v>8.5</v>
      </c>
      <c r="T100" s="211"/>
      <c r="U100" s="216">
        <v>0.48280000000000006</v>
      </c>
      <c r="V100" s="216">
        <v>0.48109999999999992</v>
      </c>
      <c r="W100" s="216">
        <v>0.47949999999999998</v>
      </c>
      <c r="X100" s="216">
        <v>0.47889999999999994</v>
      </c>
      <c r="Y100" s="216">
        <v>0.47810000000000002</v>
      </c>
      <c r="Z100" s="216">
        <v>0.47699999999999992</v>
      </c>
      <c r="AA100" s="216">
        <v>0.47539999999999999</v>
      </c>
      <c r="AB100" s="216">
        <v>0.47410000000000002</v>
      </c>
      <c r="AC100" s="216">
        <v>0.47339999999999999</v>
      </c>
      <c r="AD100" s="216">
        <v>0.47249999999999998</v>
      </c>
      <c r="AE100" s="216">
        <v>0.47179999999999994</v>
      </c>
      <c r="AF100" s="216">
        <v>0.47120000000000001</v>
      </c>
      <c r="AG100" s="216">
        <v>0.46339999999999998</v>
      </c>
      <c r="AH100" s="216">
        <v>0.46989999999999993</v>
      </c>
      <c r="AI100" s="216">
        <v>0.46889999999999993</v>
      </c>
      <c r="AJ100" s="216">
        <v>0.46759999999999996</v>
      </c>
    </row>
    <row r="101" spans="1:36" s="53" customFormat="1" x14ac:dyDescent="0.2">
      <c r="A101" s="73" t="s">
        <v>37</v>
      </c>
      <c r="B101" s="75" t="s">
        <v>189</v>
      </c>
      <c r="C101" s="73" t="s">
        <v>263</v>
      </c>
      <c r="D101" s="45">
        <f>ROUND(U101*' Demand-Supply Gap'!D$280,2)</f>
        <v>0.92</v>
      </c>
      <c r="E101" s="45">
        <f>ROUND(V101*' Demand-Supply Gap'!E$280,2)</f>
        <v>0.93</v>
      </c>
      <c r="F101" s="45">
        <f>ROUND(W101*' Demand-Supply Gap'!F$280,2)</f>
        <v>0.92</v>
      </c>
      <c r="G101" s="45">
        <f>ROUND(X101*' Demand-Supply Gap'!G$280,2)</f>
        <v>0.92</v>
      </c>
      <c r="H101" s="45">
        <f>ROUND(Y101*' Demand-Supply Gap'!H$280,2)</f>
        <v>0.95</v>
      </c>
      <c r="I101" s="45">
        <f>ROUND(Z101*' Demand-Supply Gap'!I$280,2)</f>
        <v>0.92</v>
      </c>
      <c r="J101" s="45">
        <f>ROUND(AA101*' Demand-Supply Gap'!J$280,2)</f>
        <v>0.91</v>
      </c>
      <c r="K101" s="45">
        <f>ROUND(AB101*' Demand-Supply Gap'!K$280,2)</f>
        <v>0.9</v>
      </c>
      <c r="L101" s="45">
        <f>ROUND(AC101*' Demand-Supply Gap'!L$280,2)</f>
        <v>0.9</v>
      </c>
      <c r="M101" s="45">
        <f>ROUND(AD101*' Demand-Supply Gap'!M$280,2)</f>
        <v>0.92</v>
      </c>
      <c r="N101" s="45">
        <f>ROUND(AE101*' Demand-Supply Gap'!N$280,2)</f>
        <v>0.94</v>
      </c>
      <c r="O101" s="45">
        <f>ROUND(AF101*' Demand-Supply Gap'!O$280,2)</f>
        <v>0.97</v>
      </c>
      <c r="P101" s="45">
        <f>ROUND(AG101*' Demand-Supply Gap'!P$280,2)</f>
        <v>1</v>
      </c>
      <c r="Q101" s="45">
        <f>ROUND(AH101*' Demand-Supply Gap'!Q$280,2)</f>
        <v>1.03</v>
      </c>
      <c r="R101" s="45">
        <f>ROUND(AI101*' Demand-Supply Gap'!R$280,2)</f>
        <v>1.07</v>
      </c>
      <c r="S101" s="45">
        <f>ROUND(AJ101*' Demand-Supply Gap'!S$280,2)</f>
        <v>1.1000000000000001</v>
      </c>
      <c r="T101" s="58"/>
      <c r="U101" s="192">
        <v>7.1600000000000011E-2</v>
      </c>
      <c r="V101" s="192">
        <v>7.1199999999999999E-2</v>
      </c>
      <c r="W101" s="192">
        <v>7.0699999999999999E-2</v>
      </c>
      <c r="X101" s="192">
        <v>7.0300000000000001E-2</v>
      </c>
      <c r="Y101" s="192">
        <v>6.986666666666666E-2</v>
      </c>
      <c r="Z101" s="192">
        <v>6.9400000000000003E-2</v>
      </c>
      <c r="AA101" s="192">
        <v>6.8999999999999992E-2</v>
      </c>
      <c r="AB101" s="192">
        <v>6.7199999999999996E-2</v>
      </c>
      <c r="AC101" s="192">
        <v>6.54E-2</v>
      </c>
      <c r="AD101" s="192">
        <v>6.4500000000000002E-2</v>
      </c>
      <c r="AE101" s="192">
        <v>6.3799999999999996E-2</v>
      </c>
      <c r="AF101" s="192">
        <v>6.3E-2</v>
      </c>
      <c r="AG101" s="192">
        <v>6.2299999999999994E-2</v>
      </c>
      <c r="AH101" s="192">
        <v>6.1700000000000005E-2</v>
      </c>
      <c r="AI101" s="192">
        <v>6.1300000000000007E-2</v>
      </c>
      <c r="AJ101" s="192">
        <v>6.0499999999999998E-2</v>
      </c>
    </row>
    <row r="102" spans="1:36" s="53" customFormat="1" x14ac:dyDescent="0.2">
      <c r="A102" s="73" t="s">
        <v>37</v>
      </c>
      <c r="B102" s="75" t="s">
        <v>189</v>
      </c>
      <c r="C102" s="73" t="s">
        <v>264</v>
      </c>
      <c r="D102" s="45">
        <f>ROUND(U102*' Demand-Supply Gap'!D$280,2)</f>
        <v>1.69</v>
      </c>
      <c r="E102" s="45">
        <f>ROUND(V102*' Demand-Supply Gap'!E$280,2)</f>
        <v>1.73</v>
      </c>
      <c r="F102" s="45">
        <f>ROUND(W102*' Demand-Supply Gap'!F$280,2)</f>
        <v>1.75</v>
      </c>
      <c r="G102" s="45">
        <f>ROUND(X102*' Demand-Supply Gap'!G$280,2)</f>
        <v>1.77</v>
      </c>
      <c r="H102" s="45">
        <f>ROUND(Y102*' Demand-Supply Gap'!H$280,2)</f>
        <v>1.85</v>
      </c>
      <c r="I102" s="45">
        <f>ROUND(Z102*' Demand-Supply Gap'!I$280,2)</f>
        <v>1.8</v>
      </c>
      <c r="J102" s="45">
        <f>ROUND(AA102*' Demand-Supply Gap'!J$280,2)</f>
        <v>1.82</v>
      </c>
      <c r="K102" s="45">
        <f>ROUND(AB102*' Demand-Supply Gap'!K$280,2)</f>
        <v>1.86</v>
      </c>
      <c r="L102" s="45">
        <f>ROUND(AC102*' Demand-Supply Gap'!L$280,2)</f>
        <v>1.91</v>
      </c>
      <c r="M102" s="45">
        <f>ROUND(AD102*' Demand-Supply Gap'!M$280,2)</f>
        <v>1.97</v>
      </c>
      <c r="N102" s="45">
        <f>ROUND(AE102*' Demand-Supply Gap'!N$280,2)</f>
        <v>2.0499999999999998</v>
      </c>
      <c r="O102" s="45">
        <f>ROUND(AF102*' Demand-Supply Gap'!O$280,2)</f>
        <v>2.15</v>
      </c>
      <c r="P102" s="45">
        <f>ROUND(AG102*' Demand-Supply Gap'!P$280,2)</f>
        <v>2.2599999999999998</v>
      </c>
      <c r="Q102" s="45">
        <f>ROUND(AH102*' Demand-Supply Gap'!Q$280,2)</f>
        <v>2.36</v>
      </c>
      <c r="R102" s="45">
        <f>ROUND(AI102*' Demand-Supply Gap'!R$280,2)</f>
        <v>2.4700000000000002</v>
      </c>
      <c r="S102" s="45">
        <f>ROUND(AJ102*' Demand-Supply Gap'!S$280,2)</f>
        <v>2.6</v>
      </c>
      <c r="T102" s="60"/>
      <c r="U102" s="192">
        <v>0.13189999999999996</v>
      </c>
      <c r="V102" s="192">
        <v>0.13320000000000001</v>
      </c>
      <c r="W102" s="192">
        <v>0.13389999999999999</v>
      </c>
      <c r="X102" s="192">
        <v>0.13469999999999999</v>
      </c>
      <c r="Y102" s="192">
        <v>0.13539999999999999</v>
      </c>
      <c r="Z102" s="192">
        <v>0.13619999999999999</v>
      </c>
      <c r="AA102" s="192">
        <v>0.13769999999999999</v>
      </c>
      <c r="AB102" s="192">
        <v>0.1384</v>
      </c>
      <c r="AC102" s="192">
        <v>0.1391</v>
      </c>
      <c r="AD102" s="192">
        <v>0.13876666666666659</v>
      </c>
      <c r="AE102" s="192">
        <v>0.13919999999999999</v>
      </c>
      <c r="AF102" s="192">
        <v>0.13969999999999999</v>
      </c>
      <c r="AG102" s="192">
        <v>0.1404</v>
      </c>
      <c r="AH102" s="192">
        <v>0.14130000000000001</v>
      </c>
      <c r="AI102" s="192">
        <v>0.14199999999999999</v>
      </c>
      <c r="AJ102" s="192">
        <v>0.14269999999999999</v>
      </c>
    </row>
    <row r="103" spans="1:36" s="53" customFormat="1" x14ac:dyDescent="0.2">
      <c r="A103" s="73" t="s">
        <v>37</v>
      </c>
      <c r="B103" s="75" t="s">
        <v>189</v>
      </c>
      <c r="C103" s="73" t="s">
        <v>265</v>
      </c>
      <c r="D103" s="45">
        <f>ROUND(U103*' Demand-Supply Gap'!D$280,2)</f>
        <v>0.63</v>
      </c>
      <c r="E103" s="45">
        <f>ROUND(V103*' Demand-Supply Gap'!E$280,2)</f>
        <v>0.64</v>
      </c>
      <c r="F103" s="45">
        <f>ROUND(W103*' Demand-Supply Gap'!F$280,2)</f>
        <v>0.65</v>
      </c>
      <c r="G103" s="45">
        <f>ROUND(X103*' Demand-Supply Gap'!G$280,2)</f>
        <v>0.65</v>
      </c>
      <c r="H103" s="45">
        <f>ROUND(Y103*' Demand-Supply Gap'!H$280,2)</f>
        <v>0.69</v>
      </c>
      <c r="I103" s="45">
        <f>ROUND(Z103*' Demand-Supply Gap'!I$280,2)</f>
        <v>0.67</v>
      </c>
      <c r="J103" s="45">
        <f>ROUND(AA103*' Demand-Supply Gap'!J$280,2)</f>
        <v>0.68</v>
      </c>
      <c r="K103" s="45">
        <f>ROUND(AB103*' Demand-Supply Gap'!K$280,2)</f>
        <v>0.69</v>
      </c>
      <c r="L103" s="45">
        <f>ROUND(AC103*' Demand-Supply Gap'!L$280,2)</f>
        <v>0.72</v>
      </c>
      <c r="M103" s="45">
        <f>ROUND(AD103*' Demand-Supply Gap'!M$280,2)</f>
        <v>0.75</v>
      </c>
      <c r="N103" s="45">
        <f>ROUND(AE103*' Demand-Supply Gap'!N$280,2)</f>
        <v>0.78</v>
      </c>
      <c r="O103" s="45">
        <f>ROUND(AF103*' Demand-Supply Gap'!O$280,2)</f>
        <v>0.83</v>
      </c>
      <c r="P103" s="45">
        <f>ROUND(AG103*' Demand-Supply Gap'!P$280,2)</f>
        <v>0.88</v>
      </c>
      <c r="Q103" s="45">
        <f>ROUND(AH103*' Demand-Supply Gap'!Q$280,2)</f>
        <v>0.92</v>
      </c>
      <c r="R103" s="45">
        <f>ROUND(AI103*' Demand-Supply Gap'!R$280,2)</f>
        <v>0.96</v>
      </c>
      <c r="S103" s="45">
        <f>ROUND(AJ103*' Demand-Supply Gap'!S$280,2)</f>
        <v>1.02</v>
      </c>
      <c r="T103" s="58"/>
      <c r="U103" s="192">
        <v>4.8999999999999995E-2</v>
      </c>
      <c r="V103" s="192">
        <v>4.9200000000000001E-2</v>
      </c>
      <c r="W103" s="192">
        <v>4.9499999999999995E-2</v>
      </c>
      <c r="X103" s="192">
        <v>4.99E-2</v>
      </c>
      <c r="Y103" s="192">
        <v>5.0499999999999996E-2</v>
      </c>
      <c r="Z103" s="192">
        <v>5.0900000000000001E-2</v>
      </c>
      <c r="AA103" s="192">
        <v>5.1199999999999996E-2</v>
      </c>
      <c r="AB103" s="192">
        <v>5.16E-2</v>
      </c>
      <c r="AC103" s="192">
        <v>5.2199999999999996E-2</v>
      </c>
      <c r="AD103" s="192">
        <v>5.28E-2</v>
      </c>
      <c r="AE103" s="192">
        <v>5.3199999999999997E-2</v>
      </c>
      <c r="AF103" s="192">
        <v>5.3699999999999998E-2</v>
      </c>
      <c r="AG103" s="192">
        <v>5.45E-2</v>
      </c>
      <c r="AH103" s="192">
        <v>5.4899999999999997E-2</v>
      </c>
      <c r="AI103" s="192">
        <v>5.5399999999999998E-2</v>
      </c>
      <c r="AJ103" s="192">
        <v>5.62E-2</v>
      </c>
    </row>
    <row r="104" spans="1:36" s="53" customFormat="1" x14ac:dyDescent="0.2">
      <c r="A104" s="73" t="s">
        <v>37</v>
      </c>
      <c r="B104" s="75" t="s">
        <v>189</v>
      </c>
      <c r="C104" s="73" t="s">
        <v>266</v>
      </c>
      <c r="D104" s="45">
        <f>ROUND(U104*' Demand-Supply Gap'!D$280,2)</f>
        <v>1.1200000000000001</v>
      </c>
      <c r="E104" s="45">
        <f>ROUND(V104*' Demand-Supply Gap'!E$280,2)</f>
        <v>1.1299999999999999</v>
      </c>
      <c r="F104" s="45">
        <f>ROUND(W104*' Demand-Supply Gap'!F$280,2)</f>
        <v>1.1299999999999999</v>
      </c>
      <c r="G104" s="45">
        <f>ROUND(X104*' Demand-Supply Gap'!G$280,2)</f>
        <v>1.1200000000000001</v>
      </c>
      <c r="H104" s="45">
        <f>ROUND(Y104*' Demand-Supply Gap'!H$280,2)</f>
        <v>1.1599999999999999</v>
      </c>
      <c r="I104" s="45">
        <f>ROUND(Z104*' Demand-Supply Gap'!I$280,2)</f>
        <v>1.1100000000000001</v>
      </c>
      <c r="J104" s="45">
        <f>ROUND(AA104*' Demand-Supply Gap'!J$280,2)</f>
        <v>1.1100000000000001</v>
      </c>
      <c r="K104" s="45">
        <f>ROUND(AB104*' Demand-Supply Gap'!K$280,2)</f>
        <v>1.1100000000000001</v>
      </c>
      <c r="L104" s="45">
        <f>ROUND(AC104*' Demand-Supply Gap'!L$280,2)</f>
        <v>1.1200000000000001</v>
      </c>
      <c r="M104" s="45">
        <f>ROUND(AD104*' Demand-Supply Gap'!M$280,2)</f>
        <v>1.1499999999999999</v>
      </c>
      <c r="N104" s="45">
        <f>ROUND(AE104*' Demand-Supply Gap'!N$280,2)</f>
        <v>1.18</v>
      </c>
      <c r="O104" s="45">
        <f>ROUND(AF104*' Demand-Supply Gap'!O$280,2)</f>
        <v>1.23</v>
      </c>
      <c r="P104" s="45">
        <f>ROUND(AG104*' Demand-Supply Gap'!P$280,2)</f>
        <v>1.27</v>
      </c>
      <c r="Q104" s="45">
        <f>ROUND(AH104*' Demand-Supply Gap'!Q$280,2)</f>
        <v>1.32</v>
      </c>
      <c r="R104" s="45">
        <f>ROUND(AI104*' Demand-Supply Gap'!R$280,2)</f>
        <v>1.36</v>
      </c>
      <c r="S104" s="45">
        <f>ROUND(AJ104*' Demand-Supply Gap'!S$280,2)</f>
        <v>1.4</v>
      </c>
      <c r="T104" s="58"/>
      <c r="U104" s="192">
        <v>8.7500000000000008E-2</v>
      </c>
      <c r="V104" s="192">
        <v>8.6800000000000002E-2</v>
      </c>
      <c r="W104" s="192">
        <v>8.6300000000000002E-2</v>
      </c>
      <c r="X104" s="192">
        <v>8.5500000000000007E-2</v>
      </c>
      <c r="Y104" s="192">
        <v>8.48E-2</v>
      </c>
      <c r="Z104" s="192">
        <v>8.43E-2</v>
      </c>
      <c r="AA104" s="192">
        <v>8.3600000000000008E-2</v>
      </c>
      <c r="AB104" s="192">
        <v>8.2600000000000007E-2</v>
      </c>
      <c r="AC104" s="192">
        <v>8.1799999999999998E-2</v>
      </c>
      <c r="AD104" s="192">
        <v>8.1000000000000003E-2</v>
      </c>
      <c r="AE104" s="192">
        <v>8.030000000000001E-2</v>
      </c>
      <c r="AF104" s="192">
        <v>7.9700000000000007E-2</v>
      </c>
      <c r="AG104" s="192">
        <v>7.9200000000000007E-2</v>
      </c>
      <c r="AH104" s="192">
        <v>7.8700000000000006E-2</v>
      </c>
      <c r="AI104" s="192">
        <v>7.8E-2</v>
      </c>
      <c r="AJ104" s="192">
        <v>7.7200000000000005E-2</v>
      </c>
    </row>
    <row r="105" spans="1:36" s="53" customFormat="1" x14ac:dyDescent="0.2">
      <c r="A105" s="73" t="s">
        <v>37</v>
      </c>
      <c r="B105" s="75" t="s">
        <v>189</v>
      </c>
      <c r="C105" s="73" t="s">
        <v>267</v>
      </c>
      <c r="D105" s="45">
        <f>ROUND(U105*' Demand-Supply Gap'!D$280,2)</f>
        <v>1.44</v>
      </c>
      <c r="E105" s="45">
        <f>ROUND(V105*' Demand-Supply Gap'!E$280,2)</f>
        <v>1.48</v>
      </c>
      <c r="F105" s="45">
        <f>ROUND(W105*' Demand-Supply Gap'!F$280,2)</f>
        <v>1.49</v>
      </c>
      <c r="G105" s="45">
        <f>ROUND(X105*' Demand-Supply Gap'!G$280,2)</f>
        <v>1.51</v>
      </c>
      <c r="H105" s="45">
        <f>ROUND(Y105*' Demand-Supply Gap'!H$280,2)</f>
        <v>1.58</v>
      </c>
      <c r="I105" s="45">
        <f>ROUND(Z105*' Demand-Supply Gap'!I$280,2)</f>
        <v>1.54</v>
      </c>
      <c r="J105" s="45">
        <f>ROUND(AA105*' Demand-Supply Gap'!J$280,2)</f>
        <v>1.55</v>
      </c>
      <c r="K105" s="45">
        <f>ROUND(AB105*' Demand-Supply Gap'!K$280,2)</f>
        <v>1.58</v>
      </c>
      <c r="L105" s="45">
        <f>ROUND(AC105*' Demand-Supply Gap'!L$280,2)</f>
        <v>1.62</v>
      </c>
      <c r="M105" s="45">
        <f>ROUND(AD105*' Demand-Supply Gap'!M$280,2)</f>
        <v>1.68</v>
      </c>
      <c r="N105" s="45">
        <f>ROUND(AE105*' Demand-Supply Gap'!N$280,2)</f>
        <v>1.76</v>
      </c>
      <c r="O105" s="45">
        <f>ROUND(AF105*' Demand-Supply Gap'!O$280,2)</f>
        <v>1.85</v>
      </c>
      <c r="P105" s="45">
        <f>ROUND(AG105*' Demand-Supply Gap'!P$280,2)</f>
        <v>1.94</v>
      </c>
      <c r="Q105" s="45">
        <f>ROUND(AH105*' Demand-Supply Gap'!Q$280,2)</f>
        <v>2.0299999999999998</v>
      </c>
      <c r="R105" s="45">
        <f>ROUND(AI105*' Demand-Supply Gap'!R$280,2)</f>
        <v>2.12</v>
      </c>
      <c r="S105" s="45">
        <f>ROUND(AJ105*' Demand-Supply Gap'!S$280,2)</f>
        <v>2.23</v>
      </c>
      <c r="T105" s="58"/>
      <c r="U105" s="192">
        <v>0.11230000000000001</v>
      </c>
      <c r="V105" s="192">
        <v>0.1135</v>
      </c>
      <c r="W105" s="192">
        <v>0.1142</v>
      </c>
      <c r="X105" s="192">
        <v>0.115</v>
      </c>
      <c r="Y105" s="192">
        <v>0.1157</v>
      </c>
      <c r="Z105" s="192">
        <v>0.1164</v>
      </c>
      <c r="AA105" s="192">
        <v>0.11700000000000001</v>
      </c>
      <c r="AB105" s="192">
        <v>0.11768888888888887</v>
      </c>
      <c r="AC105" s="192">
        <v>0.1181</v>
      </c>
      <c r="AD105" s="192">
        <v>0.1187</v>
      </c>
      <c r="AE105" s="192">
        <v>0.1192</v>
      </c>
      <c r="AF105" s="192">
        <v>0.12</v>
      </c>
      <c r="AG105" s="192">
        <v>0.1206</v>
      </c>
      <c r="AH105" s="192">
        <v>0.1212</v>
      </c>
      <c r="AI105" s="192">
        <v>0.12180000000000001</v>
      </c>
      <c r="AJ105" s="192">
        <v>0.1225</v>
      </c>
    </row>
    <row r="106" spans="1:36" s="53" customFormat="1" ht="15" x14ac:dyDescent="0.25">
      <c r="A106" s="73" t="s">
        <v>37</v>
      </c>
      <c r="B106" s="75" t="s">
        <v>189</v>
      </c>
      <c r="C106" s="73" t="s">
        <v>268</v>
      </c>
      <c r="D106" s="45">
        <f>ROUND(U106*' Demand-Supply Gap'!D$280,2)</f>
        <v>1.02</v>
      </c>
      <c r="E106" s="45">
        <f>ROUND(V106*' Demand-Supply Gap'!E$280,2)</f>
        <v>1.03</v>
      </c>
      <c r="F106" s="45">
        <f>ROUND(W106*' Demand-Supply Gap'!F$280,2)</f>
        <v>1.05</v>
      </c>
      <c r="G106" s="45">
        <f>ROUND(X106*' Demand-Supply Gap'!G$280,2)</f>
        <v>1.05</v>
      </c>
      <c r="H106" s="45">
        <f>ROUND(Y106*' Demand-Supply Gap'!H$280,2)</f>
        <v>1.0900000000000001</v>
      </c>
      <c r="I106" s="45">
        <f>ROUND(Z106*' Demand-Supply Gap'!I$280,2)</f>
        <v>1.06</v>
      </c>
      <c r="J106" s="45">
        <f>ROUND(AA106*' Demand-Supply Gap'!J$280,2)</f>
        <v>1.07</v>
      </c>
      <c r="K106" s="45">
        <f>ROUND(AB106*' Demand-Supply Gap'!K$280,2)</f>
        <v>1.1100000000000001</v>
      </c>
      <c r="L106" s="45">
        <f>ROUND(AC106*' Demand-Supply Gap'!L$280,2)</f>
        <v>1.1599999999999999</v>
      </c>
      <c r="M106" s="45">
        <f>ROUND(AD106*' Demand-Supply Gap'!M$280,2)</f>
        <v>1.22</v>
      </c>
      <c r="N106" s="45">
        <f>ROUND(AE106*' Demand-Supply Gap'!N$280,2)</f>
        <v>1.28</v>
      </c>
      <c r="O106" s="45">
        <f>ROUND(AF106*' Demand-Supply Gap'!O$280,2)</f>
        <v>1.34</v>
      </c>
      <c r="P106" s="45">
        <f>ROUND(AG106*' Demand-Supply Gap'!P$280,2)</f>
        <v>1.51</v>
      </c>
      <c r="Q106" s="45">
        <f>ROUND(AH106*' Demand-Supply Gap'!Q$280,2)</f>
        <v>1.45</v>
      </c>
      <c r="R106" s="45">
        <f>ROUND(AI106*' Demand-Supply Gap'!R$280,2)</f>
        <v>1.51</v>
      </c>
      <c r="S106" s="45">
        <f>ROUND(AJ106*' Demand-Supply Gap'!S$280,2)</f>
        <v>1.6</v>
      </c>
      <c r="T106" s="58"/>
      <c r="U106" s="195">
        <v>7.9299999999999995E-2</v>
      </c>
      <c r="V106" s="195">
        <v>7.9399999999999998E-2</v>
      </c>
      <c r="W106" s="195">
        <v>8.0299999999999996E-2</v>
      </c>
      <c r="X106" s="195">
        <v>8.0100000000000005E-2</v>
      </c>
      <c r="Y106" s="195">
        <v>0.08</v>
      </c>
      <c r="Z106" s="195">
        <v>8.0199999999999994E-2</v>
      </c>
      <c r="AA106" s="195">
        <v>8.0500000000000002E-2</v>
      </c>
      <c r="AB106" s="195">
        <v>8.2799999999999999E-2</v>
      </c>
      <c r="AC106" s="195">
        <v>8.4400000000000003E-2</v>
      </c>
      <c r="AD106" s="195">
        <v>8.6099999999999996E-2</v>
      </c>
      <c r="AE106" s="195">
        <v>8.6900000000000005E-2</v>
      </c>
      <c r="AF106" s="195">
        <v>8.7099999999999997E-2</v>
      </c>
      <c r="AG106" s="195">
        <v>9.4E-2</v>
      </c>
      <c r="AH106" s="195">
        <v>8.6699999999999999E-2</v>
      </c>
      <c r="AI106" s="195">
        <v>8.6999999999999994E-2</v>
      </c>
      <c r="AJ106" s="195">
        <v>8.77E-2</v>
      </c>
    </row>
    <row r="107" spans="1:36" s="53" customFormat="1" ht="13.5" thickBot="1" x14ac:dyDescent="0.25">
      <c r="A107" s="198" t="s">
        <v>37</v>
      </c>
      <c r="B107" s="199" t="s">
        <v>189</v>
      </c>
      <c r="C107" s="198" t="s">
        <v>101</v>
      </c>
      <c r="D107" s="202">
        <f>ROUND(U107*' Demand-Supply Gap'!D$280,2)</f>
        <v>12.99</v>
      </c>
      <c r="E107" s="202">
        <f>ROUND(V107*' Demand-Supply Gap'!E$280,2)</f>
        <v>13.21</v>
      </c>
      <c r="F107" s="202">
        <f>ROUND(W107*' Demand-Supply Gap'!F$280,2)</f>
        <v>13.25</v>
      </c>
      <c r="G107" s="202">
        <f>ROUND(X107*' Demand-Supply Gap'!G$280,2)</f>
        <v>13.3</v>
      </c>
      <c r="H107" s="202">
        <f>ROUND(Y107*' Demand-Supply Gap'!H$280,2)</f>
        <v>13.84</v>
      </c>
      <c r="I107" s="202">
        <f>ROUND(Z107*' Demand-Supply Gap'!I$280,2)</f>
        <v>13.38</v>
      </c>
      <c r="J107" s="202">
        <f>ROUND(AA107*' Demand-Supply Gap'!J$280,2)</f>
        <v>13.43</v>
      </c>
      <c r="K107" s="202">
        <f>ROUND(AB107*' Demand-Supply Gap'!K$280,2)</f>
        <v>13.62</v>
      </c>
      <c r="L107" s="202">
        <f>ROUND(AC107*' Demand-Supply Gap'!L$280,2)</f>
        <v>13.9</v>
      </c>
      <c r="M107" s="202">
        <f>ROUND(AD107*' Demand-Supply Gap'!M$280,2)</f>
        <v>14.39</v>
      </c>
      <c r="N107" s="202">
        <f>ROUND(AE107*' Demand-Supply Gap'!N$280,2)</f>
        <v>14.96</v>
      </c>
      <c r="O107" s="202">
        <f>ROUND(AF107*' Demand-Supply Gap'!O$280,2)</f>
        <v>15.62</v>
      </c>
      <c r="P107" s="202">
        <f>ROUND(AG107*' Demand-Supply Gap'!P$280,2)</f>
        <v>16.309999999999999</v>
      </c>
      <c r="Q107" s="202">
        <f>ROUND(AH107*' Demand-Supply Gap'!Q$280,2)</f>
        <v>16.96</v>
      </c>
      <c r="R107" s="202">
        <f>ROUND(AI107*' Demand-Supply Gap'!R$280,2)</f>
        <v>17.66</v>
      </c>
      <c r="S107" s="202">
        <f>ROUND(AJ107*' Demand-Supply Gap'!S$280,2)</f>
        <v>18.45</v>
      </c>
      <c r="T107" s="204"/>
      <c r="U107" s="205">
        <f>SUM(U100:U106)</f>
        <v>1.0144000000000002</v>
      </c>
      <c r="V107" s="205">
        <f t="shared" ref="V107:AJ107" si="63">SUM(V100:V106)</f>
        <v>1.0144</v>
      </c>
      <c r="W107" s="205">
        <f t="shared" si="63"/>
        <v>1.0144</v>
      </c>
      <c r="X107" s="205">
        <f t="shared" si="63"/>
        <v>1.0144</v>
      </c>
      <c r="Y107" s="205">
        <f t="shared" si="63"/>
        <v>1.0143666666666666</v>
      </c>
      <c r="Z107" s="205">
        <f t="shared" si="63"/>
        <v>1.0144</v>
      </c>
      <c r="AA107" s="205">
        <f t="shared" si="63"/>
        <v>1.0144</v>
      </c>
      <c r="AB107" s="205">
        <f t="shared" si="63"/>
        <v>1.0143888888888888</v>
      </c>
      <c r="AC107" s="205">
        <f t="shared" si="63"/>
        <v>1.0144</v>
      </c>
      <c r="AD107" s="205">
        <f t="shared" si="63"/>
        <v>1.0143666666666664</v>
      </c>
      <c r="AE107" s="205">
        <f t="shared" si="63"/>
        <v>1.0144</v>
      </c>
      <c r="AF107" s="205">
        <f t="shared" si="63"/>
        <v>1.0144</v>
      </c>
      <c r="AG107" s="205">
        <f t="shared" si="63"/>
        <v>1.0144</v>
      </c>
      <c r="AH107" s="205">
        <f t="shared" si="63"/>
        <v>1.0143999999999997</v>
      </c>
      <c r="AI107" s="205">
        <f t="shared" si="63"/>
        <v>1.0144</v>
      </c>
      <c r="AJ107" s="205">
        <f t="shared" si="63"/>
        <v>1.0144000000000002</v>
      </c>
    </row>
    <row r="108" spans="1:36" x14ac:dyDescent="0.2">
      <c r="B108" s="74"/>
      <c r="C108" s="74"/>
    </row>
    <row r="109" spans="1:36" x14ac:dyDescent="0.2">
      <c r="B109" s="74"/>
      <c r="C109" s="74"/>
    </row>
    <row r="110" spans="1:36" x14ac:dyDescent="0.2">
      <c r="B110" s="74"/>
      <c r="C110" s="74" t="s">
        <v>420</v>
      </c>
      <c r="D110" s="65">
        <f>' Demand-Supply Gap'!D84/' Demand-Supply Gap'!D$311</f>
        <v>0.41817513829069591</v>
      </c>
      <c r="E110" s="331">
        <f>' Demand-Supply Gap'!E84/' Demand-Supply Gap'!E$311</f>
        <v>0.42531837930101402</v>
      </c>
      <c r="F110" s="331">
        <f>' Demand-Supply Gap'!F84/' Demand-Supply Gap'!F$311</f>
        <v>0.43156629829923937</v>
      </c>
      <c r="G110" s="331">
        <f>' Demand-Supply Gap'!G84/' Demand-Supply Gap'!G$311</f>
        <v>0.4332947297602327</v>
      </c>
      <c r="H110" s="331">
        <f>' Demand-Supply Gap'!H84/' Demand-Supply Gap'!H$311</f>
        <v>0.43774143682310818</v>
      </c>
      <c r="I110" s="331">
        <f>' Demand-Supply Gap'!I84/' Demand-Supply Gap'!I$311</f>
        <v>0.43582128747050813</v>
      </c>
      <c r="J110" s="331">
        <f>' Demand-Supply Gap'!J84/' Demand-Supply Gap'!J$311</f>
        <v>0.42253273047639239</v>
      </c>
      <c r="K110" s="331">
        <f>' Demand-Supply Gap'!K84/' Demand-Supply Gap'!K$311</f>
        <v>0.42510993937589059</v>
      </c>
      <c r="L110" s="331">
        <f>' Demand-Supply Gap'!L84/' Demand-Supply Gap'!L$311</f>
        <v>0.42920050916619268</v>
      </c>
      <c r="M110" s="331">
        <f>' Demand-Supply Gap'!M84/' Demand-Supply Gap'!M$311</f>
        <v>0.43300038377017797</v>
      </c>
      <c r="N110" s="331">
        <f>' Demand-Supply Gap'!N84/' Demand-Supply Gap'!N$311</f>
        <v>0.43703410704708495</v>
      </c>
      <c r="O110" s="331">
        <f>' Demand-Supply Gap'!O84/' Demand-Supply Gap'!O$311</f>
        <v>0.44217141350802075</v>
      </c>
      <c r="P110" s="331">
        <f>' Demand-Supply Gap'!P84/' Demand-Supply Gap'!P$311</f>
        <v>0.44778965066034021</v>
      </c>
      <c r="Q110" s="331">
        <f>' Demand-Supply Gap'!Q84/' Demand-Supply Gap'!Q$311</f>
        <v>0.45459412484657097</v>
      </c>
      <c r="R110" s="331">
        <f>' Demand-Supply Gap'!R84/' Demand-Supply Gap'!R$311</f>
        <v>0.46020954780910667</v>
      </c>
      <c r="S110" s="331">
        <f>' Demand-Supply Gap'!S84/' Demand-Supply Gap'!S$311</f>
        <v>0.46537380016230079</v>
      </c>
    </row>
    <row r="111" spans="1:36" x14ac:dyDescent="0.2">
      <c r="B111" s="74"/>
      <c r="C111" s="74" t="s">
        <v>39</v>
      </c>
      <c r="D111" s="65">
        <f>' Demand-Supply Gap'!D169/' Demand-Supply Gap'!D$311</f>
        <v>0.25253384725893535</v>
      </c>
      <c r="E111" s="331">
        <f>' Demand-Supply Gap'!E169/' Demand-Supply Gap'!E$311</f>
        <v>0.24848982099918776</v>
      </c>
      <c r="F111" s="331">
        <f>' Demand-Supply Gap'!F169/' Demand-Supply Gap'!F$311</f>
        <v>0.24453607133809846</v>
      </c>
      <c r="G111" s="331">
        <f>' Demand-Supply Gap'!G169/' Demand-Supply Gap'!G$311</f>
        <v>0.24181514950841471</v>
      </c>
      <c r="H111" s="331">
        <f>' Demand-Supply Gap'!H169/' Demand-Supply Gap'!H$311</f>
        <v>0.23840666033978195</v>
      </c>
      <c r="I111" s="331">
        <f>' Demand-Supply Gap'!I169/' Demand-Supply Gap'!I$311</f>
        <v>0.2401602732138893</v>
      </c>
      <c r="J111" s="331">
        <f>' Demand-Supply Gap'!J169/' Demand-Supply Gap'!J$311</f>
        <v>0.23727100478291924</v>
      </c>
      <c r="K111" s="331">
        <f>' Demand-Supply Gap'!K169/' Demand-Supply Gap'!K$311</f>
        <v>0.23616967878379425</v>
      </c>
      <c r="L111" s="331">
        <f>' Demand-Supply Gap'!L169/' Demand-Supply Gap'!L$311</f>
        <v>0.23433915370492811</v>
      </c>
      <c r="M111" s="331">
        <f>' Demand-Supply Gap'!M169/' Demand-Supply Gap'!M$311</f>
        <v>0.23232076854543907</v>
      </c>
      <c r="N111" s="331">
        <f>' Demand-Supply Gap'!N169/' Demand-Supply Gap'!N$311</f>
        <v>0.23017881628342374</v>
      </c>
      <c r="O111" s="331">
        <f>' Demand-Supply Gap'!O169/' Demand-Supply Gap'!O$311</f>
        <v>0.22756457904903876</v>
      </c>
      <c r="P111" s="331">
        <f>' Demand-Supply Gap'!P169/' Demand-Supply Gap'!P$311</f>
        <v>0.22478828115920124</v>
      </c>
      <c r="Q111" s="331">
        <f>' Demand-Supply Gap'!Q169/' Demand-Supply Gap'!Q$311</f>
        <v>0.22165914682488627</v>
      </c>
      <c r="R111" s="331">
        <f>' Demand-Supply Gap'!R169/' Demand-Supply Gap'!R$311</f>
        <v>0.21906924056035892</v>
      </c>
      <c r="S111" s="331">
        <f>' Demand-Supply Gap'!S169/' Demand-Supply Gap'!S$311</f>
        <v>0.21667080711045145</v>
      </c>
    </row>
    <row r="112" spans="1:36" x14ac:dyDescent="0.2">
      <c r="B112" s="74"/>
      <c r="C112" s="74" t="s">
        <v>421</v>
      </c>
      <c r="D112" s="65">
        <f>' Demand-Supply Gap'!D209/' Demand-Supply Gap'!D$311</f>
        <v>0.22522228231132493</v>
      </c>
      <c r="E112" s="331">
        <f>' Demand-Supply Gap'!E209/' Demand-Supply Gap'!E$311</f>
        <v>0.22226117729525049</v>
      </c>
      <c r="F112" s="331">
        <f>' Demand-Supply Gap'!F209/' Demand-Supply Gap'!F$311</f>
        <v>0.22065219458743307</v>
      </c>
      <c r="G112" s="331">
        <f>' Demand-Supply Gap'!G209/' Demand-Supply Gap'!G$311</f>
        <v>0.22039450769597665</v>
      </c>
      <c r="H112" s="331">
        <f>' Demand-Supply Gap'!H209/' Demand-Supply Gap'!H$311</f>
        <v>0.21906128517137954</v>
      </c>
      <c r="I112" s="331">
        <f>' Demand-Supply Gap'!I209/' Demand-Supply Gap'!I$311</f>
        <v>0.22114440160616478</v>
      </c>
      <c r="J112" s="331">
        <f>' Demand-Supply Gap'!J209/' Demand-Supply Gap'!J$311</f>
        <v>0.23496181552496459</v>
      </c>
      <c r="K112" s="331">
        <f>' Demand-Supply Gap'!K209/' Demand-Supply Gap'!K$311</f>
        <v>0.2350572916585365</v>
      </c>
      <c r="L112" s="331">
        <f>' Demand-Supply Gap'!L209/' Demand-Supply Gap'!L$311</f>
        <v>0.23456454289995862</v>
      </c>
      <c r="M112" s="331">
        <f>' Demand-Supply Gap'!M209/' Demand-Supply Gap'!M$311</f>
        <v>0.23409695516286128</v>
      </c>
      <c r="N112" s="331">
        <f>' Demand-Supply Gap'!N209/' Demand-Supply Gap'!N$311</f>
        <v>0.2335269600183556</v>
      </c>
      <c r="O112" s="331">
        <f>' Demand-Supply Gap'!O209/' Demand-Supply Gap'!O$311</f>
        <v>0.23248736057207614</v>
      </c>
      <c r="P112" s="331">
        <f>' Demand-Supply Gap'!P209/' Demand-Supply Gap'!P$311</f>
        <v>0.23120706624082563</v>
      </c>
      <c r="Q112" s="331">
        <f>' Demand-Supply Gap'!Q209/' Demand-Supply Gap'!Q$311</f>
        <v>0.22936928904128298</v>
      </c>
      <c r="R112" s="331">
        <f>' Demand-Supply Gap'!R209/' Demand-Supply Gap'!R$311</f>
        <v>0.22812296118787675</v>
      </c>
      <c r="S112" s="331">
        <f>' Demand-Supply Gap'!S209/' Demand-Supply Gap'!S$311</f>
        <v>0.22705839115359802</v>
      </c>
    </row>
    <row r="113" spans="2:19" x14ac:dyDescent="0.2">
      <c r="B113" s="74"/>
      <c r="C113" s="74" t="s">
        <v>422</v>
      </c>
      <c r="D113" s="65">
        <f>' Demand-Supply Gap'!D249/' Demand-Supply Gap'!D$311</f>
        <v>2.8951656777113529E-2</v>
      </c>
      <c r="E113" s="331">
        <f>' Demand-Supply Gap'!E249/' Demand-Supply Gap'!E$311</f>
        <v>2.8913137287780128E-2</v>
      </c>
      <c r="F113" s="331">
        <f>' Demand-Supply Gap'!F249/' Demand-Supply Gap'!F$311</f>
        <v>2.8454108101904161E-2</v>
      </c>
      <c r="G113" s="331">
        <f>' Demand-Supply Gap'!G249/' Demand-Supply Gap'!G$311</f>
        <v>2.8232396758389608E-2</v>
      </c>
      <c r="H113" s="331">
        <f>' Demand-Supply Gap'!H249/' Demand-Supply Gap'!H$311</f>
        <v>2.820834015248002E-2</v>
      </c>
      <c r="I113" s="331">
        <f>' Demand-Supply Gap'!I249/' Demand-Supply Gap'!I$311</f>
        <v>2.7427157140766358E-2</v>
      </c>
      <c r="J113" s="331">
        <f>' Demand-Supply Gap'!J249/' Demand-Supply Gap'!J$311</f>
        <v>2.1859301731164141E-2</v>
      </c>
      <c r="K113" s="331">
        <f>' Demand-Supply Gap'!K249/' Demand-Supply Gap'!K$311</f>
        <v>2.1618718712149817E-2</v>
      </c>
      <c r="L113" s="331">
        <f>' Demand-Supply Gap'!L249/' Demand-Supply Gap'!L$311</f>
        <v>2.1334202072559337E-2</v>
      </c>
      <c r="M113" s="331">
        <f>' Demand-Supply Gap'!M249/' Demand-Supply Gap'!M$311</f>
        <v>2.1065855847957133E-2</v>
      </c>
      <c r="N113" s="331">
        <f>' Demand-Supply Gap'!N249/' Demand-Supply Gap'!N$311</f>
        <v>2.0795657370822947E-2</v>
      </c>
      <c r="O113" s="331">
        <f>' Demand-Supply Gap'!O249/' Demand-Supply Gap'!O$311</f>
        <v>2.0491368522301344E-2</v>
      </c>
      <c r="P113" s="331">
        <f>' Demand-Supply Gap'!P249/' Demand-Supply Gap'!P$311</f>
        <v>2.0170484971983833E-2</v>
      </c>
      <c r="Q113" s="331">
        <f>' Demand-Supply Gap'!Q249/' Demand-Supply Gap'!Q$311</f>
        <v>1.9800663124355081E-2</v>
      </c>
      <c r="R113" s="331">
        <f>' Demand-Supply Gap'!R249/' Demand-Supply Gap'!R$311</f>
        <v>1.9492586971032049E-2</v>
      </c>
      <c r="S113" s="331">
        <f>' Demand-Supply Gap'!S249/' Demand-Supply Gap'!S$311</f>
        <v>1.9207103438388801E-2</v>
      </c>
    </row>
    <row r="114" spans="2:19" x14ac:dyDescent="0.2">
      <c r="B114" s="74"/>
      <c r="C114" s="74" t="s">
        <v>37</v>
      </c>
      <c r="D114" s="65">
        <f>' Demand-Supply Gap'!D298/' Demand-Supply Gap'!D$311</f>
        <v>7.5117075361930241E-2</v>
      </c>
      <c r="E114" s="331">
        <f>' Demand-Supply Gap'!E298/' Demand-Supply Gap'!E$311</f>
        <v>7.5017485116767674E-2</v>
      </c>
      <c r="F114" s="331">
        <f>' Demand-Supply Gap'!F298/' Demand-Supply Gap'!F$311</f>
        <v>7.4791327673324901E-2</v>
      </c>
      <c r="G114" s="331">
        <f>' Demand-Supply Gap'!G298/' Demand-Supply Gap'!G$311</f>
        <v>7.6263216276986401E-2</v>
      </c>
      <c r="H114" s="331">
        <f>' Demand-Supply Gap'!H298/' Demand-Supply Gap'!H$311</f>
        <v>7.6582277513250363E-2</v>
      </c>
      <c r="I114" s="331">
        <f>' Demand-Supply Gap'!I298/' Demand-Supply Gap'!I$311</f>
        <v>7.5446880568671396E-2</v>
      </c>
      <c r="J114" s="331">
        <f>' Demand-Supply Gap'!J298/' Demand-Supply Gap'!J$311</f>
        <v>8.3375147484559722E-2</v>
      </c>
      <c r="K114" s="331">
        <f>' Demand-Supply Gap'!K298/' Demand-Supply Gap'!K$311</f>
        <v>8.2044371469628882E-2</v>
      </c>
      <c r="L114" s="331">
        <f>' Demand-Supply Gap'!L298/' Demand-Supply Gap'!L$311</f>
        <v>8.0561592156361272E-2</v>
      </c>
      <c r="M114" s="331">
        <f>' Demand-Supply Gap'!M298/' Demand-Supply Gap'!M$311</f>
        <v>7.9516036673564633E-2</v>
      </c>
      <c r="N114" s="331">
        <f>' Demand-Supply Gap'!N298/' Demand-Supply Gap'!N$311</f>
        <v>7.8464459280312787E-2</v>
      </c>
      <c r="O114" s="331">
        <f>' Demand-Supply Gap'!O298/' Demand-Supply Gap'!O$311</f>
        <v>7.7285278348562955E-2</v>
      </c>
      <c r="P114" s="331">
        <f>' Demand-Supply Gap'!P298/' Demand-Supply Gap'!P$311</f>
        <v>7.6044516967649203E-2</v>
      </c>
      <c r="Q114" s="331">
        <f>' Demand-Supply Gap'!Q298/' Demand-Supply Gap'!Q$311</f>
        <v>7.4576776162904618E-2</v>
      </c>
      <c r="R114" s="331">
        <f>' Demand-Supply Gap'!R298/' Demand-Supply Gap'!R$311</f>
        <v>7.3105663471625559E-2</v>
      </c>
      <c r="S114" s="331">
        <f>' Demand-Supply Gap'!S298/' Demand-Supply Gap'!S$311</f>
        <v>7.168989813526111E-2</v>
      </c>
    </row>
    <row r="115" spans="2:19" x14ac:dyDescent="0.2">
      <c r="B115" s="74"/>
      <c r="C115" s="74"/>
    </row>
    <row r="116" spans="2:19" x14ac:dyDescent="0.2">
      <c r="B116" s="74"/>
      <c r="C116" s="74" t="s">
        <v>36</v>
      </c>
      <c r="D116" s="65">
        <f>' Demand-Supply Gap'!D97/' Demand-Supply Gap'!D$169</f>
        <v>0.30884475770538683</v>
      </c>
      <c r="E116" s="331">
        <f>' Demand-Supply Gap'!E97/' Demand-Supply Gap'!E$169</f>
        <v>0.3077493090471447</v>
      </c>
      <c r="F116" s="331">
        <f>' Demand-Supply Gap'!F97/' Demand-Supply Gap'!F$169</f>
        <v>0.30038814964571275</v>
      </c>
      <c r="G116" s="331">
        <f>' Demand-Supply Gap'!G97/' Demand-Supply Gap'!G$169</f>
        <v>0.29142447451873205</v>
      </c>
      <c r="H116" s="331">
        <f>' Demand-Supply Gap'!H97/' Demand-Supply Gap'!H$169</f>
        <v>0.28789040747120348</v>
      </c>
      <c r="I116" s="331">
        <f>' Demand-Supply Gap'!I97/' Demand-Supply Gap'!I$169</f>
        <v>0.31352633971486865</v>
      </c>
      <c r="J116" s="331">
        <f>' Demand-Supply Gap'!J97/' Demand-Supply Gap'!J$169</f>
        <v>0.3094872244555204</v>
      </c>
      <c r="K116" s="331">
        <f>' Demand-Supply Gap'!K97/' Demand-Supply Gap'!K$169</f>
        <v>0.31176275981501206</v>
      </c>
      <c r="L116" s="331">
        <f>' Demand-Supply Gap'!L97/' Demand-Supply Gap'!L$169</f>
        <v>0.31432783070387676</v>
      </c>
      <c r="M116" s="331">
        <f>' Demand-Supply Gap'!M97/' Demand-Supply Gap'!M$169</f>
        <v>0.31733788574901367</v>
      </c>
      <c r="N116" s="331">
        <f>' Demand-Supply Gap'!N97/' Demand-Supply Gap'!N$169</f>
        <v>0.32047636100161353</v>
      </c>
      <c r="O116" s="331">
        <f>' Demand-Supply Gap'!O97/' Demand-Supply Gap'!O$169</f>
        <v>0.32373539099555576</v>
      </c>
      <c r="P116" s="331">
        <f>' Demand-Supply Gap'!P97/' Demand-Supply Gap'!P$169</f>
        <v>0.3269604899111217</v>
      </c>
      <c r="Q116" s="331">
        <f>' Demand-Supply Gap'!Q97/' Demand-Supply Gap'!Q$169</f>
        <v>0.3299118169080491</v>
      </c>
      <c r="R116" s="331">
        <f>' Demand-Supply Gap'!R97/' Demand-Supply Gap'!R$169</f>
        <v>0.33304995291611039</v>
      </c>
      <c r="S116" s="331">
        <f>' Demand-Supply Gap'!S97/' Demand-Supply Gap'!S$169</f>
        <v>0.33626209796274853</v>
      </c>
    </row>
    <row r="117" spans="2:19" x14ac:dyDescent="0.2">
      <c r="B117" s="74"/>
      <c r="C117" s="74" t="s">
        <v>53</v>
      </c>
      <c r="D117" s="65">
        <f>' Demand-Supply Gap'!D106/' Demand-Supply Gap'!D$169</f>
        <v>9.4027126305716871E-2</v>
      </c>
      <c r="E117" s="331">
        <f>' Demand-Supply Gap'!E106/' Demand-Supply Gap'!E$169</f>
        <v>9.3115482049508425E-2</v>
      </c>
      <c r="F117" s="331">
        <f>' Demand-Supply Gap'!F106/' Demand-Supply Gap'!F$169</f>
        <v>9.1881548734343635E-2</v>
      </c>
      <c r="G117" s="331">
        <f>' Demand-Supply Gap'!G106/' Demand-Supply Gap'!G$169</f>
        <v>8.8180409801834808E-2</v>
      </c>
      <c r="H117" s="331">
        <f>' Demand-Supply Gap'!H106/' Demand-Supply Gap'!H$169</f>
        <v>8.8076192873682971E-2</v>
      </c>
      <c r="I117" s="331">
        <f>' Demand-Supply Gap'!I106/' Demand-Supply Gap'!I$169</f>
        <v>8.96980608631536E-2</v>
      </c>
      <c r="J117" s="331">
        <f>' Demand-Supply Gap'!J106/' Demand-Supply Gap'!J$169</f>
        <v>8.7659751406391831E-2</v>
      </c>
      <c r="K117" s="331">
        <f>' Demand-Supply Gap'!K106/' Demand-Supply Gap'!K$169</f>
        <v>8.7433360143487432E-2</v>
      </c>
      <c r="L117" s="331">
        <f>' Demand-Supply Gap'!L106/' Demand-Supply Gap'!L$169</f>
        <v>8.7288238383526701E-2</v>
      </c>
      <c r="M117" s="331">
        <f>' Demand-Supply Gap'!M106/' Demand-Supply Gap'!M$169</f>
        <v>8.7267572535599677E-2</v>
      </c>
      <c r="N117" s="331">
        <f>' Demand-Supply Gap'!N106/' Demand-Supply Gap'!N$169</f>
        <v>8.7277124714585874E-2</v>
      </c>
      <c r="O117" s="331">
        <f>' Demand-Supply Gap'!O106/' Demand-Supply Gap'!O$169</f>
        <v>8.7314050641351573E-2</v>
      </c>
      <c r="P117" s="331">
        <f>' Demand-Supply Gap'!P106/' Demand-Supply Gap'!P$169</f>
        <v>8.7333960868783478E-2</v>
      </c>
      <c r="Q117" s="331">
        <f>' Demand-Supply Gap'!Q106/' Demand-Supply Gap'!Q$169</f>
        <v>8.7269651187416489E-2</v>
      </c>
      <c r="R117" s="331">
        <f>' Demand-Supply Gap'!R106/' Demand-Supply Gap'!R$169</f>
        <v>8.7252171502788814E-2</v>
      </c>
      <c r="S117" s="331">
        <f>' Demand-Supply Gap'!S106/' Demand-Supply Gap'!S$169</f>
        <v>8.7249338365367315E-2</v>
      </c>
    </row>
    <row r="118" spans="2:19" x14ac:dyDescent="0.2">
      <c r="B118" s="74"/>
      <c r="C118" s="74" t="s">
        <v>42</v>
      </c>
      <c r="D118" s="65">
        <f>' Demand-Supply Gap'!D115/' Demand-Supply Gap'!D$169</f>
        <v>0.11484125541465502</v>
      </c>
      <c r="E118" s="331">
        <f>' Demand-Supply Gap'!E115/' Demand-Supply Gap'!E$169</f>
        <v>0.11343053080630956</v>
      </c>
      <c r="F118" s="331">
        <f>' Demand-Supply Gap'!F115/' Demand-Supply Gap'!F$169</f>
        <v>0.11167131161308519</v>
      </c>
      <c r="G118" s="331">
        <f>' Demand-Supply Gap'!G115/' Demand-Supply Gap'!G$169</f>
        <v>0.10682864970160716</v>
      </c>
      <c r="H118" s="331">
        <f>' Demand-Supply Gap'!H115/' Demand-Supply Gap'!H$169</f>
        <v>0.10631520259775096</v>
      </c>
      <c r="I118" s="331">
        <f>' Demand-Supply Gap'!I115/' Demand-Supply Gap'!I$169</f>
        <v>0.10549185802259743</v>
      </c>
      <c r="J118" s="331">
        <f>' Demand-Supply Gap'!J115/' Demand-Supply Gap'!J$169</f>
        <v>0.10345088425867162</v>
      </c>
      <c r="K118" s="331">
        <f>' Demand-Supply Gap'!K115/' Demand-Supply Gap'!K$169</f>
        <v>0.10353638930023532</v>
      </c>
      <c r="L118" s="331">
        <f>' Demand-Supply Gap'!L115/' Demand-Supply Gap'!L$169</f>
        <v>0.10371581258813176</v>
      </c>
      <c r="M118" s="331">
        <f>' Demand-Supply Gap'!M115/' Demand-Supply Gap'!M$169</f>
        <v>0.10404048704544132</v>
      </c>
      <c r="N118" s="331">
        <f>' Demand-Supply Gap'!N115/' Demand-Supply Gap'!N$169</f>
        <v>0.10440104252907703</v>
      </c>
      <c r="O118" s="331">
        <f>' Demand-Supply Gap'!O115/' Demand-Supply Gap'!O$169</f>
        <v>0.10479436166221137</v>
      </c>
      <c r="P118" s="331">
        <f>' Demand-Supply Gap'!P115/' Demand-Supply Gap'!P$169</f>
        <v>0.10516828550217862</v>
      </c>
      <c r="Q118" s="331">
        <f>' Demand-Supply Gap'!Q115/' Demand-Supply Gap'!Q$169</f>
        <v>0.10544315929182604</v>
      </c>
      <c r="R118" s="331">
        <f>' Demand-Supply Gap'!R115/' Demand-Supply Gap'!R$169</f>
        <v>0.10577344634081728</v>
      </c>
      <c r="S118" s="331">
        <f>' Demand-Supply Gap'!S115/' Demand-Supply Gap'!S$169</f>
        <v>0.10612124049694213</v>
      </c>
    </row>
    <row r="119" spans="2:19" x14ac:dyDescent="0.2">
      <c r="B119" s="74"/>
      <c r="C119" s="74" t="s">
        <v>423</v>
      </c>
      <c r="D119" s="65">
        <f>' Demand-Supply Gap'!D124/' Demand-Supply Gap'!D$169</f>
        <v>1.8360175142124357E-2</v>
      </c>
      <c r="E119" s="331">
        <f>' Demand-Supply Gap'!E124/' Demand-Supply Gap'!E$169</f>
        <v>1.873248771706966E-2</v>
      </c>
      <c r="F119" s="331">
        <f>' Demand-Supply Gap'!F124/' Demand-Supply Gap'!F$169</f>
        <v>1.8127594657606945E-2</v>
      </c>
      <c r="G119" s="331">
        <f>' Demand-Supply Gap'!G124/' Demand-Supply Gap'!G$169</f>
        <v>1.7039272648893319E-2</v>
      </c>
      <c r="H119" s="331">
        <f>' Demand-Supply Gap'!H124/' Demand-Supply Gap'!H$169</f>
        <v>1.8008288011998743E-2</v>
      </c>
      <c r="I119" s="331">
        <f>' Demand-Supply Gap'!I124/' Demand-Supply Gap'!I$169</f>
        <v>1.9025290242584619E-2</v>
      </c>
      <c r="J119" s="331">
        <f>' Demand-Supply Gap'!J124/' Demand-Supply Gap'!J$169</f>
        <v>1.8655368226427306E-2</v>
      </c>
      <c r="K119" s="331">
        <f>' Demand-Supply Gap'!K124/' Demand-Supply Gap'!K$169</f>
        <v>1.8668970300387385E-2</v>
      </c>
      <c r="L119" s="331">
        <f>' Demand-Supply Gap'!L124/' Demand-Supply Gap'!L$169</f>
        <v>1.8699512986143287E-2</v>
      </c>
      <c r="M119" s="331">
        <f>' Demand-Supply Gap'!M124/' Demand-Supply Gap'!M$169</f>
        <v>1.8756251400051802E-2</v>
      </c>
      <c r="N119" s="331">
        <f>' Demand-Supply Gap'!N124/' Demand-Supply Gap'!N$169</f>
        <v>1.881945326665151E-2</v>
      </c>
      <c r="O119" s="331">
        <f>' Demand-Supply Gap'!O124/' Demand-Supply Gap'!O$169</f>
        <v>1.8888555205744895E-2</v>
      </c>
      <c r="P119" s="331">
        <f>' Demand-Supply Gap'!P124/' Demand-Supply Gap'!P$169</f>
        <v>1.8954150153322989E-2</v>
      </c>
      <c r="Q119" s="331">
        <f>' Demand-Supply Gap'!Q124/' Demand-Supply Gap'!Q$169</f>
        <v>1.9001875599344378E-2</v>
      </c>
      <c r="R119" s="331">
        <f>' Demand-Supply Gap'!R124/' Demand-Supply Gap'!R$169</f>
        <v>1.9059587175286274E-2</v>
      </c>
      <c r="S119" s="331">
        <f>' Demand-Supply Gap'!S124/' Demand-Supply Gap'!S$169</f>
        <v>1.9120448840407613E-2</v>
      </c>
    </row>
    <row r="120" spans="2:19" x14ac:dyDescent="0.2">
      <c r="B120" s="74"/>
      <c r="C120" s="74" t="s">
        <v>106</v>
      </c>
      <c r="D120" s="65">
        <f>' Demand-Supply Gap'!D133/' Demand-Supply Gap'!D$169</f>
        <v>0.12297340957501812</v>
      </c>
      <c r="E120" s="331">
        <f>' Demand-Supply Gap'!E133/' Demand-Supply Gap'!E$169</f>
        <v>0.12388639628151908</v>
      </c>
      <c r="F120" s="331">
        <f>' Demand-Supply Gap'!F133/' Demand-Supply Gap'!F$169</f>
        <v>0.12222571371535955</v>
      </c>
      <c r="G120" s="331">
        <f>' Demand-Supply Gap'!G133/' Demand-Supply Gap'!G$169</f>
        <v>0.11959594347375087</v>
      </c>
      <c r="H120" s="331">
        <f>' Demand-Supply Gap'!H133/' Demand-Supply Gap'!H$169</f>
        <v>0.11968580843655734</v>
      </c>
      <c r="I120" s="331">
        <f>' Demand-Supply Gap'!I133/' Demand-Supply Gap'!I$169</f>
        <v>0.12307853416725936</v>
      </c>
      <c r="J120" s="331">
        <f>' Demand-Supply Gap'!J133/' Demand-Supply Gap'!J$169</f>
        <v>0.12226480467701296</v>
      </c>
      <c r="K120" s="331">
        <f>' Demand-Supply Gap'!K133/' Demand-Supply Gap'!K$169</f>
        <v>0.12393785931729261</v>
      </c>
      <c r="L120" s="331">
        <f>' Demand-Supply Gap'!L133/' Demand-Supply Gap'!L$169</f>
        <v>0.1257384848191973</v>
      </c>
      <c r="M120" s="331">
        <f>' Demand-Supply Gap'!M133/' Demand-Supply Gap'!M$169</f>
        <v>0.1277288615536826</v>
      </c>
      <c r="N120" s="331">
        <f>' Demand-Supply Gap'!N133/' Demand-Supply Gap'!N$169</f>
        <v>0.1297881977626755</v>
      </c>
      <c r="O120" s="331">
        <f>' Demand-Supply Gap'!O133/' Demand-Supply Gap'!O$169</f>
        <v>0.13191415062890999</v>
      </c>
      <c r="P120" s="331">
        <f>' Demand-Supply Gap'!P133/' Demand-Supply Gap'!P$169</f>
        <v>0.13404657684331736</v>
      </c>
      <c r="Q120" s="331">
        <f>' Demand-Supply Gap'!Q133/' Demand-Supply Gap'!Q$169</f>
        <v>0.13609052232524504</v>
      </c>
      <c r="R120" s="331">
        <f>' Demand-Supply Gap'!R133/' Demand-Supply Gap'!R$169</f>
        <v>0.13822731787756509</v>
      </c>
      <c r="S120" s="331">
        <f>' Demand-Supply Gap'!S133/' Demand-Supply Gap'!S$169</f>
        <v>0.14041288765757118</v>
      </c>
    </row>
    <row r="121" spans="2:19" x14ac:dyDescent="0.2">
      <c r="B121" s="74"/>
      <c r="C121" s="74" t="s">
        <v>259</v>
      </c>
      <c r="D121" s="65">
        <f>' Demand-Supply Gap'!D142/' Demand-Supply Gap'!D$169</f>
        <v>8.0124152912273663E-2</v>
      </c>
      <c r="E121" s="331">
        <f>' Demand-Supply Gap'!E142/' Demand-Supply Gap'!E$169</f>
        <v>7.7995575691095567E-2</v>
      </c>
      <c r="F121" s="331">
        <f>' Demand-Supply Gap'!F142/' Demand-Supply Gap'!F$169</f>
        <v>7.7040174016335602E-2</v>
      </c>
      <c r="G121" s="331">
        <f>' Demand-Supply Gap'!G142/' Demand-Supply Gap'!G$169</f>
        <v>7.4585043984319213E-2</v>
      </c>
      <c r="H121" s="331">
        <f>' Demand-Supply Gap'!H142/' Demand-Supply Gap'!H$169</f>
        <v>7.4006864376413906E-2</v>
      </c>
      <c r="I121" s="331">
        <f>' Demand-Supply Gap'!I142/' Demand-Supply Gap'!I$169</f>
        <v>7.5599336390175256E-2</v>
      </c>
      <c r="J121" s="331">
        <f>' Demand-Supply Gap'!J142/' Demand-Supply Gap'!J$169</f>
        <v>7.4829634220202376E-2</v>
      </c>
      <c r="K121" s="331">
        <f>' Demand-Supply Gap'!K142/' Demand-Supply Gap'!K$169</f>
        <v>7.5583910336971954E-2</v>
      </c>
      <c r="L121" s="331">
        <f>' Demand-Supply Gap'!L142/' Demand-Supply Gap'!L$169</f>
        <v>7.6410937032973678E-2</v>
      </c>
      <c r="M121" s="331">
        <f>' Demand-Supply Gap'!M142/' Demand-Supply Gap'!M$169</f>
        <v>7.7348492123144222E-2</v>
      </c>
      <c r="N121" s="331">
        <f>' Demand-Supply Gap'!N142/' Demand-Supply Gap'!N$169</f>
        <v>7.8321139266030182E-2</v>
      </c>
      <c r="O121" s="331">
        <f>' Demand-Supply Gap'!O142/' Demand-Supply Gap'!O$169</f>
        <v>7.932715623852242E-2</v>
      </c>
      <c r="P121" s="331">
        <f>' Demand-Supply Gap'!P142/' Demand-Supply Gap'!P$169</f>
        <v>8.0329395760511055E-2</v>
      </c>
      <c r="Q121" s="331">
        <f>' Demand-Supply Gap'!Q142/' Demand-Supply Gap'!Q$169</f>
        <v>8.1269777686084912E-2</v>
      </c>
      <c r="R121" s="331">
        <f>' Demand-Supply Gap'!R142/' Demand-Supply Gap'!R$169</f>
        <v>8.2259495457947723E-2</v>
      </c>
      <c r="S121" s="331">
        <f>' Demand-Supply Gap'!S142/' Demand-Supply Gap'!S$169</f>
        <v>8.3271377299181132E-2</v>
      </c>
    </row>
    <row r="122" spans="2:19" x14ac:dyDescent="0.2">
      <c r="B122" s="74"/>
      <c r="C122" s="74" t="s">
        <v>424</v>
      </c>
      <c r="D122" s="65">
        <f>' Demand-Supply Gap'!D151/' Demand-Supply Gap'!D$169</f>
        <v>0.10577501947100361</v>
      </c>
      <c r="E122" s="331">
        <f>' Demand-Supply Gap'!E151/' Demand-Supply Gap'!E$169</f>
        <v>0.10381124075216662</v>
      </c>
      <c r="F122" s="331">
        <f>' Demand-Supply Gap'!F151/' Demand-Supply Gap'!F$169</f>
        <v>0.10220930928973254</v>
      </c>
      <c r="G122" s="331">
        <f>' Demand-Supply Gap'!G151/' Demand-Supply Gap'!G$169</f>
        <v>9.887984297665392E-2</v>
      </c>
      <c r="H122" s="331">
        <f>' Demand-Supply Gap'!H151/' Demand-Supply Gap'!H$169</f>
        <v>9.8216305276400892E-2</v>
      </c>
      <c r="I122" s="331">
        <f>' Demand-Supply Gap'!I151/' Demand-Supply Gap'!I$169</f>
        <v>9.7802728850916648E-2</v>
      </c>
      <c r="J122" s="331">
        <f>' Demand-Supply Gap'!J151/' Demand-Supply Gap'!J$169</f>
        <v>9.5485884984348499E-2</v>
      </c>
      <c r="K122" s="331">
        <f>' Demand-Supply Gap'!K151/' Demand-Supply Gap'!K$169</f>
        <v>9.5146274731545896E-2</v>
      </c>
      <c r="L122" s="331">
        <f>' Demand-Supply Gap'!L151/' Demand-Supply Gap'!L$169</f>
        <v>9.4896120433008699E-2</v>
      </c>
      <c r="M122" s="331">
        <f>' Demand-Supply Gap'!M151/' Demand-Supply Gap'!M$169</f>
        <v>9.4782358494288052E-2</v>
      </c>
      <c r="N122" s="331">
        <f>' Demand-Supply Gap'!N151/' Demand-Supply Gap'!N$169</f>
        <v>9.470184853909723E-2</v>
      </c>
      <c r="O122" s="331">
        <f>' Demand-Supply Gap'!O151/' Demand-Supply Gap'!O$169</f>
        <v>9.4651426843544204E-2</v>
      </c>
      <c r="P122" s="331">
        <f>' Demand-Supply Gap'!P151/' Demand-Supply Gap'!P$169</f>
        <v>9.4582681990545314E-2</v>
      </c>
      <c r="Q122" s="331">
        <f>' Demand-Supply Gap'!Q151/' Demand-Supply Gap'!Q$169</f>
        <v>9.4422504877247876E-2</v>
      </c>
      <c r="R122" s="331">
        <f>' Demand-Supply Gap'!R151/' Demand-Supply Gap'!R$169</f>
        <v>9.4313684327639813E-2</v>
      </c>
      <c r="S122" s="331">
        <f>' Demand-Supply Gap'!S151/' Demand-Supply Gap'!S$169</f>
        <v>9.4221143129684243E-2</v>
      </c>
    </row>
    <row r="123" spans="2:19" x14ac:dyDescent="0.2">
      <c r="B123" s="74"/>
      <c r="C123" s="74" t="s">
        <v>425</v>
      </c>
      <c r="D123" s="65">
        <f>' Demand-Supply Gap'!D160/' Demand-Supply Gap'!D$169</f>
        <v>0.20656830146100388</v>
      </c>
      <c r="E123" s="331">
        <f>' Demand-Supply Gap'!E160/' Demand-Supply Gap'!E$169</f>
        <v>0.2021257237967545</v>
      </c>
      <c r="F123" s="331">
        <f>' Demand-Supply Gap'!F160/' Demand-Supply Gap'!F$169</f>
        <v>0.19812541606919687</v>
      </c>
      <c r="G123" s="331">
        <f>' Demand-Supply Gap'!G160/' Demand-Supply Gap'!G$169</f>
        <v>0.19156351906885263</v>
      </c>
      <c r="H123" s="331">
        <f>' Demand-Supply Gap'!H160/' Demand-Supply Gap'!H$169</f>
        <v>0.18308678238668505</v>
      </c>
      <c r="I123" s="331">
        <f>' Demand-Supply Gap'!I160/' Demand-Supply Gap'!I$169</f>
        <v>0.18752384204493344</v>
      </c>
      <c r="J123" s="331">
        <f>' Demand-Supply Gap'!J160/' Demand-Supply Gap'!J$169</f>
        <v>0.18816644777142494</v>
      </c>
      <c r="K123" s="331">
        <f>' Demand-Supply Gap'!K160/' Demand-Supply Gap'!K$169</f>
        <v>0.18393047605506715</v>
      </c>
      <c r="L123" s="331">
        <f>' Demand-Supply Gap'!L160/' Demand-Supply Gap'!L$169</f>
        <v>0.17892306305314182</v>
      </c>
      <c r="M123" s="331">
        <f>' Demand-Supply Gap'!M160/' Demand-Supply Gap'!M$169</f>
        <v>0.17273809109877858</v>
      </c>
      <c r="N123" s="331">
        <f>' Demand-Supply Gap'!N160/' Demand-Supply Gap'!N$169</f>
        <v>0.16621483292026898</v>
      </c>
      <c r="O123" s="331">
        <f>' Demand-Supply Gap'!O160/' Demand-Supply Gap'!O$169</f>
        <v>0.15937490778415983</v>
      </c>
      <c r="P123" s="331">
        <f>' Demand-Supply Gap'!P160/' Demand-Supply Gap'!P$169</f>
        <v>0.15262445897021951</v>
      </c>
      <c r="Q123" s="331">
        <f>' Demand-Supply Gap'!Q160/' Demand-Supply Gap'!Q$169</f>
        <v>0.1465906921247862</v>
      </c>
      <c r="R123" s="331">
        <f>' Demand-Supply Gap'!R160/' Demand-Supply Gap'!R$169</f>
        <v>0.14006434440184465</v>
      </c>
      <c r="S123" s="331">
        <f>' Demand-Supply Gap'!S160/' Demand-Supply Gap'!S$169</f>
        <v>0.13334146624809776</v>
      </c>
    </row>
    <row r="124" spans="2:19" x14ac:dyDescent="0.2">
      <c r="B124" s="74"/>
      <c r="C124" s="74"/>
    </row>
    <row r="125" spans="2:19" x14ac:dyDescent="0.2">
      <c r="B125" s="74"/>
      <c r="C125" s="74"/>
    </row>
    <row r="126" spans="2:19" x14ac:dyDescent="0.2">
      <c r="B126" s="74"/>
      <c r="C126" s="74" t="s">
        <v>34</v>
      </c>
      <c r="D126" s="65">
        <f>' Demand-Supply Gap'!D182/' Demand-Supply Gap'!D$209</f>
        <v>1.0009364065510389</v>
      </c>
      <c r="E126" s="331">
        <f>' Demand-Supply Gap'!E182/' Demand-Supply Gap'!E$209</f>
        <v>0.97254786858716313</v>
      </c>
      <c r="F126" s="331">
        <f>' Demand-Supply Gap'!F182/' Demand-Supply Gap'!F$209</f>
        <v>1.0192692975640982</v>
      </c>
      <c r="G126" s="331">
        <f>' Demand-Supply Gap'!G182/' Demand-Supply Gap'!G$209</f>
        <v>1.0358772669174225</v>
      </c>
      <c r="H126" s="331">
        <f>' Demand-Supply Gap'!H182/' Demand-Supply Gap'!H$209</f>
        <v>1.0111785512211207</v>
      </c>
      <c r="I126" s="331">
        <f>' Demand-Supply Gap'!I182/' Demand-Supply Gap'!I$209</f>
        <v>1.0036997794850924</v>
      </c>
      <c r="J126" s="331">
        <f>' Demand-Supply Gap'!J182/' Demand-Supply Gap'!J$209</f>
        <v>0.91957552692084266</v>
      </c>
      <c r="K126" s="331">
        <f>' Demand-Supply Gap'!K182/' Demand-Supply Gap'!K$209</f>
        <v>0.91996931214052224</v>
      </c>
      <c r="L126" s="331">
        <f>' Demand-Supply Gap'!L182/' Demand-Supply Gap'!L$209</f>
        <v>0.92059783403125028</v>
      </c>
      <c r="M126" s="331">
        <f>' Demand-Supply Gap'!M182/' Demand-Supply Gap'!M$209</f>
        <v>0.92157733842817013</v>
      </c>
      <c r="N126" s="331">
        <f>' Demand-Supply Gap'!N182/' Demand-Supply Gap'!N$209</f>
        <v>0.92269407805173276</v>
      </c>
      <c r="O126" s="331">
        <f>' Demand-Supply Gap'!O182/' Demand-Supply Gap'!O$209</f>
        <v>0.92394833324857017</v>
      </c>
      <c r="P126" s="331">
        <f>' Demand-Supply Gap'!P182/' Demand-Supply Gap'!P$209</f>
        <v>0.9252085238269625</v>
      </c>
      <c r="Q126" s="331">
        <f>' Demand-Supply Gap'!Q182/' Demand-Supply Gap'!Q$209</f>
        <v>0.92626788180591813</v>
      </c>
      <c r="R126" s="331">
        <f>' Demand-Supply Gap'!R182/' Demand-Supply Gap'!R$209</f>
        <v>0.92753673745536358</v>
      </c>
      <c r="S126" s="331">
        <f>' Demand-Supply Gap'!S182/' Demand-Supply Gap'!S$209</f>
        <v>0.92891084011323555</v>
      </c>
    </row>
    <row r="127" spans="2:19" x14ac:dyDescent="0.2">
      <c r="B127" s="74"/>
      <c r="C127" s="74" t="s">
        <v>105</v>
      </c>
      <c r="D127" s="65">
        <f>' Demand-Supply Gap'!D191/' Demand-Supply Gap'!D$209</f>
        <v>3.3268465608782015E-2</v>
      </c>
      <c r="E127" s="331">
        <f>' Demand-Supply Gap'!E191/' Demand-Supply Gap'!E$209</f>
        <v>3.2603470424028086E-2</v>
      </c>
      <c r="F127" s="331">
        <f>' Demand-Supply Gap'!F191/' Demand-Supply Gap'!F$209</f>
        <v>2.5873021406065715E-2</v>
      </c>
      <c r="G127" s="331">
        <f>' Demand-Supply Gap'!G191/' Demand-Supply Gap'!G$209</f>
        <v>2.464427290069909E-2</v>
      </c>
      <c r="H127" s="331">
        <f>' Demand-Supply Gap'!H191/' Demand-Supply Gap'!H$209</f>
        <v>2.8353407803500531E-2</v>
      </c>
      <c r="I127" s="331">
        <f>' Demand-Supply Gap'!I191/' Demand-Supply Gap'!I$209</f>
        <v>3.4380249308501032E-2</v>
      </c>
      <c r="J127" s="331">
        <f>' Demand-Supply Gap'!J191/' Demand-Supply Gap'!J$209</f>
        <v>3.116865840521638E-2</v>
      </c>
      <c r="K127" s="331">
        <f>' Demand-Supply Gap'!K191/' Demand-Supply Gap'!K$209</f>
        <v>3.0858797757095442E-2</v>
      </c>
      <c r="L127" s="331">
        <f>' Demand-Supply Gap'!L191/' Demand-Supply Gap'!L$209</f>
        <v>3.056162315712762E-2</v>
      </c>
      <c r="M127" s="331">
        <f>' Demand-Supply Gap'!M191/' Demand-Supply Gap'!M$209</f>
        <v>3.0281627398723501E-2</v>
      </c>
      <c r="N127" s="331">
        <f>' Demand-Supply Gap'!N191/' Demand-Supply Gap'!N$209</f>
        <v>3.0009745672040358E-2</v>
      </c>
      <c r="O127" s="331">
        <f>' Demand-Supply Gap'!O191/' Demand-Supply Gap'!O$209</f>
        <v>2.9745847789476417E-2</v>
      </c>
      <c r="P127" s="331">
        <f>' Demand-Supply Gap'!P191/' Demand-Supply Gap'!P$209</f>
        <v>2.9484719848676445E-2</v>
      </c>
      <c r="Q127" s="331">
        <f>' Demand-Supply Gap'!Q191/' Demand-Supply Gap'!Q$209</f>
        <v>2.921832977563029E-2</v>
      </c>
      <c r="R127" s="331">
        <f>' Demand-Supply Gap'!R191/' Demand-Supply Gap'!R$209</f>
        <v>2.8962536549148352E-2</v>
      </c>
      <c r="S127" s="331">
        <f>' Demand-Supply Gap'!S191/' Demand-Supply Gap'!S$209</f>
        <v>2.8713286334456942E-2</v>
      </c>
    </row>
    <row r="128" spans="2:19" x14ac:dyDescent="0.2">
      <c r="B128" s="74"/>
      <c r="C128" s="74" t="s">
        <v>110</v>
      </c>
      <c r="D128" s="65">
        <f>' Demand-Supply Gap'!D200/' Demand-Supply Gap'!D$209</f>
        <v>6.0387877515074719E-2</v>
      </c>
      <c r="E128" s="331">
        <f>' Demand-Supply Gap'!E200/' Demand-Supply Gap'!E$209</f>
        <v>5.8677623473992226E-2</v>
      </c>
      <c r="F128" s="331">
        <f>' Demand-Supply Gap'!F200/' Demand-Supply Gap'!F$209</f>
        <v>5.7219441961298953E-2</v>
      </c>
      <c r="G128" s="331">
        <f>' Demand-Supply Gap'!G200/' Demand-Supply Gap'!G$209</f>
        <v>5.3961880128016074E-2</v>
      </c>
      <c r="H128" s="331">
        <f>' Demand-Supply Gap'!H200/' Demand-Supply Gap'!H$209</f>
        <v>5.4247335923831588E-2</v>
      </c>
      <c r="I128" s="331">
        <f>' Demand-Supply Gap'!I200/' Demand-Supply Gap'!I$209</f>
        <v>5.333355989403181E-2</v>
      </c>
      <c r="J128" s="331">
        <f>' Demand-Supply Gap'!J200/' Demand-Supply Gap'!J$209</f>
        <v>4.9255814673940967E-2</v>
      </c>
      <c r="K128" s="331">
        <f>' Demand-Supply Gap'!K200/' Demand-Supply Gap'!K$209</f>
        <v>4.9171890102382369E-2</v>
      </c>
      <c r="L128" s="331">
        <f>' Demand-Supply Gap'!L200/' Demand-Supply Gap'!L$209</f>
        <v>4.8840542811622138E-2</v>
      </c>
      <c r="M128" s="331">
        <f>' Demand-Supply Gap'!M200/' Demand-Supply Gap'!M$209</f>
        <v>4.8141034173106292E-2</v>
      </c>
      <c r="N128" s="331">
        <f>' Demand-Supply Gap'!N200/' Demand-Supply Gap'!N$209</f>
        <v>4.7296176276226898E-2</v>
      </c>
      <c r="O128" s="331">
        <f>' Demand-Supply Gap'!O200/' Demand-Supply Gap'!O$209</f>
        <v>4.6305818961953481E-2</v>
      </c>
      <c r="P128" s="331">
        <f>' Demand-Supply Gap'!P200/' Demand-Supply Gap'!P$209</f>
        <v>4.5306756324361083E-2</v>
      </c>
      <c r="Q128" s="331">
        <f>' Demand-Supply Gap'!Q200/' Demand-Supply Gap'!Q$209</f>
        <v>4.4513788418451522E-2</v>
      </c>
      <c r="R128" s="331">
        <f>' Demand-Supply Gap'!R200/' Demand-Supply Gap'!R$209</f>
        <v>4.3500725995488078E-2</v>
      </c>
      <c r="S128" s="331">
        <f>' Demand-Supply Gap'!S200/' Demand-Supply Gap'!S$209</f>
        <v>4.2375873552307597E-2</v>
      </c>
    </row>
    <row r="129" spans="2:19" x14ac:dyDescent="0.2">
      <c r="B129" s="74"/>
      <c r="C129" s="74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</row>
    <row r="130" spans="2:19" x14ac:dyDescent="0.2">
      <c r="B130" s="74"/>
      <c r="C130" s="74" t="s">
        <v>387</v>
      </c>
      <c r="D130" s="65">
        <f>' Demand-Supply Gap'!D8/' Demand-Supply Gap'!D$84</f>
        <v>2.869798392670124E-2</v>
      </c>
      <c r="E130" s="331">
        <f>' Demand-Supply Gap'!E8/' Demand-Supply Gap'!E$84</f>
        <v>2.9008546442261855E-2</v>
      </c>
      <c r="F130" s="331">
        <f>' Demand-Supply Gap'!F8/' Demand-Supply Gap'!F$84</f>
        <v>2.9760091578545741E-2</v>
      </c>
      <c r="G130" s="331">
        <f>' Demand-Supply Gap'!G8/' Demand-Supply Gap'!G$84</f>
        <v>2.9971937611134356E-2</v>
      </c>
      <c r="H130" s="331">
        <f>' Demand-Supply Gap'!H8/' Demand-Supply Gap'!H$84</f>
        <v>3.072513665509306E-2</v>
      </c>
      <c r="I130" s="331">
        <f>' Demand-Supply Gap'!I8/' Demand-Supply Gap'!I$84</f>
        <v>2.9581750039644382E-2</v>
      </c>
      <c r="J130" s="331">
        <f>' Demand-Supply Gap'!J8/' Demand-Supply Gap'!J$84</f>
        <v>3.1862396500022566E-2</v>
      </c>
      <c r="K130" s="331">
        <f>' Demand-Supply Gap'!K8/' Demand-Supply Gap'!K$84</f>
        <v>3.3455003255592239E-2</v>
      </c>
      <c r="L130" s="331">
        <f>' Demand-Supply Gap'!L8/' Demand-Supply Gap'!L$84</f>
        <v>3.4612753726501681E-2</v>
      </c>
      <c r="M130" s="331">
        <f>' Demand-Supply Gap'!M8/' Demand-Supply Gap'!M$84</f>
        <v>3.5379797585851448E-2</v>
      </c>
      <c r="N130" s="331">
        <f>' Demand-Supply Gap'!N8/' Demand-Supply Gap'!N$84</f>
        <v>3.5919414790817138E-2</v>
      </c>
      <c r="O130" s="331">
        <f>' Demand-Supply Gap'!O8/' Demand-Supply Gap'!O$84</f>
        <v>3.5955518351068534E-2</v>
      </c>
      <c r="P130" s="331">
        <f>' Demand-Supply Gap'!P8/' Demand-Supply Gap'!P$84</f>
        <v>3.5959485236699097E-2</v>
      </c>
      <c r="Q130" s="331">
        <f>' Demand-Supply Gap'!Q8/' Demand-Supply Gap'!Q$84</f>
        <v>3.581177427683245E-2</v>
      </c>
      <c r="R130" s="331">
        <f>' Demand-Supply Gap'!R8/' Demand-Supply Gap'!R$84</f>
        <v>3.557033943800221E-2</v>
      </c>
      <c r="S130" s="331">
        <f>' Demand-Supply Gap'!S8/' Demand-Supply Gap'!S$84</f>
        <v>3.5258072277396163E-2</v>
      </c>
    </row>
    <row r="131" spans="2:19" x14ac:dyDescent="0.2">
      <c r="B131" s="74"/>
      <c r="C131" s="74" t="s">
        <v>33</v>
      </c>
      <c r="D131" s="65">
        <f>' Demand-Supply Gap'!D21/' Demand-Supply Gap'!D$84</f>
        <v>0.46726622551346664</v>
      </c>
      <c r="E131" s="331">
        <f>' Demand-Supply Gap'!E21/' Demand-Supply Gap'!E$84</f>
        <v>0.44866184565039535</v>
      </c>
      <c r="F131" s="331">
        <f>' Demand-Supply Gap'!F21/' Demand-Supply Gap'!F$84</f>
        <v>0.43950342616244781</v>
      </c>
      <c r="G131" s="331">
        <f>' Demand-Supply Gap'!G21/' Demand-Supply Gap'!G$84</f>
        <v>0.42030579447099459</v>
      </c>
      <c r="H131" s="331">
        <f>' Demand-Supply Gap'!H21/' Demand-Supply Gap'!H$84</f>
        <v>0.40474105147210737</v>
      </c>
      <c r="I131" s="331">
        <f>' Demand-Supply Gap'!I21/' Demand-Supply Gap'!I$84</f>
        <v>0.3933060093018802</v>
      </c>
      <c r="J131" s="331">
        <f>' Demand-Supply Gap'!J21/' Demand-Supply Gap'!J$84</f>
        <v>0.40324946263626427</v>
      </c>
      <c r="K131" s="331">
        <f>' Demand-Supply Gap'!K21/' Demand-Supply Gap'!K$84</f>
        <v>0.4101157341094287</v>
      </c>
      <c r="L131" s="331">
        <f>' Demand-Supply Gap'!L21/' Demand-Supply Gap'!L$84</f>
        <v>0.41704112206329691</v>
      </c>
      <c r="M131" s="331">
        <f>' Demand-Supply Gap'!M21/' Demand-Supply Gap'!M$84</f>
        <v>0.42301062919418464</v>
      </c>
      <c r="N131" s="331">
        <f>' Demand-Supply Gap'!N21/' Demand-Supply Gap'!N$84</f>
        <v>0.429780974739221</v>
      </c>
      <c r="O131" s="331">
        <f>' Demand-Supply Gap'!O21/' Demand-Supply Gap'!O$84</f>
        <v>0.4348276862389307</v>
      </c>
      <c r="P131" s="331">
        <f>' Demand-Supply Gap'!P21/' Demand-Supply Gap'!P$84</f>
        <v>0.44050184333861037</v>
      </c>
      <c r="Q131" s="331">
        <f>' Demand-Supply Gap'!Q21/' Demand-Supply Gap'!Q$84</f>
        <v>0.44454872215432345</v>
      </c>
      <c r="R131" s="331">
        <f>' Demand-Supply Gap'!R21/' Demand-Supply Gap'!R$84</f>
        <v>0.4481222622280463</v>
      </c>
      <c r="S131" s="331">
        <f>' Demand-Supply Gap'!S21/' Demand-Supply Gap'!S$84</f>
        <v>0.45067518629416975</v>
      </c>
    </row>
    <row r="132" spans="2:19" x14ac:dyDescent="0.2">
      <c r="B132" s="74"/>
      <c r="C132" s="74" t="s">
        <v>41</v>
      </c>
      <c r="D132" s="65">
        <f>' Demand-Supply Gap'!D30/' Demand-Supply Gap'!D$84</f>
        <v>0.16118261474819193</v>
      </c>
      <c r="E132" s="331">
        <f>' Demand-Supply Gap'!E30/' Demand-Supply Gap'!E$84</f>
        <v>0.15919384202135942</v>
      </c>
      <c r="F132" s="331">
        <f>' Demand-Supply Gap'!F30/' Demand-Supply Gap'!F$84</f>
        <v>0.15447869345677315</v>
      </c>
      <c r="G132" s="331">
        <f>' Demand-Supply Gap'!G30/' Demand-Supply Gap'!G$84</f>
        <v>0.14870200347392376</v>
      </c>
      <c r="H132" s="331">
        <f>' Demand-Supply Gap'!H30/' Demand-Supply Gap'!H$84</f>
        <v>0.14303695007688541</v>
      </c>
      <c r="I132" s="331">
        <f>' Demand-Supply Gap'!I30/' Demand-Supply Gap'!I$84</f>
        <v>0.14599494671311686</v>
      </c>
      <c r="J132" s="331">
        <f>' Demand-Supply Gap'!J30/' Demand-Supply Gap'!J$84</f>
        <v>0.14532226333800957</v>
      </c>
      <c r="K132" s="331">
        <f>' Demand-Supply Gap'!K30/' Demand-Supply Gap'!K$84</f>
        <v>0.14332948631202097</v>
      </c>
      <c r="L132" s="331">
        <f>' Demand-Supply Gap'!L30/' Demand-Supply Gap'!L$84</f>
        <v>0.14121646259151074</v>
      </c>
      <c r="M132" s="331">
        <f>' Demand-Supply Gap'!M30/' Demand-Supply Gap'!M$84</f>
        <v>0.13967323712473606</v>
      </c>
      <c r="N132" s="331">
        <f>' Demand-Supply Gap'!N30/' Demand-Supply Gap'!N$84</f>
        <v>0.13821441999603168</v>
      </c>
      <c r="O132" s="331">
        <f>' Demand-Supply Gap'!O30/' Demand-Supply Gap'!O$84</f>
        <v>0.13746290546853626</v>
      </c>
      <c r="P132" s="331">
        <f>' Demand-Supply Gap'!P30/' Demand-Supply Gap'!P$84</f>
        <v>0.13669752764086046</v>
      </c>
      <c r="Q132" s="331">
        <f>' Demand-Supply Gap'!Q30/' Demand-Supply Gap'!Q$84</f>
        <v>0.13600892712115206</v>
      </c>
      <c r="R132" s="331">
        <f>' Demand-Supply Gap'!R30/' Demand-Supply Gap'!R$84</f>
        <v>0.13512991529178547</v>
      </c>
      <c r="S132" s="331">
        <f>' Demand-Supply Gap'!S30/' Demand-Supply Gap'!S$84</f>
        <v>0.13385585385736198</v>
      </c>
    </row>
    <row r="133" spans="2:19" x14ac:dyDescent="0.2">
      <c r="B133" s="74"/>
      <c r="C133" s="74" t="s">
        <v>49</v>
      </c>
      <c r="D133" s="65">
        <f>' Demand-Supply Gap'!D39/' Demand-Supply Gap'!D$84</f>
        <v>4.4458129926703595E-2</v>
      </c>
      <c r="E133" s="331">
        <f>' Demand-Supply Gap'!E39/' Demand-Supply Gap'!E$84</f>
        <v>4.319495837243717E-2</v>
      </c>
      <c r="F133" s="331">
        <f>' Demand-Supply Gap'!F39/' Demand-Supply Gap'!F$84</f>
        <v>4.0312173599522536E-2</v>
      </c>
      <c r="G133" s="331">
        <f>' Demand-Supply Gap'!G39/' Demand-Supply Gap'!G$84</f>
        <v>4.0988413393974611E-2</v>
      </c>
      <c r="H133" s="331">
        <f>' Demand-Supply Gap'!H39/' Demand-Supply Gap'!H$84</f>
        <v>3.7948381419996055E-2</v>
      </c>
      <c r="I133" s="331">
        <f>' Demand-Supply Gap'!I39/' Demand-Supply Gap'!I$84</f>
        <v>3.6640356617025291E-2</v>
      </c>
      <c r="J133" s="331">
        <f>' Demand-Supply Gap'!J39/' Demand-Supply Gap'!J$84</f>
        <v>3.6435508422658969E-2</v>
      </c>
      <c r="K133" s="331">
        <f>' Demand-Supply Gap'!K39/' Demand-Supply Gap'!K$84</f>
        <v>3.5900764336104882E-2</v>
      </c>
      <c r="L133" s="331">
        <f>' Demand-Supply Gap'!L39/' Demand-Supply Gap'!L$84</f>
        <v>3.5340718512343855E-2</v>
      </c>
      <c r="M133" s="331">
        <f>' Demand-Supply Gap'!M39/' Demand-Supply Gap'!M$84</f>
        <v>3.4820868437226545E-2</v>
      </c>
      <c r="N133" s="331">
        <f>' Demand-Supply Gap'!N39/' Demand-Supply Gap'!N$84</f>
        <v>3.4568619542054584E-2</v>
      </c>
      <c r="O133" s="331">
        <f>' Demand-Supply Gap'!O39/' Demand-Supply Gap'!O$84</f>
        <v>3.4348383023560893E-2</v>
      </c>
      <c r="P133" s="331">
        <f>' Demand-Supply Gap'!P39/' Demand-Supply Gap'!P$84</f>
        <v>3.386937493752569E-2</v>
      </c>
      <c r="Q133" s="331">
        <f>' Demand-Supply Gap'!Q39/' Demand-Supply Gap'!Q$84</f>
        <v>3.3632635854763462E-2</v>
      </c>
      <c r="R133" s="331">
        <f>' Demand-Supply Gap'!R39/' Demand-Supply Gap'!R$84</f>
        <v>3.3465294419820872E-2</v>
      </c>
      <c r="S133" s="331">
        <f>' Demand-Supply Gap'!S39/' Demand-Supply Gap'!S$84</f>
        <v>3.3214982270131137E-2</v>
      </c>
    </row>
    <row r="134" spans="2:19" x14ac:dyDescent="0.2">
      <c r="B134" s="74"/>
      <c r="C134" s="74" t="s">
        <v>104</v>
      </c>
      <c r="D134" s="65">
        <f>' Demand-Supply Gap'!D48/' Demand-Supply Gap'!D$84</f>
        <v>5.4122062956825708E-2</v>
      </c>
      <c r="E134" s="331">
        <f>' Demand-Supply Gap'!E48/' Demand-Supply Gap'!E$84</f>
        <v>5.4281935813029404E-2</v>
      </c>
      <c r="F134" s="331">
        <f>' Demand-Supply Gap'!F48/' Demand-Supply Gap'!F$84</f>
        <v>5.3247773631972528E-2</v>
      </c>
      <c r="G134" s="331">
        <f>' Demand-Supply Gap'!G48/' Demand-Supply Gap'!G$84</f>
        <v>5.1589325812728369E-2</v>
      </c>
      <c r="H134" s="331">
        <f>' Demand-Supply Gap'!H48/' Demand-Supply Gap'!H$84</f>
        <v>5.0121585269707628E-2</v>
      </c>
      <c r="I134" s="331">
        <f>' Demand-Supply Gap'!I48/' Demand-Supply Gap'!I$84</f>
        <v>4.2673020971518552E-2</v>
      </c>
      <c r="J134" s="331">
        <f>' Demand-Supply Gap'!J48/' Demand-Supply Gap'!J$84</f>
        <v>4.2753312179575786E-2</v>
      </c>
      <c r="K134" s="331">
        <f>' Demand-Supply Gap'!K48/' Demand-Supply Gap'!K$84</f>
        <v>4.2471915645357815E-2</v>
      </c>
      <c r="L134" s="331">
        <f>' Demand-Supply Gap'!L48/' Demand-Supply Gap'!L$84</f>
        <v>4.1918608315948874E-2</v>
      </c>
      <c r="M134" s="331">
        <f>' Demand-Supply Gap'!M48/' Demand-Supply Gap'!M$84</f>
        <v>4.1377295991403017E-2</v>
      </c>
      <c r="N134" s="331">
        <f>' Demand-Supply Gap'!N48/' Demand-Supply Gap'!N$84</f>
        <v>4.0773763395735449E-2</v>
      </c>
      <c r="O134" s="331">
        <f>' Demand-Supply Gap'!O48/' Demand-Supply Gap'!O$84</f>
        <v>4.0007664184453236E-2</v>
      </c>
      <c r="P134" s="331">
        <f>' Demand-Supply Gap'!P48/' Demand-Supply Gap'!P$84</f>
        <v>3.9628492499928218E-2</v>
      </c>
      <c r="Q134" s="331">
        <f>' Demand-Supply Gap'!Q48/' Demand-Supply Gap'!Q$84</f>
        <v>3.9495184358497901E-2</v>
      </c>
      <c r="R134" s="331">
        <f>' Demand-Supply Gap'!R48/' Demand-Supply Gap'!R$84</f>
        <v>3.9239931008670279E-2</v>
      </c>
      <c r="S134" s="331">
        <f>' Demand-Supply Gap'!S48/' Demand-Supply Gap'!S$84</f>
        <v>3.8844472006558453E-2</v>
      </c>
    </row>
    <row r="135" spans="2:19" x14ac:dyDescent="0.2">
      <c r="B135" s="74"/>
      <c r="C135" s="74" t="s">
        <v>331</v>
      </c>
      <c r="D135" s="65">
        <f>' Demand-Supply Gap'!D57/' Demand-Supply Gap'!D$84</f>
        <v>0.26010056088140604</v>
      </c>
      <c r="E135" s="331">
        <f>' Demand-Supply Gap'!E57/' Demand-Supply Gap'!E$84</f>
        <v>0.257283496371641</v>
      </c>
      <c r="F135" s="331">
        <f>' Demand-Supply Gap'!F57/' Demand-Supply Gap'!F$84</f>
        <v>0.25902441364798129</v>
      </c>
      <c r="G135" s="331">
        <f>' Demand-Supply Gap'!G57/' Demand-Supply Gap'!G$84</f>
        <v>0.25113394421362467</v>
      </c>
      <c r="H135" s="331">
        <f>' Demand-Supply Gap'!H57/' Demand-Supply Gap'!H$84</f>
        <v>0.26699844391008892</v>
      </c>
      <c r="I135" s="331">
        <f>' Demand-Supply Gap'!I57/' Demand-Supply Gap'!I$84</f>
        <v>0.26015286736475696</v>
      </c>
      <c r="J135" s="331">
        <f>' Demand-Supply Gap'!J57/' Demand-Supply Gap'!J$84</f>
        <v>0.26000290046088359</v>
      </c>
      <c r="K135" s="331">
        <f>' Demand-Supply Gap'!K57/' Demand-Supply Gap'!K$84</f>
        <v>0.25638741937739734</v>
      </c>
      <c r="L135" s="331">
        <f>' Demand-Supply Gap'!L57/' Demand-Supply Gap'!L$84</f>
        <v>0.25236339378219647</v>
      </c>
      <c r="M135" s="331">
        <f>' Demand-Supply Gap'!M57/' Demand-Supply Gap'!M$84</f>
        <v>0.2493908205260765</v>
      </c>
      <c r="N135" s="331">
        <f>' Demand-Supply Gap'!N57/' Demand-Supply Gap'!N$84</f>
        <v>0.24730249424789594</v>
      </c>
      <c r="O135" s="331">
        <f>' Demand-Supply Gap'!O57/' Demand-Supply Gap'!O$84</f>
        <v>0.2462118273956754</v>
      </c>
      <c r="P135" s="331">
        <f>' Demand-Supply Gap'!P57/' Demand-Supply Gap'!P$84</f>
        <v>0.24529932282663836</v>
      </c>
      <c r="Q135" s="331">
        <f>' Demand-Supply Gap'!Q57/' Demand-Supply Gap'!Q$84</f>
        <v>0.24456537064639408</v>
      </c>
      <c r="R135" s="331">
        <f>' Demand-Supply Gap'!R57/' Demand-Supply Gap'!R$84</f>
        <v>0.24525820493447839</v>
      </c>
      <c r="S135" s="331">
        <f>' Demand-Supply Gap'!S57/' Demand-Supply Gap'!S$84</f>
        <v>0.24654163340331914</v>
      </c>
    </row>
    <row r="136" spans="2:19" x14ac:dyDescent="0.2">
      <c r="B136" s="74"/>
      <c r="C136" s="74" t="s">
        <v>188</v>
      </c>
      <c r="D136" s="65">
        <f>' Demand-Supply Gap'!D66/' Demand-Supply Gap'!D$84</f>
        <v>2.7692074886868114E-2</v>
      </c>
      <c r="E136" s="331">
        <f>' Demand-Supply Gap'!E66/' Demand-Supply Gap'!E$84</f>
        <v>2.6363463354149862E-2</v>
      </c>
      <c r="F136" s="331">
        <f>' Demand-Supply Gap'!F66/' Demand-Supply Gap'!F$84</f>
        <v>2.5461922010897895E-2</v>
      </c>
      <c r="G136" s="331">
        <f>' Demand-Supply Gap'!G66/' Demand-Supply Gap'!G$84</f>
        <v>2.4618848748658075E-2</v>
      </c>
      <c r="H136" s="331">
        <f>' Demand-Supply Gap'!H66/' Demand-Supply Gap'!H$84</f>
        <v>3.55942512110183E-2</v>
      </c>
      <c r="I136" s="331">
        <f>' Demand-Supply Gap'!I66/' Demand-Supply Gap'!I$84</f>
        <v>3.6307322322614591E-2</v>
      </c>
      <c r="J136" s="331">
        <f>' Demand-Supply Gap'!J66/' Demand-Supply Gap'!J$84</f>
        <v>3.620428873029867E-2</v>
      </c>
      <c r="K136" s="331">
        <f>' Demand-Supply Gap'!K66/' Demand-Supply Gap'!K$84</f>
        <v>3.5700848496311118E-2</v>
      </c>
      <c r="L136" s="331">
        <f>' Demand-Supply Gap'!L66/' Demand-Supply Gap'!L$84</f>
        <v>3.5239153087719376E-2</v>
      </c>
      <c r="M136" s="331">
        <f>' Demand-Supply Gap'!M66/' Demand-Supply Gap'!M$84</f>
        <v>3.4830736201861695E-2</v>
      </c>
      <c r="N136" s="331">
        <f>' Demand-Supply Gap'!N66/' Demand-Supply Gap'!N$84</f>
        <v>3.4362034345148666E-2</v>
      </c>
      <c r="O136" s="331">
        <f>' Demand-Supply Gap'!O66/' Demand-Supply Gap'!O$84</f>
        <v>3.3786988660352388E-2</v>
      </c>
      <c r="P136" s="331">
        <f>' Demand-Supply Gap'!P66/' Demand-Supply Gap'!P$84</f>
        <v>3.3230892442070649E-2</v>
      </c>
      <c r="Q136" s="331">
        <f>' Demand-Supply Gap'!Q66/' Demand-Supply Gap'!Q$84</f>
        <v>3.2782353388325296E-2</v>
      </c>
      <c r="R136" s="331">
        <f>' Demand-Supply Gap'!R66/' Demand-Supply Gap'!R$84</f>
        <v>3.2393735868863502E-2</v>
      </c>
      <c r="S136" s="331">
        <f>' Demand-Supply Gap'!S66/' Demand-Supply Gap'!S$84</f>
        <v>3.1989118435167399E-2</v>
      </c>
    </row>
    <row r="137" spans="2:19" x14ac:dyDescent="0.2">
      <c r="B137" s="74"/>
      <c r="C137" s="74" t="s">
        <v>52</v>
      </c>
      <c r="D137" s="65">
        <f>' Demand-Supply Gap'!D75/' Demand-Supply Gap'!D$84</f>
        <v>8.3192799645812068E-2</v>
      </c>
      <c r="E137" s="331">
        <f>' Demand-Supply Gap'!E75/' Demand-Supply Gap'!E$84</f>
        <v>7.9430594471776125E-2</v>
      </c>
      <c r="F137" s="331">
        <f>' Demand-Supply Gap'!F75/' Demand-Supply Gap'!F$84</f>
        <v>7.5437537574463268E-2</v>
      </c>
      <c r="G137" s="331">
        <f>' Demand-Supply Gap'!G75/' Demand-Supply Gap'!G$84</f>
        <v>7.1225881103015226E-2</v>
      </c>
      <c r="H137" s="331">
        <f>' Demand-Supply Gap'!H75/' Demand-Supply Gap'!H$84</f>
        <v>6.7832128548514614E-2</v>
      </c>
      <c r="I137" s="331">
        <f>' Demand-Supply Gap'!I75/' Demand-Supply Gap'!I$84</f>
        <v>5.6162070358258091E-3</v>
      </c>
      <c r="J137" s="331">
        <f>' Demand-Supply Gap'!J75/' Demand-Supply Gap'!J$84</f>
        <v>4.4169867732286573E-2</v>
      </c>
      <c r="K137" s="331">
        <f>' Demand-Supply Gap'!K75/' Demand-Supply Gap'!K$84</f>
        <v>4.2638828467786764E-2</v>
      </c>
      <c r="L137" s="331">
        <f>' Demand-Supply Gap'!L75/' Demand-Supply Gap'!L$84</f>
        <v>4.2267787920482129E-2</v>
      </c>
      <c r="M137" s="331">
        <f>' Demand-Supply Gap'!M75/' Demand-Supply Gap'!M$84</f>
        <v>4.1516614938660011E-2</v>
      </c>
      <c r="N137" s="331">
        <f>' Demand-Supply Gap'!N75/' Demand-Supply Gap'!N$84</f>
        <v>3.9078278943095651E-2</v>
      </c>
      <c r="O137" s="331">
        <f>' Demand-Supply Gap'!O75/' Demand-Supply Gap'!O$84</f>
        <v>3.739902667742255E-2</v>
      </c>
      <c r="P137" s="331">
        <f>' Demand-Supply Gap'!P75/' Demand-Supply Gap'!P$84</f>
        <v>3.4813061077667212E-2</v>
      </c>
      <c r="Q137" s="331">
        <f>' Demand-Supply Gap'!Q75/' Demand-Supply Gap'!Q$84</f>
        <v>3.3155032199711339E-2</v>
      </c>
      <c r="R137" s="331">
        <f>' Demand-Supply Gap'!R75/' Demand-Supply Gap'!R$84</f>
        <v>3.0820316810332891E-2</v>
      </c>
      <c r="S137" s="331">
        <f>' Demand-Supply Gap'!S75/' Demand-Supply Gap'!S$84</f>
        <v>2.962068145589614E-2</v>
      </c>
    </row>
    <row r="138" spans="2:19" x14ac:dyDescent="0.2">
      <c r="B138" s="74"/>
      <c r="C138" s="74"/>
    </row>
    <row r="139" spans="2:19" x14ac:dyDescent="0.2">
      <c r="B139" s="74"/>
      <c r="C139" s="74" t="s">
        <v>18</v>
      </c>
      <c r="D139" s="65">
        <f>' Demand-Supply Gap'!D222/' Demand-Supply Gap'!D$249</f>
        <v>0.63347866868489222</v>
      </c>
      <c r="E139" s="331">
        <f>' Demand-Supply Gap'!E222/' Demand-Supply Gap'!E$249</f>
        <v>0.62690734152027749</v>
      </c>
      <c r="F139" s="331">
        <f>' Demand-Supply Gap'!F222/' Demand-Supply Gap'!F$249</f>
        <v>0.62711709897401946</v>
      </c>
      <c r="G139" s="331">
        <f>' Demand-Supply Gap'!G222/' Demand-Supply Gap'!G$249</f>
        <v>0.58467041438088396</v>
      </c>
      <c r="H139" s="331">
        <f>' Demand-Supply Gap'!H222/' Demand-Supply Gap'!H$249</f>
        <v>0.57310353709624395</v>
      </c>
      <c r="I139" s="331">
        <f>' Demand-Supply Gap'!I222/' Demand-Supply Gap'!I$249</f>
        <v>0.56423042481922225</v>
      </c>
      <c r="J139" s="331">
        <f>' Demand-Supply Gap'!J222/' Demand-Supply Gap'!J$249</f>
        <v>0.68103959514470003</v>
      </c>
      <c r="K139" s="331">
        <f>' Demand-Supply Gap'!K222/' Demand-Supply Gap'!K$249</f>
        <v>0.68118179094489428</v>
      </c>
      <c r="L139" s="331">
        <f>' Demand-Supply Gap'!L222/' Demand-Supply Gap'!L$249</f>
        <v>0.68132261842691788</v>
      </c>
      <c r="M139" s="331">
        <f>' Demand-Supply Gap'!M222/' Demand-Supply Gap'!M$249</f>
        <v>0.68146163930647774</v>
      </c>
      <c r="N139" s="331">
        <f>' Demand-Supply Gap'!N222/' Demand-Supply Gap'!N$249</f>
        <v>0.6815996180216588</v>
      </c>
      <c r="O139" s="331">
        <f>' Demand-Supply Gap'!O222/' Demand-Supply Gap'!O$249</f>
        <v>0.68173653880096741</v>
      </c>
      <c r="P139" s="331">
        <f>' Demand-Supply Gap'!P222/' Demand-Supply Gap'!P$249</f>
        <v>0.6818727900418704</v>
      </c>
      <c r="Q139" s="331">
        <f>' Demand-Supply Gap'!Q222/' Demand-Supply Gap'!Q$249</f>
        <v>0.68200905250157584</v>
      </c>
      <c r="R139" s="331">
        <f>' Demand-Supply Gap'!R222/' Demand-Supply Gap'!R$249</f>
        <v>0.68214400942092801</v>
      </c>
      <c r="S139" s="331">
        <f>' Demand-Supply Gap'!S222/' Demand-Supply Gap'!S$249</f>
        <v>0.68227793419504035</v>
      </c>
    </row>
    <row r="140" spans="2:19" x14ac:dyDescent="0.2">
      <c r="B140" s="74"/>
      <c r="C140" s="74" t="s">
        <v>103</v>
      </c>
      <c r="D140" s="65">
        <f>' Demand-Supply Gap'!D231/' Demand-Supply Gap'!D$249</f>
        <v>9.5647964092035569E-3</v>
      </c>
      <c r="E140" s="331">
        <f>' Demand-Supply Gap'!E231/' Demand-Supply Gap'!E$249</f>
        <v>6.5024401042010245E-3</v>
      </c>
      <c r="F140" s="331">
        <f>' Demand-Supply Gap'!F231/' Demand-Supply Gap'!F$249</f>
        <v>6.8128197817925772E-3</v>
      </c>
      <c r="G140" s="331">
        <f>' Demand-Supply Gap'!G231/' Demand-Supply Gap'!G$249</f>
        <v>8.0124955807433951E-2</v>
      </c>
      <c r="H140" s="331">
        <f>' Demand-Supply Gap'!H231/' Demand-Supply Gap'!H$249</f>
        <v>7.9242586542974114E-2</v>
      </c>
      <c r="I140" s="331">
        <f>' Demand-Supply Gap'!I231/' Demand-Supply Gap'!I$249</f>
        <v>8.323483097350047E-2</v>
      </c>
      <c r="J140" s="331">
        <f>' Demand-Supply Gap'!J231/' Demand-Supply Gap'!J$249</f>
        <v>0.10016777673142284</v>
      </c>
      <c r="K140" s="331">
        <f>' Demand-Supply Gap'!K231/' Demand-Supply Gap'!K$249</f>
        <v>9.9894105010870551E-2</v>
      </c>
      <c r="L140" s="331">
        <f>' Demand-Supply Gap'!L231/' Demand-Supply Gap'!L$249</f>
        <v>9.9622665637364854E-2</v>
      </c>
      <c r="M140" s="331">
        <f>' Demand-Supply Gap'!M231/' Demand-Supply Gap'!M$249</f>
        <v>9.9354312392696612E-2</v>
      </c>
      <c r="N140" s="331">
        <f>' Demand-Supply Gap'!N231/' Demand-Supply Gap'!N$249</f>
        <v>9.9087579044274787E-2</v>
      </c>
      <c r="O140" s="331">
        <f>' Demand-Supply Gap'!O231/' Demand-Supply Gap'!O$249</f>
        <v>9.8822501208727584E-2</v>
      </c>
      <c r="P140" s="331">
        <f>' Demand-Supply Gap'!P231/' Demand-Supply Gap'!P$249</f>
        <v>9.8558331106124372E-2</v>
      </c>
      <c r="Q140" s="331">
        <f>' Demand-Supply Gap'!Q231/' Demand-Supply Gap'!Q$249</f>
        <v>9.829374888073672E-2</v>
      </c>
      <c r="R140" s="331">
        <f>' Demand-Supply Gap'!R231/' Demand-Supply Gap'!R$249</f>
        <v>9.8031311211653135E-2</v>
      </c>
      <c r="S140" s="331">
        <f>' Demand-Supply Gap'!S231/' Demand-Supply Gap'!S$249</f>
        <v>9.777049318668235E-2</v>
      </c>
    </row>
    <row r="141" spans="2:19" x14ac:dyDescent="0.2">
      <c r="B141" s="74"/>
      <c r="C141" s="74" t="s">
        <v>426</v>
      </c>
      <c r="D141" s="65">
        <f>' Demand-Supply Gap'!D240/' Demand-Supply Gap'!D$249</f>
        <v>0.21333864230656874</v>
      </c>
      <c r="E141" s="331">
        <f>' Demand-Supply Gap'!E240/' Demand-Supply Gap'!E$249</f>
        <v>0.21061566269829052</v>
      </c>
      <c r="F141" s="331">
        <f>' Demand-Supply Gap'!F240/' Demand-Supply Gap'!F$249</f>
        <v>0.20456371909334087</v>
      </c>
      <c r="G141" s="331">
        <f>' Demand-Supply Gap'!G240/' Demand-Supply Gap'!G$249</f>
        <v>0.1990059326500678</v>
      </c>
      <c r="H141" s="331">
        <f>' Demand-Supply Gap'!H240/' Demand-Supply Gap'!H$249</f>
        <v>0.1940172555742995</v>
      </c>
      <c r="I141" s="331">
        <f>' Demand-Supply Gap'!I240/' Demand-Supply Gap'!I$249</f>
        <v>0.18119438010468941</v>
      </c>
      <c r="J141" s="331">
        <f>' Demand-Supply Gap'!J240/' Demand-Supply Gap'!J$249</f>
        <v>0.21879262812387718</v>
      </c>
      <c r="K141" s="331">
        <f>' Demand-Supply Gap'!K240/' Demand-Supply Gap'!K$249</f>
        <v>0.21892410404423512</v>
      </c>
      <c r="L141" s="331">
        <f>' Demand-Supply Gap'!L240/' Demand-Supply Gap'!L$249</f>
        <v>0.21905471593571726</v>
      </c>
      <c r="M141" s="331">
        <f>' Demand-Supply Gap'!M240/' Demand-Supply Gap'!M$249</f>
        <v>0.21918404830082566</v>
      </c>
      <c r="N141" s="331">
        <f>' Demand-Supply Gap'!N240/' Demand-Supply Gap'!N$249</f>
        <v>0.21931280293406638</v>
      </c>
      <c r="O141" s="331">
        <f>' Demand-Supply Gap'!O240/' Demand-Supply Gap'!O$249</f>
        <v>0.21944095999030508</v>
      </c>
      <c r="P141" s="331">
        <f>' Demand-Supply Gap'!P240/' Demand-Supply Gap'!P$249</f>
        <v>0.21956887885200521</v>
      </c>
      <c r="Q141" s="331">
        <f>' Demand-Supply Gap'!Q240/' Demand-Supply Gap'!Q$249</f>
        <v>0.21969719861768738</v>
      </c>
      <c r="R141" s="331">
        <f>' Demand-Supply Gap'!R240/' Demand-Supply Gap'!R$249</f>
        <v>0.21982467936741887</v>
      </c>
      <c r="S141" s="331">
        <f>' Demand-Supply Gap'!S240/' Demand-Supply Gap'!S$249</f>
        <v>0.2199515726182773</v>
      </c>
    </row>
    <row r="142" spans="2:19" x14ac:dyDescent="0.2">
      <c r="B142" s="74"/>
      <c r="C142" s="74"/>
    </row>
    <row r="143" spans="2:19" x14ac:dyDescent="0.2">
      <c r="B143" s="74"/>
      <c r="C143" s="74" t="s">
        <v>312</v>
      </c>
      <c r="D143" s="65">
        <f>' Demand-Supply Gap'!D262/' Demand-Supply Gap'!D$298</f>
        <v>0.30067942703886569</v>
      </c>
      <c r="E143" s="331">
        <f>' Demand-Supply Gap'!E262/' Demand-Supply Gap'!E$298</f>
        <v>0.29474013463546134</v>
      </c>
      <c r="F143" s="331">
        <f>' Demand-Supply Gap'!F262/' Demand-Supply Gap'!F$298</f>
        <v>0.28909778034827671</v>
      </c>
      <c r="G143" s="331">
        <f>' Demand-Supply Gap'!G262/' Demand-Supply Gap'!G$298</f>
        <v>0.27078093238532785</v>
      </c>
      <c r="H143" s="331">
        <f>' Demand-Supply Gap'!H262/' Demand-Supply Gap'!H$298</f>
        <v>0.26367543027828277</v>
      </c>
      <c r="I143" s="331">
        <f>' Demand-Supply Gap'!I262/' Demand-Supply Gap'!I$298</f>
        <v>0.27944432041266304</v>
      </c>
      <c r="J143" s="331">
        <f>' Demand-Supply Gap'!J262/' Demand-Supply Gap'!J$298</f>
        <v>0.24285056857594398</v>
      </c>
      <c r="K143" s="331">
        <f>' Demand-Supply Gap'!K262/' Demand-Supply Gap'!K$298</f>
        <v>0.24371769750377309</v>
      </c>
      <c r="L143" s="331">
        <f>' Demand-Supply Gap'!L262/' Demand-Supply Gap'!L$298</f>
        <v>0.24458172335479927</v>
      </c>
      <c r="M143" s="331">
        <f>' Demand-Supply Gap'!M262/' Demand-Supply Gap'!M$298</f>
        <v>0.24432901899413817</v>
      </c>
      <c r="N143" s="331">
        <f>' Demand-Supply Gap'!N262/' Demand-Supply Gap'!N$298</f>
        <v>0.24407724704123565</v>
      </c>
      <c r="O143" s="331">
        <f>' Demand-Supply Gap'!O262/' Demand-Supply Gap'!O$298</f>
        <v>0.24382644932406808</v>
      </c>
      <c r="P143" s="331">
        <f>' Demand-Supply Gap'!P262/' Demand-Supply Gap'!P$298</f>
        <v>0.24357592477146398</v>
      </c>
      <c r="Q143" s="331">
        <f>' Demand-Supply Gap'!Q262/' Demand-Supply Gap'!Q$298</f>
        <v>0.24346613050848642</v>
      </c>
      <c r="R143" s="331">
        <f>' Demand-Supply Gap'!R262/' Demand-Supply Gap'!R$298</f>
        <v>0.24415218097639121</v>
      </c>
      <c r="S143" s="331">
        <f>' Demand-Supply Gap'!S262/' Demand-Supply Gap'!S$298</f>
        <v>0.24497840717785874</v>
      </c>
    </row>
    <row r="144" spans="2:19" x14ac:dyDescent="0.2">
      <c r="B144" s="74"/>
      <c r="C144" s="74" t="s">
        <v>32</v>
      </c>
      <c r="D144" s="65">
        <f>' Demand-Supply Gap'!D271/' Demand-Supply Gap'!D$298</f>
        <v>0.40041177872650813</v>
      </c>
      <c r="E144" s="331">
        <f>' Demand-Supply Gap'!E271/' Demand-Supply Gap'!E$298</f>
        <v>0.40535100548693975</v>
      </c>
      <c r="F144" s="331">
        <f>' Demand-Supply Gap'!F271/' Demand-Supply Gap'!F$298</f>
        <v>0.41090327519015163</v>
      </c>
      <c r="G144" s="331">
        <f>' Demand-Supply Gap'!G271/' Demand-Supply Gap'!G$298</f>
        <v>0.37984871620987826</v>
      </c>
      <c r="H144" s="331">
        <f>' Demand-Supply Gap'!H271/' Demand-Supply Gap'!H$298</f>
        <v>0.36998726067023407</v>
      </c>
      <c r="I144" s="331">
        <f>' Demand-Supply Gap'!I271/' Demand-Supply Gap'!I$298</f>
        <v>0.37614272344253724</v>
      </c>
      <c r="J144" s="331">
        <f>' Demand-Supply Gap'!J271/' Demand-Supply Gap'!J$298</f>
        <v>0.32555588021637516</v>
      </c>
      <c r="K144" s="331">
        <f>' Demand-Supply Gap'!K271/' Demand-Supply Gap'!K$298</f>
        <v>0.32540323447193531</v>
      </c>
      <c r="L144" s="331">
        <f>' Demand-Supply Gap'!L271/' Demand-Supply Gap'!L$298</f>
        <v>0.32524998627489377</v>
      </c>
      <c r="M144" s="331">
        <f>' Demand-Supply Gap'!M271/' Demand-Supply Gap'!M$298</f>
        <v>0.32557394552697894</v>
      </c>
      <c r="N144" s="331">
        <f>' Demand-Supply Gap'!N271/' Demand-Supply Gap'!N$298</f>
        <v>0.32589670423637596</v>
      </c>
      <c r="O144" s="331">
        <f>' Demand-Supply Gap'!O271/' Demand-Supply Gap'!O$298</f>
        <v>0.32621820889503911</v>
      </c>
      <c r="P144" s="331">
        <f>' Demand-Supply Gap'!P271/' Demand-Supply Gap'!P$298</f>
        <v>0.32653935832520864</v>
      </c>
      <c r="Q144" s="331">
        <f>' Demand-Supply Gap'!Q271/' Demand-Supply Gap'!Q$298</f>
        <v>0.32680070763928915</v>
      </c>
      <c r="R144" s="331">
        <f>' Demand-Supply Gap'!R271/' Demand-Supply Gap'!R$298</f>
        <v>0.32671764862737129</v>
      </c>
      <c r="S144" s="331">
        <f>' Demand-Supply Gap'!S271/' Demand-Supply Gap'!S$298</f>
        <v>0.32657276356516957</v>
      </c>
    </row>
    <row r="145" spans="2:19" x14ac:dyDescent="0.2">
      <c r="B145" s="74"/>
      <c r="C145" s="74" t="s">
        <v>189</v>
      </c>
      <c r="D145" s="65">
        <f>' Demand-Supply Gap'!D280/' Demand-Supply Gap'!D$298</f>
        <v>0.25171613205450588</v>
      </c>
      <c r="E145" s="331">
        <f>' Demand-Supply Gap'!E280/' Demand-Supply Gap'!E$298</f>
        <v>0.24517629564294771</v>
      </c>
      <c r="F145" s="331">
        <f>' Demand-Supply Gap'!F280/' Demand-Supply Gap'!F$298</f>
        <v>0.23762340135975193</v>
      </c>
      <c r="G145" s="331">
        <f>' Demand-Supply Gap'!G280/' Demand-Supply Gap'!G$298</f>
        <v>0.22398346611799763</v>
      </c>
      <c r="H145" s="331">
        <f>' Demand-Supply Gap'!H280/' Demand-Supply Gap'!H$298</f>
        <v>0.22372748722336563</v>
      </c>
      <c r="I145" s="331">
        <f>' Demand-Supply Gap'!I280/' Demand-Supply Gap'!I$298</f>
        <v>0.23644723365393758</v>
      </c>
      <c r="J145" s="331">
        <f>' Demand-Supply Gap'!J280/' Demand-Supply Gap'!J$298</f>
        <v>0.20462742167971079</v>
      </c>
      <c r="K145" s="331">
        <f>' Demand-Supply Gap'!K280/' Demand-Supply Gap'!K$298</f>
        <v>0.20451131572201298</v>
      </c>
      <c r="L145" s="331">
        <f>' Demand-Supply Gap'!L280/' Demand-Supply Gap'!L$298</f>
        <v>0.20439496857420936</v>
      </c>
      <c r="M145" s="331">
        <f>' Demand-Supply Gap'!M280/' Demand-Supply Gap'!M$298</f>
        <v>0.2045788016126899</v>
      </c>
      <c r="N145" s="331">
        <f>' Demand-Supply Gap'!N280/' Demand-Supply Gap'!N$298</f>
        <v>0.2047619152013595</v>
      </c>
      <c r="O145" s="331">
        <f>' Demand-Supply Gap'!O280/' Demand-Supply Gap'!O$298</f>
        <v>0.20494427937831891</v>
      </c>
      <c r="P145" s="331">
        <f>' Demand-Supply Gap'!P280/' Demand-Supply Gap'!P$298</f>
        <v>0.20512640427554799</v>
      </c>
      <c r="Q145" s="331">
        <f>' Demand-Supply Gap'!Q280/' Demand-Supply Gap'!Q$298</f>
        <v>0.20527083803912641</v>
      </c>
      <c r="R145" s="331">
        <f>' Demand-Supply Gap'!R280/' Demand-Supply Gap'!R$298</f>
        <v>0.20519896077817867</v>
      </c>
      <c r="S145" s="331">
        <f>' Demand-Supply Gap'!S280/' Demand-Supply Gap'!S$298</f>
        <v>0.20508832889477596</v>
      </c>
    </row>
    <row r="146" spans="2:19" x14ac:dyDescent="0.2">
      <c r="B146" s="74"/>
      <c r="C146" s="74" t="s">
        <v>55</v>
      </c>
      <c r="D146" s="65">
        <f>' Demand-Supply Gap'!D289/' Demand-Supply Gap'!D$298</f>
        <v>0.29058420664705498</v>
      </c>
      <c r="E146" s="331">
        <f>' Demand-Supply Gap'!E289/' Demand-Supply Gap'!E$298</f>
        <v>0.28720514121294866</v>
      </c>
      <c r="F146" s="331">
        <f>' Demand-Supply Gap'!F289/' Demand-Supply Gap'!F$298</f>
        <v>0.28193795399526761</v>
      </c>
      <c r="G146" s="331">
        <f>' Demand-Supply Gap'!G289/' Demand-Supply Gap'!G$298</f>
        <v>0.27064595215651421</v>
      </c>
      <c r="H146" s="331">
        <f>' Demand-Supply Gap'!H289/' Demand-Supply Gap'!H$298</f>
        <v>0.27141380652124475</v>
      </c>
      <c r="I146" s="331">
        <f>' Demand-Supply Gap'!I289/' Demand-Supply Gap'!I$298</f>
        <v>0.26280972277247883</v>
      </c>
      <c r="J146" s="331">
        <f>' Demand-Supply Gap'!J289/' Demand-Supply Gap'!J$298</f>
        <v>0.22696612952796996</v>
      </c>
      <c r="K146" s="331">
        <f>' Demand-Supply Gap'!K289/' Demand-Supply Gap'!K$298</f>
        <v>0.22636775230227862</v>
      </c>
      <c r="L146" s="331">
        <f>' Demand-Supply Gap'!L289/' Demand-Supply Gap'!L$298</f>
        <v>0.22577332179609749</v>
      </c>
      <c r="M146" s="331">
        <f>' Demand-Supply Gap'!M289/' Demand-Supply Gap'!M$298</f>
        <v>0.22551823386619282</v>
      </c>
      <c r="N146" s="331">
        <f>' Demand-Supply Gap'!N289/' Demand-Supply Gap'!N$298</f>
        <v>0.22526413352102884</v>
      </c>
      <c r="O146" s="331">
        <f>' Demand-Supply Gap'!O289/' Demand-Supply Gap'!O$298</f>
        <v>0.22501106240257407</v>
      </c>
      <c r="P146" s="331">
        <f>' Demand-Supply Gap'!P289/' Demand-Supply Gap'!P$298</f>
        <v>0.2247583126277794</v>
      </c>
      <c r="Q146" s="331">
        <f>' Demand-Supply Gap'!Q289/' Demand-Supply Gap'!Q$298</f>
        <v>0.22446232381309808</v>
      </c>
      <c r="R146" s="331">
        <f>' Demand-Supply Gap'!R289/' Demand-Supply Gap'!R$298</f>
        <v>0.22393120961805876</v>
      </c>
      <c r="S146" s="331">
        <f>' Demand-Supply Gap'!S289/' Demand-Supply Gap'!S$298</f>
        <v>0.22336050036219562</v>
      </c>
    </row>
    <row r="147" spans="2:19" x14ac:dyDescent="0.2">
      <c r="B147" s="74"/>
      <c r="C147" s="74"/>
    </row>
    <row r="148" spans="2:19" x14ac:dyDescent="0.2">
      <c r="B148" s="74"/>
      <c r="C148" s="74"/>
    </row>
    <row r="149" spans="2:19" x14ac:dyDescent="0.2">
      <c r="B149" s="74"/>
      <c r="C149" s="74"/>
    </row>
    <row r="150" spans="2:19" x14ac:dyDescent="0.2">
      <c r="B150" s="74"/>
      <c r="C150" s="74"/>
    </row>
    <row r="151" spans="2:19" x14ac:dyDescent="0.2">
      <c r="B151" s="74"/>
      <c r="C151" s="74"/>
    </row>
    <row r="152" spans="2:19" x14ac:dyDescent="0.2">
      <c r="B152" s="74"/>
      <c r="C152" s="74"/>
    </row>
    <row r="153" spans="2:19" x14ac:dyDescent="0.2">
      <c r="B153" s="74"/>
      <c r="C153" s="74"/>
    </row>
    <row r="154" spans="2:19" x14ac:dyDescent="0.2">
      <c r="B154" s="74"/>
      <c r="C154" s="74"/>
    </row>
    <row r="155" spans="2:19" x14ac:dyDescent="0.2">
      <c r="B155" s="74"/>
      <c r="C155" s="74"/>
    </row>
    <row r="156" spans="2:19" x14ac:dyDescent="0.2">
      <c r="B156" s="74"/>
      <c r="C156" s="74"/>
    </row>
    <row r="157" spans="2:19" x14ac:dyDescent="0.2">
      <c r="B157" s="74"/>
      <c r="C157" s="74"/>
    </row>
    <row r="158" spans="2:19" x14ac:dyDescent="0.2">
      <c r="B158" s="74"/>
      <c r="C158" s="74"/>
    </row>
    <row r="159" spans="2:19" x14ac:dyDescent="0.2">
      <c r="B159" s="74"/>
      <c r="C159" s="74"/>
    </row>
    <row r="160" spans="2:19" x14ac:dyDescent="0.2">
      <c r="B160" s="74"/>
      <c r="C160" s="74"/>
    </row>
    <row r="161" spans="2:3" x14ac:dyDescent="0.2">
      <c r="B161" s="74"/>
      <c r="C161" s="74"/>
    </row>
    <row r="162" spans="2:3" x14ac:dyDescent="0.2">
      <c r="B162" s="74"/>
      <c r="C162" s="74"/>
    </row>
    <row r="163" spans="2:3" x14ac:dyDescent="0.2">
      <c r="B163" s="74"/>
      <c r="C163" s="74"/>
    </row>
    <row r="164" spans="2:3" x14ac:dyDescent="0.2">
      <c r="B164" s="74"/>
      <c r="C164" s="74"/>
    </row>
    <row r="165" spans="2:3" x14ac:dyDescent="0.2">
      <c r="B165" s="74"/>
      <c r="C165" s="74"/>
    </row>
    <row r="166" spans="2:3" x14ac:dyDescent="0.2">
      <c r="B166" s="74"/>
      <c r="C166" s="74"/>
    </row>
    <row r="167" spans="2:3" x14ac:dyDescent="0.2">
      <c r="B167" s="74"/>
      <c r="C167" s="74"/>
    </row>
    <row r="168" spans="2:3" x14ac:dyDescent="0.2">
      <c r="B168" s="74"/>
      <c r="C168" s="74"/>
    </row>
    <row r="169" spans="2:3" x14ac:dyDescent="0.2">
      <c r="B169" s="74"/>
      <c r="C169" s="74"/>
    </row>
    <row r="170" spans="2:3" x14ac:dyDescent="0.2">
      <c r="B170" s="74"/>
      <c r="C170" s="74"/>
    </row>
    <row r="171" spans="2:3" x14ac:dyDescent="0.2">
      <c r="B171" s="74"/>
      <c r="C171" s="74"/>
    </row>
    <row r="172" spans="2:3" x14ac:dyDescent="0.2">
      <c r="B172" s="74"/>
      <c r="C172" s="74"/>
    </row>
    <row r="173" spans="2:3" x14ac:dyDescent="0.2">
      <c r="B173" s="74"/>
      <c r="C173" s="74"/>
    </row>
    <row r="174" spans="2:3" x14ac:dyDescent="0.2">
      <c r="B174" s="74"/>
      <c r="C174" s="74"/>
    </row>
    <row r="175" spans="2:3" x14ac:dyDescent="0.2">
      <c r="B175" s="74"/>
      <c r="C175" s="74"/>
    </row>
    <row r="176" spans="2:3" x14ac:dyDescent="0.2">
      <c r="B176" s="74"/>
      <c r="C176" s="74"/>
    </row>
    <row r="177" spans="2:3" x14ac:dyDescent="0.2">
      <c r="B177" s="74"/>
      <c r="C177" s="74"/>
    </row>
    <row r="178" spans="2:3" x14ac:dyDescent="0.2">
      <c r="B178" s="74"/>
      <c r="C178" s="74"/>
    </row>
    <row r="179" spans="2:3" x14ac:dyDescent="0.2">
      <c r="B179" s="74"/>
      <c r="C179" s="74"/>
    </row>
    <row r="180" spans="2:3" x14ac:dyDescent="0.2">
      <c r="B180" s="74"/>
      <c r="C180" s="74"/>
    </row>
    <row r="181" spans="2:3" x14ac:dyDescent="0.2">
      <c r="B181" s="74"/>
      <c r="C181" s="74"/>
    </row>
    <row r="182" spans="2:3" x14ac:dyDescent="0.2">
      <c r="B182" s="74"/>
      <c r="C182" s="74"/>
    </row>
    <row r="183" spans="2:3" x14ac:dyDescent="0.2">
      <c r="B183" s="74"/>
      <c r="C183" s="74"/>
    </row>
    <row r="184" spans="2:3" x14ac:dyDescent="0.2">
      <c r="B184" s="74"/>
      <c r="C184" s="74"/>
    </row>
    <row r="185" spans="2:3" x14ac:dyDescent="0.2">
      <c r="B185" s="74"/>
      <c r="C185" s="74"/>
    </row>
    <row r="186" spans="2:3" x14ac:dyDescent="0.2">
      <c r="B186" s="74"/>
      <c r="C186" s="74"/>
    </row>
    <row r="187" spans="2:3" x14ac:dyDescent="0.2">
      <c r="B187" s="74"/>
      <c r="C187" s="74"/>
    </row>
    <row r="188" spans="2:3" x14ac:dyDescent="0.2">
      <c r="B188" s="74"/>
      <c r="C188" s="74"/>
    </row>
    <row r="189" spans="2:3" x14ac:dyDescent="0.2">
      <c r="B189" s="74"/>
      <c r="C189" s="74"/>
    </row>
    <row r="190" spans="2:3" x14ac:dyDescent="0.2">
      <c r="B190" s="74"/>
      <c r="C190" s="74"/>
    </row>
    <row r="191" spans="2:3" x14ac:dyDescent="0.2">
      <c r="B191" s="74"/>
      <c r="C191" s="74"/>
    </row>
    <row r="192" spans="2:3" x14ac:dyDescent="0.2">
      <c r="B192" s="74"/>
      <c r="C192" s="74"/>
    </row>
    <row r="193" spans="2:3" x14ac:dyDescent="0.2">
      <c r="B193" s="74"/>
      <c r="C193" s="74"/>
    </row>
    <row r="194" spans="2:3" x14ac:dyDescent="0.2">
      <c r="B194" s="74"/>
      <c r="C194" s="74"/>
    </row>
    <row r="195" spans="2:3" x14ac:dyDescent="0.2">
      <c r="B195" s="74"/>
      <c r="C195" s="74"/>
    </row>
    <row r="196" spans="2:3" x14ac:dyDescent="0.2">
      <c r="B196" s="74"/>
      <c r="C196" s="74"/>
    </row>
    <row r="197" spans="2:3" x14ac:dyDescent="0.2">
      <c r="B197" s="74"/>
      <c r="C197" s="74"/>
    </row>
    <row r="198" spans="2:3" x14ac:dyDescent="0.2">
      <c r="B198" s="74"/>
      <c r="C198" s="74"/>
    </row>
    <row r="199" spans="2:3" x14ac:dyDescent="0.2">
      <c r="B199" s="74"/>
      <c r="C199" s="74"/>
    </row>
    <row r="200" spans="2:3" x14ac:dyDescent="0.2">
      <c r="B200" s="74"/>
      <c r="C200" s="74"/>
    </row>
    <row r="201" spans="2:3" x14ac:dyDescent="0.2">
      <c r="B201" s="74"/>
      <c r="C201" s="74"/>
    </row>
    <row r="202" spans="2:3" x14ac:dyDescent="0.2">
      <c r="B202" s="74"/>
      <c r="C202" s="74"/>
    </row>
    <row r="203" spans="2:3" x14ac:dyDescent="0.2">
      <c r="B203" s="74"/>
      <c r="C203" s="74"/>
    </row>
    <row r="204" spans="2:3" x14ac:dyDescent="0.2">
      <c r="B204" s="74"/>
      <c r="C204" s="74"/>
    </row>
    <row r="205" spans="2:3" x14ac:dyDescent="0.2">
      <c r="B205" s="74"/>
      <c r="C205" s="74"/>
    </row>
    <row r="206" spans="2:3" x14ac:dyDescent="0.2">
      <c r="B206" s="74"/>
      <c r="C206" s="74"/>
    </row>
    <row r="207" spans="2:3" x14ac:dyDescent="0.2">
      <c r="B207" s="74"/>
      <c r="C207" s="74"/>
    </row>
    <row r="208" spans="2:3" x14ac:dyDescent="0.2">
      <c r="B208" s="74"/>
      <c r="C208" s="74"/>
    </row>
    <row r="209" spans="2:3" x14ac:dyDescent="0.2">
      <c r="B209" s="74"/>
      <c r="C209" s="74"/>
    </row>
    <row r="210" spans="2:3" x14ac:dyDescent="0.2">
      <c r="B210" s="74"/>
      <c r="C210" s="74"/>
    </row>
    <row r="211" spans="2:3" x14ac:dyDescent="0.2">
      <c r="B211" s="74"/>
      <c r="C211" s="74"/>
    </row>
    <row r="212" spans="2:3" x14ac:dyDescent="0.2">
      <c r="B212" s="74"/>
      <c r="C212" s="74"/>
    </row>
    <row r="213" spans="2:3" x14ac:dyDescent="0.2">
      <c r="B213" s="74"/>
      <c r="C213" s="74"/>
    </row>
    <row r="214" spans="2:3" x14ac:dyDescent="0.2">
      <c r="B214" s="74"/>
      <c r="C214" s="74"/>
    </row>
    <row r="215" spans="2:3" x14ac:dyDescent="0.2">
      <c r="B215" s="74"/>
      <c r="C215" s="74"/>
    </row>
    <row r="216" spans="2:3" x14ac:dyDescent="0.2">
      <c r="B216" s="74"/>
      <c r="C216" s="74"/>
    </row>
    <row r="217" spans="2:3" x14ac:dyDescent="0.2">
      <c r="B217" s="74"/>
      <c r="C217" s="74"/>
    </row>
    <row r="218" spans="2:3" x14ac:dyDescent="0.2">
      <c r="B218" s="74"/>
      <c r="C218" s="74"/>
    </row>
    <row r="219" spans="2:3" x14ac:dyDescent="0.2">
      <c r="B219" s="74"/>
      <c r="C219" s="74"/>
    </row>
    <row r="220" spans="2:3" x14ac:dyDescent="0.2">
      <c r="B220" s="74"/>
      <c r="C220" s="74"/>
    </row>
    <row r="221" spans="2:3" x14ac:dyDescent="0.2">
      <c r="B221" s="74"/>
      <c r="C221" s="74"/>
    </row>
    <row r="222" spans="2:3" x14ac:dyDescent="0.2">
      <c r="B222" s="74"/>
      <c r="C222" s="74"/>
    </row>
    <row r="223" spans="2:3" x14ac:dyDescent="0.2">
      <c r="B223" s="74"/>
      <c r="C223" s="74"/>
    </row>
    <row r="224" spans="2:3" x14ac:dyDescent="0.2">
      <c r="B224" s="74"/>
      <c r="C224" s="74"/>
    </row>
    <row r="225" spans="2:3" x14ac:dyDescent="0.2">
      <c r="B225" s="74"/>
      <c r="C225" s="74"/>
    </row>
    <row r="226" spans="2:3" x14ac:dyDescent="0.2">
      <c r="B226" s="74"/>
      <c r="C226" s="74"/>
    </row>
    <row r="227" spans="2:3" x14ac:dyDescent="0.2">
      <c r="B227" s="74"/>
      <c r="C227" s="74"/>
    </row>
    <row r="228" spans="2:3" x14ac:dyDescent="0.2">
      <c r="B228" s="74"/>
      <c r="C228" s="74"/>
    </row>
    <row r="229" spans="2:3" x14ac:dyDescent="0.2">
      <c r="B229" s="74"/>
      <c r="C229" s="74"/>
    </row>
    <row r="230" spans="2:3" x14ac:dyDescent="0.2">
      <c r="B230" s="74"/>
      <c r="C230" s="74"/>
    </row>
    <row r="231" spans="2:3" x14ac:dyDescent="0.2">
      <c r="B231" s="74"/>
      <c r="C231" s="74"/>
    </row>
    <row r="232" spans="2:3" x14ac:dyDescent="0.2">
      <c r="B232" s="74"/>
      <c r="C232" s="74"/>
    </row>
    <row r="233" spans="2:3" x14ac:dyDescent="0.2">
      <c r="B233" s="74"/>
      <c r="C233" s="74"/>
    </row>
    <row r="234" spans="2:3" x14ac:dyDescent="0.2">
      <c r="B234" s="74"/>
      <c r="C234" s="74"/>
    </row>
    <row r="235" spans="2:3" x14ac:dyDescent="0.2">
      <c r="B235" s="74"/>
      <c r="C235" s="74"/>
    </row>
    <row r="236" spans="2:3" x14ac:dyDescent="0.2">
      <c r="B236" s="74"/>
      <c r="C236" s="74"/>
    </row>
    <row r="237" spans="2:3" x14ac:dyDescent="0.2">
      <c r="B237" s="74"/>
      <c r="C237" s="74"/>
    </row>
    <row r="238" spans="2:3" x14ac:dyDescent="0.2">
      <c r="B238" s="74"/>
      <c r="C238" s="74"/>
    </row>
    <row r="239" spans="2:3" x14ac:dyDescent="0.2">
      <c r="B239" s="74"/>
      <c r="C239" s="74"/>
    </row>
    <row r="240" spans="2:3" x14ac:dyDescent="0.2">
      <c r="B240" s="74"/>
      <c r="C240" s="74"/>
    </row>
    <row r="241" spans="2:3" x14ac:dyDescent="0.2">
      <c r="B241" s="74"/>
      <c r="C241" s="74"/>
    </row>
    <row r="242" spans="2:3" x14ac:dyDescent="0.2">
      <c r="B242" s="74"/>
      <c r="C242" s="74"/>
    </row>
    <row r="243" spans="2:3" x14ac:dyDescent="0.2">
      <c r="B243" s="74"/>
      <c r="C243" s="74"/>
    </row>
    <row r="244" spans="2:3" x14ac:dyDescent="0.2">
      <c r="B244" s="74"/>
      <c r="C244" s="74"/>
    </row>
    <row r="245" spans="2:3" x14ac:dyDescent="0.2">
      <c r="B245" s="74"/>
      <c r="C245" s="74"/>
    </row>
    <row r="246" spans="2:3" x14ac:dyDescent="0.2">
      <c r="B246" s="74"/>
      <c r="C246" s="74"/>
    </row>
    <row r="247" spans="2:3" x14ac:dyDescent="0.2">
      <c r="B247" s="74"/>
      <c r="C247" s="74"/>
    </row>
    <row r="248" spans="2:3" x14ac:dyDescent="0.2">
      <c r="B248" s="74"/>
      <c r="C248" s="74"/>
    </row>
    <row r="249" spans="2:3" x14ac:dyDescent="0.2">
      <c r="B249" s="74"/>
      <c r="C249" s="74"/>
    </row>
    <row r="250" spans="2:3" x14ac:dyDescent="0.2">
      <c r="B250" s="74"/>
      <c r="C250" s="74"/>
    </row>
    <row r="251" spans="2:3" x14ac:dyDescent="0.2">
      <c r="B251" s="74"/>
      <c r="C251" s="74"/>
    </row>
    <row r="252" spans="2:3" x14ac:dyDescent="0.2">
      <c r="B252" s="74"/>
      <c r="C252" s="74"/>
    </row>
    <row r="253" spans="2:3" x14ac:dyDescent="0.2">
      <c r="B253" s="74"/>
      <c r="C253" s="74"/>
    </row>
    <row r="254" spans="2:3" x14ac:dyDescent="0.2">
      <c r="B254" s="74"/>
      <c r="C254" s="74"/>
    </row>
    <row r="255" spans="2:3" x14ac:dyDescent="0.2">
      <c r="B255" s="74"/>
      <c r="C255" s="74"/>
    </row>
    <row r="256" spans="2:3" x14ac:dyDescent="0.2">
      <c r="B256" s="74"/>
      <c r="C256" s="74"/>
    </row>
    <row r="257" spans="2:3" x14ac:dyDescent="0.2">
      <c r="B257" s="74"/>
      <c r="C257" s="74"/>
    </row>
    <row r="258" spans="2:3" x14ac:dyDescent="0.2">
      <c r="B258" s="74"/>
      <c r="C258" s="74"/>
    </row>
    <row r="259" spans="2:3" x14ac:dyDescent="0.2">
      <c r="B259" s="74"/>
      <c r="C259" s="74"/>
    </row>
    <row r="260" spans="2:3" x14ac:dyDescent="0.2">
      <c r="B260" s="74"/>
      <c r="C260" s="74"/>
    </row>
    <row r="261" spans="2:3" x14ac:dyDescent="0.2">
      <c r="B261" s="74"/>
      <c r="C261" s="74"/>
    </row>
    <row r="262" spans="2:3" x14ac:dyDescent="0.2">
      <c r="B262" s="74"/>
      <c r="C262" s="74"/>
    </row>
    <row r="263" spans="2:3" x14ac:dyDescent="0.2">
      <c r="B263" s="74"/>
      <c r="C263" s="74"/>
    </row>
    <row r="264" spans="2:3" x14ac:dyDescent="0.2">
      <c r="B264" s="74"/>
      <c r="C264" s="74"/>
    </row>
    <row r="265" spans="2:3" x14ac:dyDescent="0.2">
      <c r="B265" s="74"/>
      <c r="C265" s="74"/>
    </row>
    <row r="266" spans="2:3" x14ac:dyDescent="0.2">
      <c r="B266" s="74"/>
      <c r="C266" s="74"/>
    </row>
    <row r="267" spans="2:3" x14ac:dyDescent="0.2">
      <c r="B267" s="74"/>
      <c r="C267" s="74"/>
    </row>
    <row r="268" spans="2:3" x14ac:dyDescent="0.2">
      <c r="B268" s="74"/>
      <c r="C268" s="74"/>
    </row>
    <row r="269" spans="2:3" x14ac:dyDescent="0.2">
      <c r="B269" s="74"/>
      <c r="C269" s="74"/>
    </row>
    <row r="270" spans="2:3" x14ac:dyDescent="0.2">
      <c r="B270" s="74"/>
      <c r="C270" s="74"/>
    </row>
    <row r="271" spans="2:3" x14ac:dyDescent="0.2">
      <c r="B271" s="74"/>
      <c r="C271" s="74"/>
    </row>
    <row r="272" spans="2:3" x14ac:dyDescent="0.2">
      <c r="B272" s="74"/>
      <c r="C272" s="74"/>
    </row>
    <row r="273" spans="2:3" x14ac:dyDescent="0.2">
      <c r="B273" s="74"/>
      <c r="C273" s="74"/>
    </row>
    <row r="274" spans="2:3" x14ac:dyDescent="0.2">
      <c r="B274" s="74"/>
      <c r="C274" s="74"/>
    </row>
    <row r="275" spans="2:3" x14ac:dyDescent="0.2">
      <c r="B275" s="74"/>
      <c r="C275" s="74"/>
    </row>
    <row r="276" spans="2:3" x14ac:dyDescent="0.2">
      <c r="B276" s="74"/>
      <c r="C276" s="74"/>
    </row>
    <row r="277" spans="2:3" x14ac:dyDescent="0.2">
      <c r="B277" s="74"/>
      <c r="C277" s="74"/>
    </row>
    <row r="278" spans="2:3" x14ac:dyDescent="0.2">
      <c r="B278" s="74"/>
      <c r="C278" s="74"/>
    </row>
    <row r="279" spans="2:3" x14ac:dyDescent="0.2">
      <c r="B279" s="74"/>
      <c r="C279" s="74"/>
    </row>
    <row r="280" spans="2:3" x14ac:dyDescent="0.2">
      <c r="B280" s="74"/>
      <c r="C280" s="74"/>
    </row>
    <row r="281" spans="2:3" x14ac:dyDescent="0.2">
      <c r="B281" s="74"/>
      <c r="C281" s="74"/>
    </row>
    <row r="282" spans="2:3" x14ac:dyDescent="0.2">
      <c r="B282" s="74"/>
      <c r="C282" s="74"/>
    </row>
    <row r="283" spans="2:3" x14ac:dyDescent="0.2">
      <c r="B283" s="74"/>
      <c r="C283" s="74"/>
    </row>
    <row r="284" spans="2:3" x14ac:dyDescent="0.2">
      <c r="B284" s="74"/>
      <c r="C284" s="74"/>
    </row>
    <row r="285" spans="2:3" x14ac:dyDescent="0.2">
      <c r="B285" s="74"/>
      <c r="C285" s="74"/>
    </row>
    <row r="286" spans="2:3" x14ac:dyDescent="0.2">
      <c r="B286" s="74"/>
      <c r="C286" s="74"/>
    </row>
    <row r="287" spans="2:3" x14ac:dyDescent="0.2">
      <c r="B287" s="74"/>
      <c r="C287" s="74"/>
    </row>
    <row r="288" spans="2:3" x14ac:dyDescent="0.2">
      <c r="B288" s="74"/>
      <c r="C288" s="74"/>
    </row>
    <row r="289" spans="2:3" x14ac:dyDescent="0.2">
      <c r="B289" s="74"/>
      <c r="C289" s="74"/>
    </row>
    <row r="290" spans="2:3" x14ac:dyDescent="0.2">
      <c r="B290" s="74"/>
      <c r="C290" s="74"/>
    </row>
    <row r="291" spans="2:3" x14ac:dyDescent="0.2">
      <c r="B291" s="74"/>
      <c r="C291" s="74"/>
    </row>
    <row r="292" spans="2:3" x14ac:dyDescent="0.2">
      <c r="B292" s="74"/>
      <c r="C292" s="74"/>
    </row>
    <row r="293" spans="2:3" x14ac:dyDescent="0.2">
      <c r="B293" s="74"/>
      <c r="C293" s="74"/>
    </row>
    <row r="294" spans="2:3" x14ac:dyDescent="0.2">
      <c r="B294" s="74"/>
      <c r="C294" s="74"/>
    </row>
    <row r="295" spans="2:3" x14ac:dyDescent="0.2">
      <c r="B295" s="74"/>
      <c r="C295" s="74"/>
    </row>
    <row r="296" spans="2:3" x14ac:dyDescent="0.2">
      <c r="B296" s="74"/>
      <c r="C296" s="74"/>
    </row>
    <row r="297" spans="2:3" x14ac:dyDescent="0.2">
      <c r="B297" s="74"/>
      <c r="C297" s="74"/>
    </row>
    <row r="298" spans="2:3" x14ac:dyDescent="0.2">
      <c r="B298" s="74"/>
      <c r="C298" s="74"/>
    </row>
    <row r="299" spans="2:3" x14ac:dyDescent="0.2">
      <c r="B299" s="74"/>
      <c r="C299" s="74"/>
    </row>
    <row r="300" spans="2:3" x14ac:dyDescent="0.2">
      <c r="B300" s="74"/>
      <c r="C300" s="74"/>
    </row>
    <row r="301" spans="2:3" x14ac:dyDescent="0.2">
      <c r="B301" s="74"/>
      <c r="C301" s="74"/>
    </row>
    <row r="302" spans="2:3" x14ac:dyDescent="0.2">
      <c r="B302" s="74"/>
      <c r="C302" s="74"/>
    </row>
    <row r="303" spans="2:3" x14ac:dyDescent="0.2">
      <c r="B303" s="74"/>
      <c r="C303" s="74"/>
    </row>
    <row r="304" spans="2:3" x14ac:dyDescent="0.2">
      <c r="B304" s="74"/>
      <c r="C304" s="74"/>
    </row>
    <row r="305" spans="2:3" x14ac:dyDescent="0.2">
      <c r="B305" s="74"/>
      <c r="C305" s="74"/>
    </row>
    <row r="306" spans="2:3" x14ac:dyDescent="0.2">
      <c r="B306" s="74"/>
      <c r="C306" s="74"/>
    </row>
    <row r="307" spans="2:3" x14ac:dyDescent="0.2">
      <c r="B307" s="74"/>
      <c r="C307" s="74"/>
    </row>
    <row r="308" spans="2:3" x14ac:dyDescent="0.2">
      <c r="B308" s="74"/>
      <c r="C308" s="74"/>
    </row>
    <row r="309" spans="2:3" x14ac:dyDescent="0.2">
      <c r="B309" s="74"/>
      <c r="C309" s="74"/>
    </row>
    <row r="310" spans="2:3" x14ac:dyDescent="0.2">
      <c r="B310" s="74"/>
      <c r="C310" s="74"/>
    </row>
    <row r="311" spans="2:3" x14ac:dyDescent="0.2">
      <c r="B311" s="74"/>
      <c r="C311" s="74"/>
    </row>
    <row r="312" spans="2:3" x14ac:dyDescent="0.2">
      <c r="B312" s="74"/>
      <c r="C312" s="74"/>
    </row>
    <row r="313" spans="2:3" x14ac:dyDescent="0.2">
      <c r="B313" s="74"/>
      <c r="C313" s="74"/>
    </row>
    <row r="314" spans="2:3" x14ac:dyDescent="0.2">
      <c r="B314" s="74"/>
      <c r="C314" s="74"/>
    </row>
    <row r="315" spans="2:3" x14ac:dyDescent="0.2">
      <c r="B315" s="74"/>
      <c r="C315" s="74"/>
    </row>
    <row r="316" spans="2:3" x14ac:dyDescent="0.2">
      <c r="B316" s="74"/>
      <c r="C316" s="74"/>
    </row>
    <row r="317" spans="2:3" x14ac:dyDescent="0.2">
      <c r="B317" s="74"/>
      <c r="C317" s="74"/>
    </row>
    <row r="318" spans="2:3" x14ac:dyDescent="0.2">
      <c r="B318" s="74"/>
      <c r="C318" s="74"/>
    </row>
    <row r="319" spans="2:3" x14ac:dyDescent="0.2">
      <c r="B319" s="74"/>
      <c r="C319" s="74"/>
    </row>
    <row r="320" spans="2:3" x14ac:dyDescent="0.2">
      <c r="B320" s="74"/>
      <c r="C320" s="74"/>
    </row>
    <row r="321" spans="2:3" x14ac:dyDescent="0.2">
      <c r="B321" s="74"/>
      <c r="C321" s="74"/>
    </row>
    <row r="322" spans="2:3" x14ac:dyDescent="0.2">
      <c r="B322" s="74"/>
      <c r="C322" s="74"/>
    </row>
    <row r="323" spans="2:3" x14ac:dyDescent="0.2">
      <c r="B323" s="74"/>
      <c r="C323" s="74"/>
    </row>
    <row r="324" spans="2:3" x14ac:dyDescent="0.2">
      <c r="B324" s="74"/>
      <c r="C324" s="74"/>
    </row>
    <row r="325" spans="2:3" x14ac:dyDescent="0.2">
      <c r="B325" s="74"/>
      <c r="C325" s="74"/>
    </row>
    <row r="326" spans="2:3" x14ac:dyDescent="0.2">
      <c r="B326" s="74"/>
      <c r="C326" s="74"/>
    </row>
    <row r="327" spans="2:3" x14ac:dyDescent="0.2">
      <c r="B327" s="74"/>
      <c r="C327" s="74"/>
    </row>
    <row r="328" spans="2:3" x14ac:dyDescent="0.2">
      <c r="B328" s="74"/>
      <c r="C328" s="74"/>
    </row>
    <row r="329" spans="2:3" x14ac:dyDescent="0.2">
      <c r="B329" s="74"/>
      <c r="C329" s="74"/>
    </row>
    <row r="330" spans="2:3" x14ac:dyDescent="0.2">
      <c r="B330" s="74"/>
      <c r="C330" s="74"/>
    </row>
    <row r="331" spans="2:3" x14ac:dyDescent="0.2">
      <c r="B331" s="74"/>
      <c r="C331" s="74"/>
    </row>
    <row r="332" spans="2:3" x14ac:dyDescent="0.2">
      <c r="B332" s="74"/>
      <c r="C332" s="74"/>
    </row>
    <row r="333" spans="2:3" x14ac:dyDescent="0.2">
      <c r="B333" s="74"/>
      <c r="C333" s="74"/>
    </row>
    <row r="334" spans="2:3" x14ac:dyDescent="0.2">
      <c r="B334" s="74"/>
      <c r="C334" s="74"/>
    </row>
    <row r="335" spans="2:3" x14ac:dyDescent="0.2">
      <c r="B335" s="74"/>
      <c r="C335" s="74"/>
    </row>
    <row r="336" spans="2:3" x14ac:dyDescent="0.2">
      <c r="B336" s="74"/>
      <c r="C336" s="74"/>
    </row>
    <row r="337" spans="2:3" x14ac:dyDescent="0.2">
      <c r="B337" s="74"/>
      <c r="C337" s="74"/>
    </row>
    <row r="338" spans="2:3" x14ac:dyDescent="0.2">
      <c r="B338" s="74"/>
      <c r="C338" s="74"/>
    </row>
    <row r="339" spans="2:3" x14ac:dyDescent="0.2">
      <c r="B339" s="74"/>
      <c r="C339" s="74"/>
    </row>
    <row r="340" spans="2:3" x14ac:dyDescent="0.2">
      <c r="B340" s="74"/>
      <c r="C340" s="74"/>
    </row>
    <row r="341" spans="2:3" x14ac:dyDescent="0.2">
      <c r="B341" s="74"/>
      <c r="C341" s="74"/>
    </row>
    <row r="342" spans="2:3" x14ac:dyDescent="0.2">
      <c r="B342" s="74"/>
      <c r="C342" s="74"/>
    </row>
    <row r="343" spans="2:3" x14ac:dyDescent="0.2">
      <c r="B343" s="74"/>
      <c r="C343" s="74"/>
    </row>
    <row r="344" spans="2:3" x14ac:dyDescent="0.2">
      <c r="B344" s="74"/>
      <c r="C344" s="74"/>
    </row>
    <row r="345" spans="2:3" x14ac:dyDescent="0.2">
      <c r="B345" s="74"/>
      <c r="C345" s="74"/>
    </row>
    <row r="346" spans="2:3" x14ac:dyDescent="0.2">
      <c r="B346" s="74"/>
      <c r="C346" s="74"/>
    </row>
    <row r="347" spans="2:3" x14ac:dyDescent="0.2">
      <c r="B347" s="74"/>
      <c r="C347" s="74"/>
    </row>
    <row r="348" spans="2:3" x14ac:dyDescent="0.2">
      <c r="B348" s="74"/>
      <c r="C348" s="74"/>
    </row>
    <row r="349" spans="2:3" x14ac:dyDescent="0.2">
      <c r="B349" s="74"/>
      <c r="C349" s="74"/>
    </row>
    <row r="350" spans="2:3" x14ac:dyDescent="0.2">
      <c r="B350" s="74"/>
      <c r="C350" s="74"/>
    </row>
    <row r="351" spans="2:3" x14ac:dyDescent="0.2">
      <c r="B351" s="74"/>
      <c r="C351" s="74"/>
    </row>
    <row r="352" spans="2:3" x14ac:dyDescent="0.2">
      <c r="B352" s="74"/>
      <c r="C352" s="74"/>
    </row>
    <row r="353" spans="2:3" x14ac:dyDescent="0.2">
      <c r="B353" s="74"/>
      <c r="C353" s="74"/>
    </row>
    <row r="354" spans="2:3" x14ac:dyDescent="0.2">
      <c r="B354" s="74"/>
      <c r="C354" s="74"/>
    </row>
    <row r="355" spans="2:3" x14ac:dyDescent="0.2">
      <c r="B355" s="74"/>
      <c r="C355" s="74"/>
    </row>
    <row r="356" spans="2:3" x14ac:dyDescent="0.2">
      <c r="B356" s="74"/>
      <c r="C356" s="74"/>
    </row>
    <row r="357" spans="2:3" x14ac:dyDescent="0.2">
      <c r="B357" s="74"/>
      <c r="C357" s="74"/>
    </row>
    <row r="358" spans="2:3" x14ac:dyDescent="0.2">
      <c r="B358" s="74"/>
      <c r="C358" s="74"/>
    </row>
    <row r="359" spans="2:3" x14ac:dyDescent="0.2">
      <c r="B359" s="74"/>
      <c r="C359" s="74"/>
    </row>
    <row r="360" spans="2:3" x14ac:dyDescent="0.2">
      <c r="B360" s="74"/>
      <c r="C360" s="74"/>
    </row>
    <row r="361" spans="2:3" x14ac:dyDescent="0.2">
      <c r="B361" s="74"/>
      <c r="C361" s="74"/>
    </row>
    <row r="362" spans="2:3" x14ac:dyDescent="0.2">
      <c r="B362" s="74"/>
      <c r="C362" s="74"/>
    </row>
    <row r="363" spans="2:3" x14ac:dyDescent="0.2">
      <c r="B363" s="74"/>
      <c r="C363" s="74"/>
    </row>
    <row r="364" spans="2:3" x14ac:dyDescent="0.2">
      <c r="B364" s="74"/>
      <c r="C364" s="74"/>
    </row>
    <row r="365" spans="2:3" x14ac:dyDescent="0.2">
      <c r="B365" s="74"/>
      <c r="C365" s="74"/>
    </row>
    <row r="366" spans="2:3" x14ac:dyDescent="0.2">
      <c r="B366" s="74"/>
      <c r="C366" s="74"/>
    </row>
    <row r="367" spans="2:3" x14ac:dyDescent="0.2">
      <c r="B367" s="74"/>
      <c r="C367" s="74"/>
    </row>
    <row r="368" spans="2:3" x14ac:dyDescent="0.2">
      <c r="B368" s="74"/>
      <c r="C368" s="74"/>
    </row>
    <row r="369" spans="2:3" x14ac:dyDescent="0.2">
      <c r="B369" s="74"/>
      <c r="C369" s="74"/>
    </row>
    <row r="370" spans="2:3" x14ac:dyDescent="0.2">
      <c r="B370" s="74"/>
      <c r="C370" s="74"/>
    </row>
    <row r="371" spans="2:3" x14ac:dyDescent="0.2">
      <c r="B371" s="74"/>
      <c r="C371" s="74"/>
    </row>
    <row r="372" spans="2:3" x14ac:dyDescent="0.2">
      <c r="B372" s="74"/>
      <c r="C372" s="74"/>
    </row>
    <row r="373" spans="2:3" x14ac:dyDescent="0.2">
      <c r="B373" s="74"/>
      <c r="C373" s="74"/>
    </row>
    <row r="374" spans="2:3" x14ac:dyDescent="0.2">
      <c r="B374" s="74"/>
      <c r="C374" s="74"/>
    </row>
    <row r="375" spans="2:3" x14ac:dyDescent="0.2">
      <c r="B375" s="74"/>
      <c r="C375" s="74"/>
    </row>
    <row r="376" spans="2:3" x14ac:dyDescent="0.2">
      <c r="B376" s="74"/>
      <c r="C376" s="74"/>
    </row>
    <row r="377" spans="2:3" x14ac:dyDescent="0.2">
      <c r="B377" s="74"/>
      <c r="C377" s="74"/>
    </row>
    <row r="378" spans="2:3" x14ac:dyDescent="0.2">
      <c r="B378" s="74"/>
      <c r="C378" s="74"/>
    </row>
    <row r="379" spans="2:3" x14ac:dyDescent="0.2">
      <c r="B379" s="74"/>
      <c r="C379" s="74"/>
    </row>
    <row r="380" spans="2:3" x14ac:dyDescent="0.2">
      <c r="B380" s="74"/>
      <c r="C380" s="74"/>
    </row>
    <row r="381" spans="2:3" x14ac:dyDescent="0.2">
      <c r="B381" s="74"/>
      <c r="C381" s="74"/>
    </row>
    <row r="382" spans="2:3" x14ac:dyDescent="0.2">
      <c r="B382" s="74"/>
      <c r="C382" s="74"/>
    </row>
    <row r="383" spans="2:3" x14ac:dyDescent="0.2">
      <c r="B383" s="74"/>
      <c r="C383" s="74"/>
    </row>
    <row r="384" spans="2:3" x14ac:dyDescent="0.2">
      <c r="B384" s="74"/>
      <c r="C384" s="74"/>
    </row>
    <row r="385" spans="2:3" x14ac:dyDescent="0.2">
      <c r="B385" s="74"/>
      <c r="C385" s="74"/>
    </row>
    <row r="386" spans="2:3" x14ac:dyDescent="0.2">
      <c r="B386" s="74"/>
      <c r="C386" s="74"/>
    </row>
    <row r="387" spans="2:3" x14ac:dyDescent="0.2">
      <c r="B387" s="74"/>
      <c r="C387" s="74"/>
    </row>
    <row r="388" spans="2:3" x14ac:dyDescent="0.2">
      <c r="B388" s="74"/>
      <c r="C388" s="74"/>
    </row>
    <row r="389" spans="2:3" x14ac:dyDescent="0.2">
      <c r="B389" s="74"/>
      <c r="C389" s="74"/>
    </row>
    <row r="390" spans="2:3" x14ac:dyDescent="0.2">
      <c r="B390" s="74"/>
      <c r="C390" s="74"/>
    </row>
    <row r="391" spans="2:3" x14ac:dyDescent="0.2">
      <c r="B391" s="74"/>
      <c r="C391" s="74"/>
    </row>
    <row r="392" spans="2:3" x14ac:dyDescent="0.2">
      <c r="B392" s="74"/>
      <c r="C392" s="74"/>
    </row>
    <row r="393" spans="2:3" x14ac:dyDescent="0.2">
      <c r="B393" s="74"/>
      <c r="C393" s="74"/>
    </row>
    <row r="394" spans="2:3" x14ac:dyDescent="0.2">
      <c r="B394" s="74"/>
      <c r="C394" s="74"/>
    </row>
    <row r="395" spans="2:3" x14ac:dyDescent="0.2">
      <c r="B395" s="74"/>
      <c r="C395" s="74"/>
    </row>
    <row r="396" spans="2:3" x14ac:dyDescent="0.2">
      <c r="B396" s="74"/>
      <c r="C396" s="74"/>
    </row>
    <row r="397" spans="2:3" x14ac:dyDescent="0.2">
      <c r="B397" s="74"/>
      <c r="C397" s="74"/>
    </row>
    <row r="398" spans="2:3" x14ac:dyDescent="0.2">
      <c r="B398" s="74"/>
      <c r="C398" s="74"/>
    </row>
    <row r="399" spans="2:3" x14ac:dyDescent="0.2">
      <c r="B399" s="74"/>
      <c r="C399" s="74"/>
    </row>
    <row r="400" spans="2:3" x14ac:dyDescent="0.2">
      <c r="B400" s="74"/>
      <c r="C400" s="74"/>
    </row>
    <row r="401" spans="2:3" x14ac:dyDescent="0.2">
      <c r="B401" s="74"/>
      <c r="C401" s="74"/>
    </row>
    <row r="402" spans="2:3" x14ac:dyDescent="0.2">
      <c r="B402" s="74"/>
      <c r="C402" s="74"/>
    </row>
    <row r="403" spans="2:3" x14ac:dyDescent="0.2">
      <c r="B403" s="74"/>
      <c r="C403" s="74"/>
    </row>
    <row r="404" spans="2:3" x14ac:dyDescent="0.2">
      <c r="B404" s="74"/>
      <c r="C404" s="74"/>
    </row>
    <row r="405" spans="2:3" x14ac:dyDescent="0.2">
      <c r="B405" s="74"/>
      <c r="C405" s="74"/>
    </row>
    <row r="406" spans="2:3" x14ac:dyDescent="0.2">
      <c r="B406" s="74"/>
      <c r="C406" s="74"/>
    </row>
    <row r="407" spans="2:3" x14ac:dyDescent="0.2">
      <c r="B407" s="74"/>
      <c r="C407" s="74"/>
    </row>
    <row r="408" spans="2:3" x14ac:dyDescent="0.2">
      <c r="B408" s="74"/>
      <c r="C408" s="74"/>
    </row>
    <row r="409" spans="2:3" x14ac:dyDescent="0.2">
      <c r="B409" s="74"/>
      <c r="C409" s="74"/>
    </row>
    <row r="410" spans="2:3" x14ac:dyDescent="0.2">
      <c r="B410" s="74"/>
      <c r="C410" s="74"/>
    </row>
    <row r="411" spans="2:3" x14ac:dyDescent="0.2">
      <c r="B411" s="74"/>
      <c r="C411" s="74"/>
    </row>
    <row r="412" spans="2:3" x14ac:dyDescent="0.2">
      <c r="B412" s="74"/>
      <c r="C412" s="74"/>
    </row>
    <row r="413" spans="2:3" x14ac:dyDescent="0.2">
      <c r="B413" s="74"/>
      <c r="C413" s="74"/>
    </row>
    <row r="414" spans="2:3" x14ac:dyDescent="0.2">
      <c r="B414" s="74"/>
      <c r="C414" s="74"/>
    </row>
    <row r="415" spans="2:3" x14ac:dyDescent="0.2">
      <c r="B415" s="74"/>
      <c r="C415" s="74"/>
    </row>
    <row r="416" spans="2:3" x14ac:dyDescent="0.2">
      <c r="B416" s="74"/>
      <c r="C416" s="74"/>
    </row>
    <row r="417" spans="2:3" x14ac:dyDescent="0.2">
      <c r="B417" s="74"/>
      <c r="C417" s="74"/>
    </row>
    <row r="418" spans="2:3" x14ac:dyDescent="0.2">
      <c r="B418" s="74"/>
      <c r="C418" s="74"/>
    </row>
    <row r="419" spans="2:3" x14ac:dyDescent="0.2">
      <c r="B419" s="74"/>
      <c r="C419" s="74"/>
    </row>
    <row r="420" spans="2:3" x14ac:dyDescent="0.2">
      <c r="B420" s="74"/>
      <c r="C420" s="74"/>
    </row>
    <row r="421" spans="2:3" x14ac:dyDescent="0.2">
      <c r="B421" s="74"/>
      <c r="C421" s="74"/>
    </row>
    <row r="422" spans="2:3" x14ac:dyDescent="0.2">
      <c r="B422" s="74"/>
      <c r="C422" s="74"/>
    </row>
    <row r="423" spans="2:3" x14ac:dyDescent="0.2">
      <c r="B423" s="74"/>
      <c r="C423" s="74"/>
    </row>
    <row r="424" spans="2:3" x14ac:dyDescent="0.2">
      <c r="B424" s="74"/>
      <c r="C424" s="74"/>
    </row>
    <row r="425" spans="2:3" x14ac:dyDescent="0.2">
      <c r="B425" s="74"/>
      <c r="C425" s="74"/>
    </row>
    <row r="426" spans="2:3" x14ac:dyDescent="0.2">
      <c r="B426" s="74"/>
      <c r="C426" s="74"/>
    </row>
    <row r="427" spans="2:3" x14ac:dyDescent="0.2">
      <c r="B427" s="74"/>
      <c r="C427" s="74"/>
    </row>
    <row r="428" spans="2:3" x14ac:dyDescent="0.2">
      <c r="B428" s="74"/>
      <c r="C428" s="74"/>
    </row>
    <row r="429" spans="2:3" x14ac:dyDescent="0.2">
      <c r="B429" s="74"/>
      <c r="C429" s="74"/>
    </row>
    <row r="430" spans="2:3" x14ac:dyDescent="0.2">
      <c r="B430" s="74"/>
      <c r="C430" s="74"/>
    </row>
    <row r="431" spans="2:3" x14ac:dyDescent="0.2">
      <c r="B431" s="74"/>
      <c r="C431" s="74"/>
    </row>
    <row r="432" spans="2:3" x14ac:dyDescent="0.2">
      <c r="B432" s="74"/>
      <c r="C432" s="74"/>
    </row>
    <row r="433" spans="2:3" x14ac:dyDescent="0.2">
      <c r="B433" s="74"/>
      <c r="C433" s="74"/>
    </row>
    <row r="434" spans="2:3" x14ac:dyDescent="0.2">
      <c r="B434" s="74"/>
      <c r="C434" s="74"/>
    </row>
    <row r="435" spans="2:3" x14ac:dyDescent="0.2">
      <c r="B435" s="74"/>
      <c r="C435" s="74"/>
    </row>
    <row r="436" spans="2:3" x14ac:dyDescent="0.2">
      <c r="B436" s="74"/>
      <c r="C436" s="74"/>
    </row>
    <row r="437" spans="2:3" x14ac:dyDescent="0.2">
      <c r="B437" s="74"/>
      <c r="C437" s="74"/>
    </row>
    <row r="438" spans="2:3" x14ac:dyDescent="0.2">
      <c r="B438" s="74"/>
      <c r="C438" s="74"/>
    </row>
    <row r="439" spans="2:3" x14ac:dyDescent="0.2">
      <c r="B439" s="74"/>
      <c r="C439" s="74"/>
    </row>
    <row r="440" spans="2:3" x14ac:dyDescent="0.2">
      <c r="B440" s="74"/>
      <c r="C440" s="74"/>
    </row>
    <row r="441" spans="2:3" x14ac:dyDescent="0.2">
      <c r="B441" s="74"/>
      <c r="C441" s="74"/>
    </row>
    <row r="442" spans="2:3" x14ac:dyDescent="0.2">
      <c r="B442" s="74"/>
      <c r="C442" s="74"/>
    </row>
    <row r="443" spans="2:3" x14ac:dyDescent="0.2">
      <c r="B443" s="74"/>
      <c r="C443" s="74"/>
    </row>
    <row r="444" spans="2:3" x14ac:dyDescent="0.2">
      <c r="B444" s="74"/>
      <c r="C444" s="74"/>
    </row>
    <row r="445" spans="2:3" x14ac:dyDescent="0.2">
      <c r="B445" s="74"/>
      <c r="C445" s="74"/>
    </row>
    <row r="446" spans="2:3" x14ac:dyDescent="0.2">
      <c r="B446" s="74"/>
      <c r="C446" s="74"/>
    </row>
    <row r="447" spans="2:3" x14ac:dyDescent="0.2">
      <c r="B447" s="74"/>
      <c r="C447" s="74"/>
    </row>
    <row r="448" spans="2:3" x14ac:dyDescent="0.2">
      <c r="B448" s="74"/>
      <c r="C448" s="74"/>
    </row>
    <row r="449" spans="2:3" x14ac:dyDescent="0.2">
      <c r="B449" s="74"/>
      <c r="C449" s="74"/>
    </row>
    <row r="450" spans="2:3" x14ac:dyDescent="0.2">
      <c r="B450" s="74"/>
      <c r="C450" s="74"/>
    </row>
    <row r="451" spans="2:3" x14ac:dyDescent="0.2">
      <c r="B451" s="74"/>
      <c r="C451" s="74"/>
    </row>
    <row r="452" spans="2:3" x14ac:dyDescent="0.2">
      <c r="B452" s="74"/>
      <c r="C452" s="74"/>
    </row>
    <row r="453" spans="2:3" x14ac:dyDescent="0.2">
      <c r="B453" s="74"/>
      <c r="C453" s="74"/>
    </row>
    <row r="454" spans="2:3" x14ac:dyDescent="0.2">
      <c r="B454" s="74"/>
      <c r="C454" s="74"/>
    </row>
    <row r="455" spans="2:3" x14ac:dyDescent="0.2">
      <c r="B455" s="74"/>
      <c r="C455" s="74"/>
    </row>
    <row r="456" spans="2:3" x14ac:dyDescent="0.2">
      <c r="B456" s="74"/>
      <c r="C456" s="74"/>
    </row>
    <row r="457" spans="2:3" x14ac:dyDescent="0.2">
      <c r="B457" s="74"/>
      <c r="C457" s="74"/>
    </row>
    <row r="458" spans="2:3" x14ac:dyDescent="0.2">
      <c r="B458" s="74"/>
      <c r="C458" s="74"/>
    </row>
    <row r="459" spans="2:3" x14ac:dyDescent="0.2">
      <c r="B459" s="74"/>
      <c r="C459" s="74"/>
    </row>
    <row r="460" spans="2:3" x14ac:dyDescent="0.2">
      <c r="B460" s="74"/>
      <c r="C460" s="74"/>
    </row>
    <row r="461" spans="2:3" x14ac:dyDescent="0.2">
      <c r="B461" s="74"/>
      <c r="C461" s="74"/>
    </row>
    <row r="462" spans="2:3" x14ac:dyDescent="0.2">
      <c r="B462" s="74"/>
      <c r="C462" s="74"/>
    </row>
    <row r="463" spans="2:3" x14ac:dyDescent="0.2">
      <c r="B463" s="74"/>
      <c r="C463" s="74"/>
    </row>
    <row r="464" spans="2:3" x14ac:dyDescent="0.2">
      <c r="B464" s="74"/>
      <c r="C464" s="74"/>
    </row>
    <row r="465" spans="2:3" x14ac:dyDescent="0.2">
      <c r="B465" s="74"/>
      <c r="C465" s="74"/>
    </row>
    <row r="466" spans="2:3" x14ac:dyDescent="0.2">
      <c r="B466" s="74"/>
      <c r="C466" s="74"/>
    </row>
    <row r="467" spans="2:3" x14ac:dyDescent="0.2">
      <c r="B467" s="74"/>
      <c r="C467" s="74"/>
    </row>
    <row r="468" spans="2:3" x14ac:dyDescent="0.2">
      <c r="B468" s="74"/>
      <c r="C468" s="74"/>
    </row>
    <row r="469" spans="2:3" x14ac:dyDescent="0.2">
      <c r="B469" s="74"/>
      <c r="C469" s="74"/>
    </row>
    <row r="470" spans="2:3" x14ac:dyDescent="0.2">
      <c r="B470" s="74"/>
      <c r="C470" s="74"/>
    </row>
    <row r="471" spans="2:3" x14ac:dyDescent="0.2">
      <c r="B471" s="74"/>
      <c r="C471" s="74"/>
    </row>
    <row r="472" spans="2:3" x14ac:dyDescent="0.2">
      <c r="B472" s="74"/>
      <c r="C472" s="74"/>
    </row>
    <row r="473" spans="2:3" x14ac:dyDescent="0.2">
      <c r="B473" s="74"/>
      <c r="C473" s="74"/>
    </row>
    <row r="474" spans="2:3" x14ac:dyDescent="0.2">
      <c r="B474" s="74"/>
      <c r="C474" s="74"/>
    </row>
    <row r="475" spans="2:3" x14ac:dyDescent="0.2">
      <c r="B475" s="74"/>
      <c r="C475" s="74"/>
    </row>
    <row r="476" spans="2:3" x14ac:dyDescent="0.2">
      <c r="B476" s="74"/>
      <c r="C476" s="74"/>
    </row>
    <row r="477" spans="2:3" x14ac:dyDescent="0.2">
      <c r="B477" s="74"/>
      <c r="C477" s="74"/>
    </row>
    <row r="478" spans="2:3" x14ac:dyDescent="0.2">
      <c r="B478" s="74"/>
      <c r="C478" s="74"/>
    </row>
    <row r="479" spans="2:3" x14ac:dyDescent="0.2">
      <c r="B479" s="74"/>
      <c r="C479" s="74"/>
    </row>
    <row r="480" spans="2:3" x14ac:dyDescent="0.2">
      <c r="B480" s="74"/>
      <c r="C480" s="74"/>
    </row>
    <row r="481" spans="2:3" x14ac:dyDescent="0.2">
      <c r="B481" s="74"/>
      <c r="C481" s="74"/>
    </row>
    <row r="482" spans="2:3" x14ac:dyDescent="0.2">
      <c r="B482" s="74"/>
      <c r="C482" s="74"/>
    </row>
    <row r="483" spans="2:3" x14ac:dyDescent="0.2">
      <c r="B483" s="74"/>
      <c r="C483" s="74"/>
    </row>
    <row r="484" spans="2:3" x14ac:dyDescent="0.2">
      <c r="B484" s="74"/>
      <c r="C484" s="74"/>
    </row>
    <row r="485" spans="2:3" x14ac:dyDescent="0.2">
      <c r="B485" s="74"/>
      <c r="C485" s="74"/>
    </row>
    <row r="486" spans="2:3" x14ac:dyDescent="0.2">
      <c r="B486" s="74"/>
      <c r="C486" s="74"/>
    </row>
    <row r="487" spans="2:3" x14ac:dyDescent="0.2">
      <c r="B487" s="74"/>
      <c r="C487" s="74"/>
    </row>
    <row r="488" spans="2:3" x14ac:dyDescent="0.2">
      <c r="B488" s="74"/>
      <c r="C488" s="74"/>
    </row>
    <row r="489" spans="2:3" x14ac:dyDescent="0.2">
      <c r="B489" s="74"/>
      <c r="C489" s="74"/>
    </row>
    <row r="490" spans="2:3" x14ac:dyDescent="0.2">
      <c r="B490" s="74"/>
      <c r="C490" s="74"/>
    </row>
    <row r="491" spans="2:3" x14ac:dyDescent="0.2">
      <c r="B491" s="74"/>
      <c r="C491" s="74"/>
    </row>
    <row r="492" spans="2:3" x14ac:dyDescent="0.2">
      <c r="B492" s="74"/>
      <c r="C492" s="74"/>
    </row>
    <row r="493" spans="2:3" x14ac:dyDescent="0.2">
      <c r="B493" s="74"/>
      <c r="C493" s="74"/>
    </row>
    <row r="494" spans="2:3" x14ac:dyDescent="0.2">
      <c r="B494" s="74"/>
      <c r="C494" s="74"/>
    </row>
    <row r="495" spans="2:3" x14ac:dyDescent="0.2">
      <c r="B495" s="74"/>
      <c r="C495" s="74"/>
    </row>
    <row r="496" spans="2:3" x14ac:dyDescent="0.2">
      <c r="B496" s="74"/>
      <c r="C496" s="74"/>
    </row>
    <row r="497" spans="2:3" x14ac:dyDescent="0.2">
      <c r="B497" s="74"/>
      <c r="C497" s="74"/>
    </row>
    <row r="498" spans="2:3" x14ac:dyDescent="0.2">
      <c r="B498" s="74"/>
      <c r="C498" s="74"/>
    </row>
    <row r="499" spans="2:3" x14ac:dyDescent="0.2">
      <c r="B499" s="74"/>
      <c r="C499" s="74"/>
    </row>
    <row r="500" spans="2:3" x14ac:dyDescent="0.2">
      <c r="B500" s="74"/>
      <c r="C500" s="74"/>
    </row>
    <row r="501" spans="2:3" x14ac:dyDescent="0.2">
      <c r="B501" s="74"/>
      <c r="C501" s="74"/>
    </row>
    <row r="502" spans="2:3" x14ac:dyDescent="0.2">
      <c r="B502" s="74"/>
      <c r="C502" s="74"/>
    </row>
    <row r="503" spans="2:3" x14ac:dyDescent="0.2">
      <c r="B503" s="74"/>
      <c r="C503" s="74"/>
    </row>
    <row r="504" spans="2:3" x14ac:dyDescent="0.2">
      <c r="B504" s="74"/>
      <c r="C504" s="74"/>
    </row>
    <row r="505" spans="2:3" x14ac:dyDescent="0.2">
      <c r="B505" s="74"/>
      <c r="C505" s="74"/>
    </row>
    <row r="506" spans="2:3" x14ac:dyDescent="0.2">
      <c r="B506" s="74"/>
      <c r="C506" s="74"/>
    </row>
    <row r="507" spans="2:3" x14ac:dyDescent="0.2">
      <c r="B507" s="74"/>
      <c r="C507" s="74"/>
    </row>
    <row r="508" spans="2:3" x14ac:dyDescent="0.2">
      <c r="B508" s="74"/>
      <c r="C508" s="74"/>
    </row>
    <row r="509" spans="2:3" x14ac:dyDescent="0.2">
      <c r="B509" s="74"/>
      <c r="C509" s="74"/>
    </row>
    <row r="510" spans="2:3" x14ac:dyDescent="0.2">
      <c r="B510" s="74"/>
      <c r="C510" s="74"/>
    </row>
    <row r="511" spans="2:3" x14ac:dyDescent="0.2">
      <c r="B511" s="74"/>
      <c r="C511" s="74"/>
    </row>
    <row r="512" spans="2:3" x14ac:dyDescent="0.2">
      <c r="B512" s="74"/>
      <c r="C512" s="74"/>
    </row>
    <row r="513" spans="2:3" x14ac:dyDescent="0.2">
      <c r="B513" s="74"/>
      <c r="C513" s="74"/>
    </row>
    <row r="514" spans="2:3" x14ac:dyDescent="0.2">
      <c r="B514" s="74"/>
      <c r="C514" s="74"/>
    </row>
    <row r="515" spans="2:3" x14ac:dyDescent="0.2">
      <c r="B515" s="74"/>
      <c r="C515" s="74"/>
    </row>
    <row r="516" spans="2:3" x14ac:dyDescent="0.2">
      <c r="B516" s="74"/>
      <c r="C516" s="74"/>
    </row>
    <row r="517" spans="2:3" x14ac:dyDescent="0.2">
      <c r="B517" s="74"/>
      <c r="C517" s="74"/>
    </row>
    <row r="518" spans="2:3" x14ac:dyDescent="0.2">
      <c r="B518" s="74"/>
      <c r="C518" s="74"/>
    </row>
    <row r="519" spans="2:3" x14ac:dyDescent="0.2">
      <c r="B519" s="74"/>
      <c r="C519" s="74"/>
    </row>
    <row r="520" spans="2:3" x14ac:dyDescent="0.2">
      <c r="B520" s="74"/>
      <c r="C520" s="74"/>
    </row>
    <row r="521" spans="2:3" x14ac:dyDescent="0.2">
      <c r="B521" s="74"/>
      <c r="C521" s="74"/>
    </row>
    <row r="522" spans="2:3" x14ac:dyDescent="0.2">
      <c r="B522" s="74"/>
      <c r="C522" s="74"/>
    </row>
    <row r="523" spans="2:3" x14ac:dyDescent="0.2">
      <c r="B523" s="74"/>
      <c r="C523" s="74"/>
    </row>
    <row r="524" spans="2:3" x14ac:dyDescent="0.2">
      <c r="B524" s="74"/>
      <c r="C524" s="74"/>
    </row>
    <row r="525" spans="2:3" x14ac:dyDescent="0.2">
      <c r="B525" s="74"/>
      <c r="C525" s="74"/>
    </row>
    <row r="526" spans="2:3" x14ac:dyDescent="0.2">
      <c r="B526" s="74"/>
      <c r="C526" s="74"/>
    </row>
    <row r="527" spans="2:3" x14ac:dyDescent="0.2">
      <c r="B527" s="74"/>
      <c r="C527" s="74"/>
    </row>
    <row r="528" spans="2:3" x14ac:dyDescent="0.2">
      <c r="B528" s="74"/>
      <c r="C528" s="74"/>
    </row>
    <row r="529" spans="2:3" x14ac:dyDescent="0.2">
      <c r="B529" s="74"/>
      <c r="C529" s="74"/>
    </row>
    <row r="530" spans="2:3" x14ac:dyDescent="0.2">
      <c r="B530" s="74"/>
      <c r="C530" s="74"/>
    </row>
    <row r="531" spans="2:3" x14ac:dyDescent="0.2">
      <c r="B531" s="74"/>
      <c r="C531" s="74"/>
    </row>
    <row r="532" spans="2:3" x14ac:dyDescent="0.2">
      <c r="B532" s="74"/>
      <c r="C532" s="74"/>
    </row>
    <row r="533" spans="2:3" x14ac:dyDescent="0.2">
      <c r="B533" s="74"/>
      <c r="C533" s="74"/>
    </row>
    <row r="534" spans="2:3" x14ac:dyDescent="0.2">
      <c r="B534" s="74"/>
      <c r="C534" s="74"/>
    </row>
    <row r="535" spans="2:3" x14ac:dyDescent="0.2">
      <c r="B535" s="74"/>
      <c r="C535" s="74"/>
    </row>
    <row r="536" spans="2:3" x14ac:dyDescent="0.2">
      <c r="B536" s="74"/>
      <c r="C536" s="74"/>
    </row>
    <row r="537" spans="2:3" x14ac:dyDescent="0.2">
      <c r="B537" s="74"/>
      <c r="C537" s="74"/>
    </row>
    <row r="538" spans="2:3" x14ac:dyDescent="0.2">
      <c r="B538" s="74"/>
      <c r="C538" s="74"/>
    </row>
    <row r="539" spans="2:3" x14ac:dyDescent="0.2">
      <c r="B539" s="74"/>
      <c r="C539" s="74"/>
    </row>
    <row r="540" spans="2:3" x14ac:dyDescent="0.2">
      <c r="B540" s="74"/>
      <c r="C540" s="74"/>
    </row>
    <row r="541" spans="2:3" x14ac:dyDescent="0.2">
      <c r="B541" s="74"/>
      <c r="C541" s="74"/>
    </row>
    <row r="542" spans="2:3" x14ac:dyDescent="0.2">
      <c r="B542" s="74"/>
      <c r="C542" s="74"/>
    </row>
    <row r="543" spans="2:3" x14ac:dyDescent="0.2">
      <c r="B543" s="74"/>
      <c r="C543" s="74"/>
    </row>
    <row r="544" spans="2:3" x14ac:dyDescent="0.2">
      <c r="B544" s="74"/>
      <c r="C544" s="74"/>
    </row>
    <row r="545" spans="2:3" x14ac:dyDescent="0.2">
      <c r="B545" s="74"/>
      <c r="C545" s="74"/>
    </row>
    <row r="546" spans="2:3" x14ac:dyDescent="0.2">
      <c r="B546" s="74"/>
      <c r="C546" s="74"/>
    </row>
    <row r="547" spans="2:3" x14ac:dyDescent="0.2">
      <c r="B547" s="74"/>
      <c r="C547" s="74"/>
    </row>
    <row r="548" spans="2:3" x14ac:dyDescent="0.2">
      <c r="B548" s="74"/>
      <c r="C548" s="74"/>
    </row>
    <row r="549" spans="2:3" x14ac:dyDescent="0.2">
      <c r="B549" s="74"/>
      <c r="C549" s="74"/>
    </row>
    <row r="550" spans="2:3" x14ac:dyDescent="0.2">
      <c r="B550" s="74"/>
      <c r="C550" s="74"/>
    </row>
    <row r="551" spans="2:3" x14ac:dyDescent="0.2">
      <c r="B551" s="74"/>
      <c r="C551" s="74"/>
    </row>
    <row r="552" spans="2:3" x14ac:dyDescent="0.2">
      <c r="B552" s="74"/>
      <c r="C552" s="74"/>
    </row>
    <row r="553" spans="2:3" x14ac:dyDescent="0.2">
      <c r="B553" s="74"/>
      <c r="C553" s="74"/>
    </row>
    <row r="554" spans="2:3" x14ac:dyDescent="0.2">
      <c r="B554" s="74"/>
      <c r="C554" s="74"/>
    </row>
    <row r="555" spans="2:3" x14ac:dyDescent="0.2">
      <c r="B555" s="74"/>
      <c r="C555" s="74"/>
    </row>
    <row r="556" spans="2:3" x14ac:dyDescent="0.2">
      <c r="B556" s="74"/>
      <c r="C556" s="74"/>
    </row>
    <row r="557" spans="2:3" x14ac:dyDescent="0.2">
      <c r="B557" s="74"/>
      <c r="C557" s="74"/>
    </row>
    <row r="558" spans="2:3" x14ac:dyDescent="0.2">
      <c r="B558" s="74"/>
      <c r="C558" s="74"/>
    </row>
    <row r="559" spans="2:3" x14ac:dyDescent="0.2">
      <c r="B559" s="74"/>
      <c r="C559" s="74"/>
    </row>
    <row r="560" spans="2:3" x14ac:dyDescent="0.2">
      <c r="B560" s="74"/>
      <c r="C560" s="74"/>
    </row>
    <row r="561" spans="2:3" x14ac:dyDescent="0.2">
      <c r="B561" s="74"/>
      <c r="C561" s="74"/>
    </row>
    <row r="562" spans="2:3" x14ac:dyDescent="0.2">
      <c r="B562" s="74"/>
      <c r="C562" s="74"/>
    </row>
    <row r="563" spans="2:3" x14ac:dyDescent="0.2">
      <c r="B563" s="74"/>
      <c r="C563" s="74"/>
    </row>
    <row r="564" spans="2:3" x14ac:dyDescent="0.2">
      <c r="B564" s="74"/>
      <c r="C564" s="74"/>
    </row>
    <row r="565" spans="2:3" x14ac:dyDescent="0.2">
      <c r="B565" s="74"/>
      <c r="C565" s="74"/>
    </row>
    <row r="566" spans="2:3" x14ac:dyDescent="0.2">
      <c r="B566" s="74"/>
      <c r="C566" s="74"/>
    </row>
    <row r="567" spans="2:3" x14ac:dyDescent="0.2">
      <c r="B567" s="74"/>
      <c r="C567" s="74"/>
    </row>
    <row r="568" spans="2:3" x14ac:dyDescent="0.2">
      <c r="B568" s="74"/>
      <c r="C568" s="74"/>
    </row>
    <row r="569" spans="2:3" x14ac:dyDescent="0.2">
      <c r="B569" s="74"/>
      <c r="C569" s="74"/>
    </row>
    <row r="570" spans="2:3" x14ac:dyDescent="0.2">
      <c r="B570" s="74"/>
      <c r="C570" s="74"/>
    </row>
    <row r="571" spans="2:3" x14ac:dyDescent="0.2">
      <c r="B571" s="74"/>
      <c r="C571" s="74"/>
    </row>
    <row r="572" spans="2:3" x14ac:dyDescent="0.2">
      <c r="B572" s="74"/>
      <c r="C572" s="74"/>
    </row>
    <row r="573" spans="2:3" x14ac:dyDescent="0.2">
      <c r="B573" s="74"/>
      <c r="C573" s="74"/>
    </row>
    <row r="574" spans="2:3" x14ac:dyDescent="0.2">
      <c r="B574" s="74"/>
      <c r="C574" s="74"/>
    </row>
    <row r="575" spans="2:3" x14ac:dyDescent="0.2">
      <c r="B575" s="74"/>
      <c r="C575" s="74"/>
    </row>
    <row r="576" spans="2:3" x14ac:dyDescent="0.2">
      <c r="B576" s="74"/>
      <c r="C576" s="74"/>
    </row>
    <row r="577" spans="2:3" x14ac:dyDescent="0.2">
      <c r="B577" s="74"/>
      <c r="C577" s="74"/>
    </row>
    <row r="578" spans="2:3" x14ac:dyDescent="0.2">
      <c r="B578" s="74"/>
      <c r="C578" s="74"/>
    </row>
    <row r="579" spans="2:3" x14ac:dyDescent="0.2">
      <c r="B579" s="74"/>
      <c r="C579" s="74"/>
    </row>
    <row r="580" spans="2:3" x14ac:dyDescent="0.2">
      <c r="B580" s="74"/>
      <c r="C580" s="74"/>
    </row>
    <row r="581" spans="2:3" x14ac:dyDescent="0.2">
      <c r="B581" s="74"/>
      <c r="C581" s="74"/>
    </row>
    <row r="582" spans="2:3" x14ac:dyDescent="0.2">
      <c r="B582" s="74"/>
      <c r="C582" s="74"/>
    </row>
    <row r="583" spans="2:3" x14ac:dyDescent="0.2">
      <c r="B583" s="74"/>
      <c r="C583" s="74"/>
    </row>
    <row r="584" spans="2:3" x14ac:dyDescent="0.2">
      <c r="B584" s="74"/>
      <c r="C584" s="74"/>
    </row>
    <row r="585" spans="2:3" x14ac:dyDescent="0.2">
      <c r="B585" s="74"/>
      <c r="C585" s="74"/>
    </row>
    <row r="586" spans="2:3" x14ac:dyDescent="0.2">
      <c r="B586" s="74"/>
      <c r="C586" s="74"/>
    </row>
    <row r="587" spans="2:3" x14ac:dyDescent="0.2">
      <c r="B587" s="74"/>
      <c r="C587" s="74"/>
    </row>
    <row r="588" spans="2:3" x14ac:dyDescent="0.2">
      <c r="B588" s="74"/>
      <c r="C588" s="74"/>
    </row>
    <row r="589" spans="2:3" x14ac:dyDescent="0.2">
      <c r="B589" s="74"/>
      <c r="C589" s="74"/>
    </row>
    <row r="590" spans="2:3" x14ac:dyDescent="0.2">
      <c r="B590" s="74"/>
      <c r="C590" s="74"/>
    </row>
    <row r="591" spans="2:3" x14ac:dyDescent="0.2">
      <c r="B591" s="74"/>
      <c r="C591" s="74"/>
    </row>
    <row r="592" spans="2:3" x14ac:dyDescent="0.2">
      <c r="B592" s="74"/>
      <c r="C592" s="74"/>
    </row>
    <row r="593" spans="2:3" x14ac:dyDescent="0.2">
      <c r="B593" s="74"/>
      <c r="C593" s="74"/>
    </row>
    <row r="594" spans="2:3" x14ac:dyDescent="0.2">
      <c r="B594" s="74"/>
      <c r="C594" s="74"/>
    </row>
    <row r="595" spans="2:3" x14ac:dyDescent="0.2">
      <c r="B595" s="74"/>
      <c r="C595" s="74"/>
    </row>
    <row r="596" spans="2:3" x14ac:dyDescent="0.2">
      <c r="B596" s="74"/>
      <c r="C596" s="74"/>
    </row>
    <row r="597" spans="2:3" x14ac:dyDescent="0.2">
      <c r="B597" s="74"/>
      <c r="C597" s="74"/>
    </row>
    <row r="598" spans="2:3" x14ac:dyDescent="0.2">
      <c r="B598" s="74"/>
      <c r="C598" s="74"/>
    </row>
    <row r="599" spans="2:3" x14ac:dyDescent="0.2">
      <c r="B599" s="74"/>
      <c r="C599" s="74"/>
    </row>
    <row r="600" spans="2:3" x14ac:dyDescent="0.2">
      <c r="B600" s="74"/>
      <c r="C600" s="74"/>
    </row>
    <row r="601" spans="2:3" x14ac:dyDescent="0.2">
      <c r="B601" s="74"/>
      <c r="C601" s="74"/>
    </row>
    <row r="602" spans="2:3" x14ac:dyDescent="0.2">
      <c r="B602" s="74"/>
      <c r="C602" s="74"/>
    </row>
    <row r="603" spans="2:3" x14ac:dyDescent="0.2">
      <c r="B603" s="74"/>
      <c r="C603" s="74"/>
    </row>
    <row r="604" spans="2:3" x14ac:dyDescent="0.2">
      <c r="B604" s="74"/>
      <c r="C604" s="74"/>
    </row>
    <row r="605" spans="2:3" x14ac:dyDescent="0.2">
      <c r="B605" s="74"/>
      <c r="C605" s="74"/>
    </row>
    <row r="606" spans="2:3" x14ac:dyDescent="0.2">
      <c r="B606" s="74"/>
      <c r="C606" s="74"/>
    </row>
    <row r="607" spans="2:3" x14ac:dyDescent="0.2">
      <c r="B607" s="74"/>
      <c r="C607" s="74"/>
    </row>
    <row r="608" spans="2:3" x14ac:dyDescent="0.2">
      <c r="B608" s="74"/>
      <c r="C608" s="74"/>
    </row>
    <row r="609" spans="2:3" x14ac:dyDescent="0.2">
      <c r="B609" s="74"/>
      <c r="C609" s="74"/>
    </row>
    <row r="610" spans="2:3" x14ac:dyDescent="0.2">
      <c r="B610" s="74"/>
      <c r="C610" s="74"/>
    </row>
    <row r="611" spans="2:3" x14ac:dyDescent="0.2">
      <c r="B611" s="74"/>
      <c r="C611" s="74"/>
    </row>
    <row r="612" spans="2:3" x14ac:dyDescent="0.2">
      <c r="B612" s="74"/>
      <c r="C612" s="74"/>
    </row>
    <row r="613" spans="2:3" x14ac:dyDescent="0.2">
      <c r="B613" s="74"/>
      <c r="C613" s="74"/>
    </row>
    <row r="614" spans="2:3" x14ac:dyDescent="0.2">
      <c r="B614" s="74"/>
      <c r="C614" s="74"/>
    </row>
    <row r="615" spans="2:3" x14ac:dyDescent="0.2">
      <c r="B615" s="74"/>
      <c r="C615" s="74"/>
    </row>
    <row r="616" spans="2:3" x14ac:dyDescent="0.2">
      <c r="B616" s="74"/>
      <c r="C616" s="74"/>
    </row>
    <row r="617" spans="2:3" x14ac:dyDescent="0.2">
      <c r="B617" s="74"/>
      <c r="C617" s="74"/>
    </row>
    <row r="618" spans="2:3" x14ac:dyDescent="0.2">
      <c r="B618" s="74"/>
      <c r="C618" s="74"/>
    </row>
    <row r="619" spans="2:3" x14ac:dyDescent="0.2">
      <c r="B619" s="74"/>
      <c r="C619" s="74"/>
    </row>
    <row r="620" spans="2:3" x14ac:dyDescent="0.2">
      <c r="B620" s="74"/>
      <c r="C620" s="74"/>
    </row>
    <row r="621" spans="2:3" x14ac:dyDescent="0.2">
      <c r="B621" s="74"/>
      <c r="C621" s="74"/>
    </row>
    <row r="622" spans="2:3" x14ac:dyDescent="0.2">
      <c r="B622" s="74"/>
      <c r="C622" s="74"/>
    </row>
    <row r="623" spans="2:3" x14ac:dyDescent="0.2">
      <c r="B623" s="74"/>
      <c r="C623" s="74"/>
    </row>
    <row r="624" spans="2:3" x14ac:dyDescent="0.2">
      <c r="B624" s="74"/>
      <c r="C624" s="74"/>
    </row>
    <row r="625" spans="2:3" x14ac:dyDescent="0.2">
      <c r="B625" s="74"/>
      <c r="C625" s="74"/>
    </row>
    <row r="626" spans="2:3" x14ac:dyDescent="0.2">
      <c r="B626" s="74"/>
      <c r="C626" s="74"/>
    </row>
    <row r="627" spans="2:3" x14ac:dyDescent="0.2">
      <c r="B627" s="74"/>
      <c r="C627" s="74"/>
    </row>
    <row r="628" spans="2:3" x14ac:dyDescent="0.2">
      <c r="B628" s="74"/>
      <c r="C628" s="74"/>
    </row>
    <row r="629" spans="2:3" x14ac:dyDescent="0.2">
      <c r="B629" s="74"/>
      <c r="C629" s="74"/>
    </row>
    <row r="630" spans="2:3" x14ac:dyDescent="0.2">
      <c r="B630" s="74"/>
      <c r="C630" s="74"/>
    </row>
    <row r="631" spans="2:3" x14ac:dyDescent="0.2">
      <c r="B631" s="74"/>
      <c r="C631" s="74"/>
    </row>
    <row r="632" spans="2:3" x14ac:dyDescent="0.2">
      <c r="B632" s="74"/>
      <c r="C632" s="74"/>
    </row>
    <row r="633" spans="2:3" x14ac:dyDescent="0.2">
      <c r="B633" s="74"/>
      <c r="C633" s="74"/>
    </row>
    <row r="634" spans="2:3" x14ac:dyDescent="0.2">
      <c r="B634" s="74"/>
      <c r="C634" s="74"/>
    </row>
    <row r="635" spans="2:3" x14ac:dyDescent="0.2">
      <c r="B635" s="74"/>
      <c r="C635" s="74"/>
    </row>
    <row r="636" spans="2:3" x14ac:dyDescent="0.2">
      <c r="B636" s="74"/>
      <c r="C636" s="74"/>
    </row>
    <row r="637" spans="2:3" x14ac:dyDescent="0.2">
      <c r="B637" s="74"/>
      <c r="C637" s="74"/>
    </row>
    <row r="638" spans="2:3" x14ac:dyDescent="0.2">
      <c r="B638" s="74"/>
      <c r="C638" s="74"/>
    </row>
    <row r="639" spans="2:3" x14ac:dyDescent="0.2">
      <c r="B639" s="74"/>
      <c r="C639" s="74"/>
    </row>
    <row r="640" spans="2:3" x14ac:dyDescent="0.2">
      <c r="B640" s="74"/>
      <c r="C640" s="74"/>
    </row>
    <row r="641" spans="2:3" x14ac:dyDescent="0.2">
      <c r="B641" s="74"/>
      <c r="C641" s="74"/>
    </row>
    <row r="642" spans="2:3" x14ac:dyDescent="0.2">
      <c r="B642" s="74"/>
      <c r="C642" s="74"/>
    </row>
    <row r="643" spans="2:3" x14ac:dyDescent="0.2">
      <c r="B643" s="74"/>
      <c r="C643" s="74"/>
    </row>
    <row r="644" spans="2:3" x14ac:dyDescent="0.2">
      <c r="B644" s="74"/>
      <c r="C644" s="74"/>
    </row>
    <row r="645" spans="2:3" x14ac:dyDescent="0.2">
      <c r="B645" s="74"/>
      <c r="C645" s="74"/>
    </row>
    <row r="646" spans="2:3" x14ac:dyDescent="0.2">
      <c r="B646" s="74"/>
      <c r="C646" s="74"/>
    </row>
    <row r="647" spans="2:3" x14ac:dyDescent="0.2">
      <c r="B647" s="74"/>
      <c r="C647" s="74"/>
    </row>
    <row r="648" spans="2:3" x14ac:dyDescent="0.2">
      <c r="B648" s="74"/>
      <c r="C648" s="74"/>
    </row>
    <row r="649" spans="2:3" x14ac:dyDescent="0.2">
      <c r="B649" s="74"/>
      <c r="C649" s="74"/>
    </row>
    <row r="650" spans="2:3" x14ac:dyDescent="0.2">
      <c r="B650" s="74"/>
      <c r="C650" s="74"/>
    </row>
    <row r="651" spans="2:3" x14ac:dyDescent="0.2">
      <c r="B651" s="74"/>
      <c r="C651" s="74"/>
    </row>
    <row r="652" spans="2:3" x14ac:dyDescent="0.2">
      <c r="B652" s="74"/>
      <c r="C652" s="74"/>
    </row>
    <row r="653" spans="2:3" x14ac:dyDescent="0.2">
      <c r="B653" s="74"/>
      <c r="C653" s="74"/>
    </row>
    <row r="654" spans="2:3" x14ac:dyDescent="0.2">
      <c r="B654" s="74"/>
      <c r="C654" s="74"/>
    </row>
    <row r="655" spans="2:3" x14ac:dyDescent="0.2">
      <c r="B655" s="74"/>
      <c r="C655" s="74"/>
    </row>
    <row r="656" spans="2:3" x14ac:dyDescent="0.2">
      <c r="B656" s="74"/>
      <c r="C656" s="74"/>
    </row>
    <row r="657" spans="2:3" x14ac:dyDescent="0.2">
      <c r="B657" s="74"/>
      <c r="C657" s="74"/>
    </row>
    <row r="658" spans="2:3" x14ac:dyDescent="0.2">
      <c r="B658" s="74"/>
      <c r="C658" s="74"/>
    </row>
    <row r="659" spans="2:3" x14ac:dyDescent="0.2">
      <c r="B659" s="74"/>
      <c r="C659" s="74"/>
    </row>
    <row r="660" spans="2:3" x14ac:dyDescent="0.2">
      <c r="B660" s="74"/>
      <c r="C660" s="74"/>
    </row>
    <row r="661" spans="2:3" x14ac:dyDescent="0.2">
      <c r="B661" s="74"/>
      <c r="C661" s="74"/>
    </row>
    <row r="662" spans="2:3" x14ac:dyDescent="0.2">
      <c r="B662" s="74"/>
      <c r="C662" s="74"/>
    </row>
    <row r="663" spans="2:3" x14ac:dyDescent="0.2">
      <c r="B663" s="74"/>
      <c r="C663" s="74"/>
    </row>
    <row r="664" spans="2:3" x14ac:dyDescent="0.2">
      <c r="B664" s="74"/>
      <c r="C664" s="74"/>
    </row>
    <row r="665" spans="2:3" x14ac:dyDescent="0.2">
      <c r="B665" s="74"/>
      <c r="C665" s="74"/>
    </row>
    <row r="666" spans="2:3" x14ac:dyDescent="0.2">
      <c r="B666" s="74"/>
      <c r="C666" s="74"/>
    </row>
    <row r="667" spans="2:3" x14ac:dyDescent="0.2">
      <c r="B667" s="74"/>
      <c r="C667" s="74"/>
    </row>
    <row r="668" spans="2:3" x14ac:dyDescent="0.2">
      <c r="B668" s="74"/>
      <c r="C668" s="74"/>
    </row>
    <row r="669" spans="2:3" x14ac:dyDescent="0.2">
      <c r="B669" s="74"/>
      <c r="C669" s="74"/>
    </row>
    <row r="670" spans="2:3" x14ac:dyDescent="0.2">
      <c r="B670" s="74"/>
      <c r="C670" s="74"/>
    </row>
    <row r="671" spans="2:3" x14ac:dyDescent="0.2">
      <c r="B671" s="74"/>
      <c r="C671" s="74"/>
    </row>
    <row r="672" spans="2:3" x14ac:dyDescent="0.2">
      <c r="B672" s="74"/>
      <c r="C672" s="74"/>
    </row>
    <row r="673" spans="2:3" x14ac:dyDescent="0.2">
      <c r="B673" s="74"/>
      <c r="C673" s="74"/>
    </row>
    <row r="674" spans="2:3" x14ac:dyDescent="0.2">
      <c r="B674" s="74"/>
      <c r="C674" s="74"/>
    </row>
    <row r="675" spans="2:3" x14ac:dyDescent="0.2">
      <c r="B675" s="74"/>
      <c r="C675" s="74"/>
    </row>
    <row r="676" spans="2:3" x14ac:dyDescent="0.2">
      <c r="B676" s="74"/>
      <c r="C676" s="74"/>
    </row>
    <row r="677" spans="2:3" x14ac:dyDescent="0.2">
      <c r="B677" s="74"/>
      <c r="C677" s="74"/>
    </row>
    <row r="678" spans="2:3" x14ac:dyDescent="0.2">
      <c r="B678" s="74"/>
      <c r="C678" s="74"/>
    </row>
    <row r="679" spans="2:3" x14ac:dyDescent="0.2">
      <c r="B679" s="74"/>
      <c r="C679" s="74"/>
    </row>
    <row r="680" spans="2:3" x14ac:dyDescent="0.2">
      <c r="B680" s="74"/>
      <c r="C680" s="74"/>
    </row>
    <row r="681" spans="2:3" x14ac:dyDescent="0.2">
      <c r="B681" s="74"/>
      <c r="C681" s="74"/>
    </row>
    <row r="682" spans="2:3" x14ac:dyDescent="0.2">
      <c r="B682" s="74"/>
      <c r="C682" s="74"/>
    </row>
    <row r="683" spans="2:3" x14ac:dyDescent="0.2">
      <c r="B683" s="74"/>
      <c r="C683" s="74"/>
    </row>
    <row r="684" spans="2:3" x14ac:dyDescent="0.2">
      <c r="B684" s="74"/>
      <c r="C684" s="74"/>
    </row>
    <row r="685" spans="2:3" x14ac:dyDescent="0.2">
      <c r="B685" s="74"/>
      <c r="C685" s="74"/>
    </row>
    <row r="686" spans="2:3" x14ac:dyDescent="0.2">
      <c r="B686" s="74"/>
      <c r="C686" s="74"/>
    </row>
    <row r="687" spans="2:3" x14ac:dyDescent="0.2">
      <c r="B687" s="74"/>
      <c r="C687" s="74"/>
    </row>
    <row r="688" spans="2:3" x14ac:dyDescent="0.2">
      <c r="B688" s="74"/>
      <c r="C688" s="74"/>
    </row>
    <row r="689" spans="2:3" x14ac:dyDescent="0.2">
      <c r="B689" s="74"/>
      <c r="C689" s="74"/>
    </row>
    <row r="690" spans="2:3" x14ac:dyDescent="0.2">
      <c r="B690" s="74"/>
      <c r="C690" s="74"/>
    </row>
    <row r="691" spans="2:3" x14ac:dyDescent="0.2">
      <c r="B691" s="74"/>
      <c r="C691" s="74"/>
    </row>
    <row r="692" spans="2:3" x14ac:dyDescent="0.2">
      <c r="B692" s="74"/>
      <c r="C692" s="74"/>
    </row>
    <row r="693" spans="2:3" x14ac:dyDescent="0.2">
      <c r="B693" s="74"/>
      <c r="C693" s="74"/>
    </row>
    <row r="694" spans="2:3" x14ac:dyDescent="0.2">
      <c r="B694" s="74"/>
      <c r="C694" s="74"/>
    </row>
    <row r="695" spans="2:3" x14ac:dyDescent="0.2">
      <c r="B695" s="74"/>
      <c r="C695" s="74"/>
    </row>
    <row r="696" spans="2:3" x14ac:dyDescent="0.2">
      <c r="B696" s="74"/>
      <c r="C696" s="74"/>
    </row>
    <row r="697" spans="2:3" x14ac:dyDescent="0.2">
      <c r="B697" s="74"/>
      <c r="C697" s="74"/>
    </row>
    <row r="698" spans="2:3" x14ac:dyDescent="0.2">
      <c r="B698" s="74"/>
      <c r="C698" s="74"/>
    </row>
    <row r="699" spans="2:3" x14ac:dyDescent="0.2">
      <c r="B699" s="74"/>
      <c r="C699" s="74"/>
    </row>
    <row r="700" spans="2:3" x14ac:dyDescent="0.2">
      <c r="B700" s="74"/>
      <c r="C700" s="74"/>
    </row>
    <row r="701" spans="2:3" x14ac:dyDescent="0.2">
      <c r="B701" s="74"/>
      <c r="C701" s="74"/>
    </row>
    <row r="702" spans="2:3" x14ac:dyDescent="0.2">
      <c r="B702" s="74"/>
      <c r="C702" s="74"/>
    </row>
    <row r="703" spans="2:3" x14ac:dyDescent="0.2">
      <c r="B703" s="74"/>
      <c r="C703" s="74"/>
    </row>
    <row r="704" spans="2:3" x14ac:dyDescent="0.2">
      <c r="B704" s="74"/>
      <c r="C704" s="74"/>
    </row>
    <row r="705" spans="2:3" x14ac:dyDescent="0.2">
      <c r="B705" s="74"/>
      <c r="C705" s="74"/>
    </row>
    <row r="706" spans="2:3" x14ac:dyDescent="0.2">
      <c r="B706" s="74"/>
      <c r="C706" s="74"/>
    </row>
    <row r="707" spans="2:3" x14ac:dyDescent="0.2">
      <c r="B707" s="74"/>
      <c r="C707" s="74"/>
    </row>
    <row r="708" spans="2:3" x14ac:dyDescent="0.2">
      <c r="B708" s="74"/>
      <c r="C708" s="74"/>
    </row>
    <row r="709" spans="2:3" x14ac:dyDescent="0.2">
      <c r="B709" s="74"/>
      <c r="C709" s="74"/>
    </row>
    <row r="710" spans="2:3" x14ac:dyDescent="0.2">
      <c r="B710" s="74"/>
      <c r="C710" s="74"/>
    </row>
    <row r="711" spans="2:3" x14ac:dyDescent="0.2">
      <c r="B711" s="74"/>
      <c r="C711" s="74"/>
    </row>
    <row r="712" spans="2:3" x14ac:dyDescent="0.2">
      <c r="B712" s="74"/>
      <c r="C712" s="74"/>
    </row>
    <row r="713" spans="2:3" x14ac:dyDescent="0.2">
      <c r="B713" s="74"/>
      <c r="C713" s="74"/>
    </row>
    <row r="714" spans="2:3" x14ac:dyDescent="0.2">
      <c r="B714" s="74"/>
      <c r="C714" s="74"/>
    </row>
    <row r="715" spans="2:3" x14ac:dyDescent="0.2">
      <c r="B715" s="74"/>
      <c r="C715" s="74"/>
    </row>
    <row r="716" spans="2:3" x14ac:dyDescent="0.2">
      <c r="B716" s="74"/>
      <c r="C716" s="74"/>
    </row>
    <row r="717" spans="2:3" x14ac:dyDescent="0.2">
      <c r="B717" s="74"/>
      <c r="C717" s="74"/>
    </row>
    <row r="718" spans="2:3" x14ac:dyDescent="0.2">
      <c r="B718" s="74"/>
      <c r="C718" s="74"/>
    </row>
    <row r="719" spans="2:3" x14ac:dyDescent="0.2">
      <c r="B719" s="74"/>
      <c r="C719" s="74"/>
    </row>
    <row r="720" spans="2:3" x14ac:dyDescent="0.2">
      <c r="B720" s="74"/>
      <c r="C720" s="74"/>
    </row>
    <row r="721" spans="2:3" x14ac:dyDescent="0.2">
      <c r="B721" s="74"/>
      <c r="C721" s="74"/>
    </row>
    <row r="722" spans="2:3" x14ac:dyDescent="0.2">
      <c r="B722" s="74"/>
      <c r="C722" s="74"/>
    </row>
    <row r="723" spans="2:3" x14ac:dyDescent="0.2">
      <c r="B723" s="74"/>
      <c r="C723" s="74"/>
    </row>
    <row r="724" spans="2:3" x14ac:dyDescent="0.2">
      <c r="B724" s="74"/>
      <c r="C724" s="74"/>
    </row>
    <row r="725" spans="2:3" x14ac:dyDescent="0.2">
      <c r="B725" s="74"/>
      <c r="C725" s="74"/>
    </row>
    <row r="726" spans="2:3" x14ac:dyDescent="0.2">
      <c r="B726" s="74"/>
      <c r="C726" s="74"/>
    </row>
    <row r="727" spans="2:3" x14ac:dyDescent="0.2">
      <c r="B727" s="74"/>
      <c r="C727" s="74"/>
    </row>
    <row r="728" spans="2:3" x14ac:dyDescent="0.2">
      <c r="B728" s="74"/>
      <c r="C728" s="74"/>
    </row>
    <row r="729" spans="2:3" x14ac:dyDescent="0.2">
      <c r="B729" s="74"/>
      <c r="C729" s="74"/>
    </row>
    <row r="730" spans="2:3" x14ac:dyDescent="0.2">
      <c r="B730" s="74"/>
      <c r="C730" s="74"/>
    </row>
    <row r="731" spans="2:3" x14ac:dyDescent="0.2">
      <c r="B731" s="74"/>
      <c r="C731" s="74"/>
    </row>
    <row r="732" spans="2:3" x14ac:dyDescent="0.2">
      <c r="B732" s="74"/>
      <c r="C732" s="74"/>
    </row>
    <row r="733" spans="2:3" x14ac:dyDescent="0.2">
      <c r="B733" s="74"/>
      <c r="C733" s="74"/>
    </row>
    <row r="734" spans="2:3" x14ac:dyDescent="0.2">
      <c r="B734" s="74"/>
      <c r="C734" s="74"/>
    </row>
    <row r="735" spans="2:3" x14ac:dyDescent="0.2">
      <c r="B735" s="74"/>
      <c r="C735" s="74"/>
    </row>
    <row r="736" spans="2:3" x14ac:dyDescent="0.2">
      <c r="B736" s="74"/>
      <c r="C736" s="74"/>
    </row>
    <row r="737" spans="2:3" x14ac:dyDescent="0.2">
      <c r="B737" s="74"/>
      <c r="C737" s="74"/>
    </row>
    <row r="738" spans="2:3" x14ac:dyDescent="0.2">
      <c r="B738" s="74"/>
      <c r="C738" s="74"/>
    </row>
    <row r="739" spans="2:3" x14ac:dyDescent="0.2">
      <c r="B739" s="74"/>
      <c r="C739" s="74"/>
    </row>
    <row r="740" spans="2:3" x14ac:dyDescent="0.2">
      <c r="B740" s="74"/>
      <c r="C740" s="74"/>
    </row>
    <row r="741" spans="2:3" x14ac:dyDescent="0.2">
      <c r="B741" s="74"/>
      <c r="C741" s="74"/>
    </row>
    <row r="742" spans="2:3" x14ac:dyDescent="0.2">
      <c r="B742" s="74"/>
      <c r="C742" s="74"/>
    </row>
    <row r="743" spans="2:3" x14ac:dyDescent="0.2">
      <c r="B743" s="74"/>
      <c r="C743" s="74"/>
    </row>
    <row r="744" spans="2:3" x14ac:dyDescent="0.2">
      <c r="B744" s="74"/>
      <c r="C744" s="74"/>
    </row>
    <row r="745" spans="2:3" x14ac:dyDescent="0.2">
      <c r="B745" s="74"/>
      <c r="C745" s="74"/>
    </row>
    <row r="746" spans="2:3" x14ac:dyDescent="0.2">
      <c r="B746" s="74"/>
      <c r="C746" s="74"/>
    </row>
    <row r="747" spans="2:3" x14ac:dyDescent="0.2">
      <c r="B747" s="74"/>
      <c r="C747" s="74"/>
    </row>
    <row r="748" spans="2:3" x14ac:dyDescent="0.2">
      <c r="B748" s="74"/>
      <c r="C748" s="74"/>
    </row>
    <row r="749" spans="2:3" x14ac:dyDescent="0.2">
      <c r="B749" s="74"/>
      <c r="C749" s="74"/>
    </row>
    <row r="750" spans="2:3" x14ac:dyDescent="0.2">
      <c r="B750" s="74"/>
      <c r="C750" s="74"/>
    </row>
    <row r="751" spans="2:3" x14ac:dyDescent="0.2">
      <c r="B751" s="74"/>
      <c r="C751" s="74"/>
    </row>
    <row r="752" spans="2:3" x14ac:dyDescent="0.2">
      <c r="B752" s="74"/>
      <c r="C752" s="74"/>
    </row>
    <row r="753" spans="2:3" x14ac:dyDescent="0.2">
      <c r="B753" s="74"/>
      <c r="C753" s="74"/>
    </row>
    <row r="754" spans="2:3" x14ac:dyDescent="0.2">
      <c r="B754" s="74"/>
      <c r="C754" s="74"/>
    </row>
    <row r="755" spans="2:3" x14ac:dyDescent="0.2">
      <c r="B755" s="74"/>
      <c r="C755" s="74"/>
    </row>
    <row r="756" spans="2:3" x14ac:dyDescent="0.2">
      <c r="B756" s="74"/>
      <c r="C756" s="74"/>
    </row>
    <row r="757" spans="2:3" x14ac:dyDescent="0.2">
      <c r="B757" s="74"/>
      <c r="C757" s="74"/>
    </row>
    <row r="758" spans="2:3" x14ac:dyDescent="0.2">
      <c r="B758" s="74"/>
      <c r="C758" s="74"/>
    </row>
    <row r="759" spans="2:3" x14ac:dyDescent="0.2">
      <c r="B759" s="74"/>
      <c r="C759" s="74"/>
    </row>
    <row r="760" spans="2:3" x14ac:dyDescent="0.2">
      <c r="B760" s="74"/>
      <c r="C760" s="74"/>
    </row>
    <row r="761" spans="2:3" x14ac:dyDescent="0.2">
      <c r="B761" s="74"/>
      <c r="C761" s="74"/>
    </row>
    <row r="762" spans="2:3" x14ac:dyDescent="0.2">
      <c r="B762" s="74"/>
      <c r="C762" s="74"/>
    </row>
    <row r="763" spans="2:3" x14ac:dyDescent="0.2">
      <c r="B763" s="74"/>
      <c r="C763" s="74"/>
    </row>
    <row r="764" spans="2:3" x14ac:dyDescent="0.2">
      <c r="B764" s="74"/>
      <c r="C764" s="74"/>
    </row>
    <row r="765" spans="2:3" x14ac:dyDescent="0.2">
      <c r="B765" s="74"/>
      <c r="C765" s="74"/>
    </row>
    <row r="766" spans="2:3" x14ac:dyDescent="0.2">
      <c r="B766" s="74"/>
      <c r="C766" s="74"/>
    </row>
    <row r="767" spans="2:3" x14ac:dyDescent="0.2">
      <c r="B767" s="74"/>
      <c r="C767" s="74"/>
    </row>
    <row r="768" spans="2:3" x14ac:dyDescent="0.2">
      <c r="B768" s="74"/>
      <c r="C768" s="74"/>
    </row>
    <row r="769" spans="2:3" x14ac:dyDescent="0.2">
      <c r="B769" s="74"/>
      <c r="C769" s="74"/>
    </row>
    <row r="770" spans="2:3" x14ac:dyDescent="0.2">
      <c r="B770" s="74"/>
      <c r="C770" s="74"/>
    </row>
    <row r="771" spans="2:3" x14ac:dyDescent="0.2">
      <c r="B771" s="74"/>
      <c r="C771" s="74"/>
    </row>
    <row r="772" spans="2:3" x14ac:dyDescent="0.2">
      <c r="B772" s="74"/>
      <c r="C772" s="74"/>
    </row>
    <row r="773" spans="2:3" x14ac:dyDescent="0.2">
      <c r="B773" s="74"/>
      <c r="C773" s="74"/>
    </row>
    <row r="774" spans="2:3" x14ac:dyDescent="0.2">
      <c r="B774" s="74"/>
      <c r="C774" s="74"/>
    </row>
    <row r="775" spans="2:3" x14ac:dyDescent="0.2">
      <c r="B775" s="74"/>
      <c r="C775" s="74"/>
    </row>
    <row r="776" spans="2:3" x14ac:dyDescent="0.2">
      <c r="B776" s="74"/>
      <c r="C776" s="74"/>
    </row>
    <row r="777" spans="2:3" x14ac:dyDescent="0.2">
      <c r="B777" s="74"/>
      <c r="C777" s="74"/>
    </row>
    <row r="778" spans="2:3" x14ac:dyDescent="0.2">
      <c r="B778" s="74"/>
      <c r="C778" s="74"/>
    </row>
    <row r="779" spans="2:3" x14ac:dyDescent="0.2">
      <c r="B779" s="74"/>
      <c r="C779" s="74"/>
    </row>
    <row r="780" spans="2:3" x14ac:dyDescent="0.2">
      <c r="B780" s="74"/>
      <c r="C780" s="74"/>
    </row>
    <row r="781" spans="2:3" x14ac:dyDescent="0.2">
      <c r="B781" s="74"/>
      <c r="C781" s="74"/>
    </row>
    <row r="782" spans="2:3" x14ac:dyDescent="0.2">
      <c r="B782" s="74"/>
      <c r="C782" s="74"/>
    </row>
    <row r="783" spans="2:3" x14ac:dyDescent="0.2">
      <c r="B783" s="74"/>
      <c r="C783" s="74"/>
    </row>
    <row r="784" spans="2:3" x14ac:dyDescent="0.2">
      <c r="B784" s="74"/>
      <c r="C784" s="74"/>
    </row>
    <row r="785" spans="2:3" x14ac:dyDescent="0.2">
      <c r="B785" s="74"/>
      <c r="C785" s="74"/>
    </row>
    <row r="786" spans="2:3" x14ac:dyDescent="0.2">
      <c r="B786" s="74"/>
      <c r="C786" s="74"/>
    </row>
    <row r="787" spans="2:3" x14ac:dyDescent="0.2">
      <c r="B787" s="74"/>
      <c r="C787" s="74"/>
    </row>
    <row r="788" spans="2:3" x14ac:dyDescent="0.2">
      <c r="B788" s="74"/>
      <c r="C788" s="74"/>
    </row>
    <row r="789" spans="2:3" x14ac:dyDescent="0.2">
      <c r="B789" s="74"/>
      <c r="C789" s="74"/>
    </row>
    <row r="790" spans="2:3" x14ac:dyDescent="0.2">
      <c r="B790" s="74"/>
      <c r="C790" s="74"/>
    </row>
    <row r="791" spans="2:3" x14ac:dyDescent="0.2">
      <c r="B791" s="74"/>
      <c r="C791" s="74"/>
    </row>
    <row r="792" spans="2:3" x14ac:dyDescent="0.2">
      <c r="B792" s="74"/>
      <c r="C792" s="74"/>
    </row>
    <row r="793" spans="2:3" x14ac:dyDescent="0.2">
      <c r="B793" s="74"/>
      <c r="C793" s="74"/>
    </row>
    <row r="794" spans="2:3" x14ac:dyDescent="0.2">
      <c r="B794" s="74"/>
      <c r="C794" s="74"/>
    </row>
    <row r="795" spans="2:3" x14ac:dyDescent="0.2">
      <c r="B795" s="74"/>
      <c r="C795" s="74"/>
    </row>
    <row r="796" spans="2:3" x14ac:dyDescent="0.2">
      <c r="B796" s="74"/>
      <c r="C796" s="74"/>
    </row>
    <row r="797" spans="2:3" x14ac:dyDescent="0.2">
      <c r="B797" s="74"/>
      <c r="C797" s="74"/>
    </row>
    <row r="798" spans="2:3" x14ac:dyDescent="0.2">
      <c r="B798" s="74"/>
      <c r="C798" s="74"/>
    </row>
    <row r="799" spans="2:3" x14ac:dyDescent="0.2">
      <c r="B799" s="74"/>
      <c r="C799" s="74"/>
    </row>
    <row r="800" spans="2:3" x14ac:dyDescent="0.2">
      <c r="B800" s="74"/>
      <c r="C800" s="74"/>
    </row>
    <row r="801" spans="2:3" x14ac:dyDescent="0.2">
      <c r="B801" s="74"/>
      <c r="C801" s="74"/>
    </row>
    <row r="802" spans="2:3" x14ac:dyDescent="0.2">
      <c r="B802" s="74"/>
      <c r="C802" s="74"/>
    </row>
    <row r="803" spans="2:3" x14ac:dyDescent="0.2">
      <c r="B803" s="74"/>
      <c r="C803" s="74"/>
    </row>
    <row r="804" spans="2:3" x14ac:dyDescent="0.2">
      <c r="B804" s="74"/>
      <c r="C804" s="74"/>
    </row>
    <row r="805" spans="2:3" x14ac:dyDescent="0.2">
      <c r="B805" s="74"/>
      <c r="C805" s="74"/>
    </row>
    <row r="806" spans="2:3" x14ac:dyDescent="0.2">
      <c r="B806" s="74"/>
      <c r="C806" s="74"/>
    </row>
    <row r="807" spans="2:3" x14ac:dyDescent="0.2">
      <c r="B807" s="74"/>
      <c r="C807" s="74"/>
    </row>
    <row r="808" spans="2:3" x14ac:dyDescent="0.2">
      <c r="B808" s="74"/>
      <c r="C808" s="74"/>
    </row>
    <row r="809" spans="2:3" x14ac:dyDescent="0.2">
      <c r="B809" s="74"/>
      <c r="C809" s="74"/>
    </row>
    <row r="810" spans="2:3" x14ac:dyDescent="0.2">
      <c r="B810" s="74"/>
      <c r="C810" s="74"/>
    </row>
    <row r="811" spans="2:3" x14ac:dyDescent="0.2">
      <c r="B811" s="74"/>
      <c r="C811" s="74"/>
    </row>
    <row r="812" spans="2:3" x14ac:dyDescent="0.2">
      <c r="B812" s="74"/>
      <c r="C812" s="74"/>
    </row>
    <row r="813" spans="2:3" x14ac:dyDescent="0.2">
      <c r="B813" s="74"/>
      <c r="C813" s="74"/>
    </row>
    <row r="814" spans="2:3" x14ac:dyDescent="0.2">
      <c r="B814" s="74"/>
      <c r="C814" s="74"/>
    </row>
    <row r="815" spans="2:3" x14ac:dyDescent="0.2">
      <c r="B815" s="74"/>
      <c r="C815" s="74"/>
    </row>
    <row r="816" spans="2:3" x14ac:dyDescent="0.2">
      <c r="B816" s="74"/>
      <c r="C816" s="74"/>
    </row>
    <row r="817" spans="2:3" x14ac:dyDescent="0.2">
      <c r="B817" s="74"/>
      <c r="C817" s="74"/>
    </row>
    <row r="818" spans="2:3" x14ac:dyDescent="0.2">
      <c r="B818" s="74"/>
      <c r="C818" s="74"/>
    </row>
    <row r="819" spans="2:3" x14ac:dyDescent="0.2">
      <c r="B819" s="74"/>
      <c r="C819" s="74"/>
    </row>
    <row r="820" spans="2:3" x14ac:dyDescent="0.2">
      <c r="B820" s="74"/>
      <c r="C820" s="74"/>
    </row>
    <row r="821" spans="2:3" x14ac:dyDescent="0.2">
      <c r="B821" s="74"/>
      <c r="C821" s="74"/>
    </row>
    <row r="822" spans="2:3" x14ac:dyDescent="0.2">
      <c r="B822" s="74"/>
      <c r="C822" s="74"/>
    </row>
    <row r="823" spans="2:3" x14ac:dyDescent="0.2">
      <c r="B823" s="74"/>
      <c r="C823" s="74"/>
    </row>
    <row r="824" spans="2:3" x14ac:dyDescent="0.2">
      <c r="B824" s="74"/>
      <c r="C824" s="74"/>
    </row>
    <row r="825" spans="2:3" x14ac:dyDescent="0.2">
      <c r="B825" s="74"/>
      <c r="C825" s="74"/>
    </row>
    <row r="826" spans="2:3" x14ac:dyDescent="0.2">
      <c r="B826" s="74"/>
      <c r="C826" s="74"/>
    </row>
    <row r="827" spans="2:3" x14ac:dyDescent="0.2">
      <c r="B827" s="74"/>
      <c r="C827" s="74"/>
    </row>
    <row r="828" spans="2:3" x14ac:dyDescent="0.2">
      <c r="B828" s="74"/>
      <c r="C828" s="74"/>
    </row>
    <row r="829" spans="2:3" x14ac:dyDescent="0.2">
      <c r="B829" s="74"/>
      <c r="C829" s="74"/>
    </row>
    <row r="830" spans="2:3" x14ac:dyDescent="0.2">
      <c r="B830" s="74"/>
      <c r="C830" s="74"/>
    </row>
    <row r="831" spans="2:3" x14ac:dyDescent="0.2">
      <c r="B831" s="74"/>
      <c r="C831" s="74"/>
    </row>
    <row r="832" spans="2:3" x14ac:dyDescent="0.2">
      <c r="B832" s="74"/>
      <c r="C832" s="74"/>
    </row>
    <row r="833" spans="2:3" x14ac:dyDescent="0.2">
      <c r="B833" s="74"/>
      <c r="C833" s="74"/>
    </row>
    <row r="834" spans="2:3" x14ac:dyDescent="0.2">
      <c r="B834" s="74"/>
      <c r="C834" s="74"/>
    </row>
    <row r="835" spans="2:3" x14ac:dyDescent="0.2">
      <c r="B835" s="74"/>
      <c r="C835" s="74"/>
    </row>
    <row r="836" spans="2:3" x14ac:dyDescent="0.2">
      <c r="B836" s="74"/>
      <c r="C836" s="74"/>
    </row>
    <row r="837" spans="2:3" x14ac:dyDescent="0.2">
      <c r="B837" s="74"/>
      <c r="C837" s="74"/>
    </row>
    <row r="838" spans="2:3" x14ac:dyDescent="0.2">
      <c r="B838" s="74"/>
      <c r="C838" s="74"/>
    </row>
    <row r="839" spans="2:3" x14ac:dyDescent="0.2">
      <c r="B839" s="74"/>
      <c r="C839" s="74"/>
    </row>
    <row r="840" spans="2:3" x14ac:dyDescent="0.2">
      <c r="B840" s="74"/>
      <c r="C840" s="74"/>
    </row>
    <row r="841" spans="2:3" x14ac:dyDescent="0.2">
      <c r="B841" s="74"/>
      <c r="C841" s="74"/>
    </row>
    <row r="842" spans="2:3" x14ac:dyDescent="0.2">
      <c r="B842" s="74"/>
      <c r="C842" s="74"/>
    </row>
    <row r="843" spans="2:3" x14ac:dyDescent="0.2">
      <c r="B843" s="74"/>
      <c r="C843" s="74"/>
    </row>
    <row r="844" spans="2:3" x14ac:dyDescent="0.2">
      <c r="B844" s="74"/>
      <c r="C844" s="74"/>
    </row>
    <row r="845" spans="2:3" x14ac:dyDescent="0.2">
      <c r="B845" s="74"/>
      <c r="C845" s="74"/>
    </row>
    <row r="846" spans="2:3" x14ac:dyDescent="0.2">
      <c r="B846" s="74"/>
      <c r="C846" s="74"/>
    </row>
    <row r="847" spans="2:3" x14ac:dyDescent="0.2">
      <c r="B847" s="74"/>
      <c r="C847" s="74"/>
    </row>
    <row r="848" spans="2:3" x14ac:dyDescent="0.2">
      <c r="B848" s="74"/>
      <c r="C848" s="74"/>
    </row>
    <row r="849" spans="2:3" x14ac:dyDescent="0.2">
      <c r="B849" s="74"/>
      <c r="C849" s="74"/>
    </row>
    <row r="850" spans="2:3" x14ac:dyDescent="0.2">
      <c r="B850" s="74"/>
      <c r="C850" s="74"/>
    </row>
    <row r="851" spans="2:3" x14ac:dyDescent="0.2">
      <c r="B851" s="74"/>
      <c r="C851" s="74"/>
    </row>
    <row r="852" spans="2:3" x14ac:dyDescent="0.2">
      <c r="B852" s="74"/>
      <c r="C852" s="74"/>
    </row>
    <row r="853" spans="2:3" x14ac:dyDescent="0.2">
      <c r="B853" s="74"/>
      <c r="C853" s="74"/>
    </row>
    <row r="854" spans="2:3" x14ac:dyDescent="0.2">
      <c r="B854" s="74"/>
      <c r="C854" s="74"/>
    </row>
    <row r="855" spans="2:3" x14ac:dyDescent="0.2">
      <c r="B855" s="74"/>
      <c r="C855" s="74"/>
    </row>
    <row r="856" spans="2:3" x14ac:dyDescent="0.2">
      <c r="B856" s="74"/>
      <c r="C856" s="74"/>
    </row>
    <row r="857" spans="2:3" x14ac:dyDescent="0.2">
      <c r="B857" s="74"/>
      <c r="C857" s="74"/>
    </row>
    <row r="858" spans="2:3" x14ac:dyDescent="0.2">
      <c r="B858" s="74"/>
      <c r="C858" s="74"/>
    </row>
    <row r="859" spans="2:3" x14ac:dyDescent="0.2">
      <c r="B859" s="74"/>
      <c r="C859" s="74"/>
    </row>
    <row r="860" spans="2:3" x14ac:dyDescent="0.2">
      <c r="B860" s="74"/>
      <c r="C860" s="74"/>
    </row>
    <row r="861" spans="2:3" x14ac:dyDescent="0.2">
      <c r="B861" s="74"/>
      <c r="C861" s="74"/>
    </row>
    <row r="862" spans="2:3" x14ac:dyDescent="0.2">
      <c r="B862" s="74"/>
      <c r="C862" s="74"/>
    </row>
    <row r="863" spans="2:3" x14ac:dyDescent="0.2">
      <c r="B863" s="74"/>
      <c r="C863" s="74"/>
    </row>
    <row r="864" spans="2:3" x14ac:dyDescent="0.2">
      <c r="B864" s="74"/>
      <c r="C864" s="74"/>
    </row>
    <row r="865" spans="2:3" x14ac:dyDescent="0.2">
      <c r="B865" s="74"/>
      <c r="C865" s="74"/>
    </row>
    <row r="866" spans="2:3" x14ac:dyDescent="0.2">
      <c r="B866" s="74"/>
      <c r="C866" s="74"/>
    </row>
    <row r="867" spans="2:3" x14ac:dyDescent="0.2">
      <c r="B867" s="74"/>
      <c r="C867" s="74"/>
    </row>
    <row r="868" spans="2:3" x14ac:dyDescent="0.2">
      <c r="B868" s="74"/>
      <c r="C868" s="74"/>
    </row>
    <row r="869" spans="2:3" x14ac:dyDescent="0.2">
      <c r="B869" s="74"/>
      <c r="C869" s="74"/>
    </row>
    <row r="870" spans="2:3" x14ac:dyDescent="0.2">
      <c r="B870" s="74"/>
      <c r="C870" s="74"/>
    </row>
    <row r="871" spans="2:3" x14ac:dyDescent="0.2">
      <c r="B871" s="74"/>
      <c r="C871" s="74"/>
    </row>
    <row r="872" spans="2:3" x14ac:dyDescent="0.2">
      <c r="B872" s="74"/>
      <c r="C872" s="74"/>
    </row>
    <row r="873" spans="2:3" x14ac:dyDescent="0.2">
      <c r="B873" s="74"/>
      <c r="C873" s="74"/>
    </row>
    <row r="874" spans="2:3" x14ac:dyDescent="0.2">
      <c r="B874" s="74"/>
      <c r="C874" s="74"/>
    </row>
    <row r="875" spans="2:3" x14ac:dyDescent="0.2">
      <c r="B875" s="74"/>
      <c r="C875" s="74"/>
    </row>
    <row r="876" spans="2:3" x14ac:dyDescent="0.2">
      <c r="B876" s="74"/>
      <c r="C876" s="74"/>
    </row>
    <row r="877" spans="2:3" x14ac:dyDescent="0.2">
      <c r="B877" s="74"/>
      <c r="C877" s="74"/>
    </row>
    <row r="878" spans="2:3" x14ac:dyDescent="0.2">
      <c r="B878" s="74"/>
      <c r="C878" s="74"/>
    </row>
    <row r="879" spans="2:3" x14ac:dyDescent="0.2">
      <c r="B879" s="74"/>
      <c r="C879" s="74"/>
    </row>
    <row r="880" spans="2:3" x14ac:dyDescent="0.2">
      <c r="B880" s="74"/>
      <c r="C880" s="74"/>
    </row>
    <row r="881" spans="2:3" x14ac:dyDescent="0.2">
      <c r="B881" s="74"/>
      <c r="C881" s="74"/>
    </row>
    <row r="882" spans="2:3" x14ac:dyDescent="0.2">
      <c r="B882" s="74"/>
      <c r="C882" s="74"/>
    </row>
    <row r="883" spans="2:3" x14ac:dyDescent="0.2">
      <c r="B883" s="74"/>
      <c r="C883" s="74"/>
    </row>
    <row r="884" spans="2:3" x14ac:dyDescent="0.2">
      <c r="B884" s="74"/>
      <c r="C884" s="74"/>
    </row>
    <row r="885" spans="2:3" x14ac:dyDescent="0.2">
      <c r="B885" s="74"/>
      <c r="C885" s="74"/>
    </row>
    <row r="886" spans="2:3" x14ac:dyDescent="0.2">
      <c r="B886" s="74"/>
      <c r="C886" s="74"/>
    </row>
    <row r="887" spans="2:3" x14ac:dyDescent="0.2">
      <c r="B887" s="74"/>
      <c r="C887" s="74"/>
    </row>
    <row r="888" spans="2:3" x14ac:dyDescent="0.2">
      <c r="B888" s="74"/>
      <c r="C888" s="74"/>
    </row>
    <row r="889" spans="2:3" x14ac:dyDescent="0.2">
      <c r="B889" s="74"/>
      <c r="C889" s="74"/>
    </row>
    <row r="890" spans="2:3" x14ac:dyDescent="0.2">
      <c r="B890" s="74"/>
      <c r="C890" s="74"/>
    </row>
    <row r="891" spans="2:3" x14ac:dyDescent="0.2">
      <c r="B891" s="74"/>
      <c r="C891" s="74"/>
    </row>
    <row r="892" spans="2:3" x14ac:dyDescent="0.2">
      <c r="B892" s="74"/>
      <c r="C892" s="74"/>
    </row>
    <row r="893" spans="2:3" x14ac:dyDescent="0.2">
      <c r="B893" s="74"/>
      <c r="C893" s="74"/>
    </row>
    <row r="894" spans="2:3" x14ac:dyDescent="0.2">
      <c r="B894" s="74"/>
      <c r="C894" s="74"/>
    </row>
    <row r="895" spans="2:3" x14ac:dyDescent="0.2">
      <c r="B895" s="74"/>
      <c r="C895" s="74"/>
    </row>
    <row r="896" spans="2:3" x14ac:dyDescent="0.2">
      <c r="B896" s="74"/>
      <c r="C896" s="74"/>
    </row>
    <row r="897" spans="2:3" x14ac:dyDescent="0.2">
      <c r="B897" s="74"/>
      <c r="C897" s="74"/>
    </row>
    <row r="898" spans="2:3" x14ac:dyDescent="0.2">
      <c r="B898" s="74"/>
      <c r="C898" s="74"/>
    </row>
    <row r="899" spans="2:3" x14ac:dyDescent="0.2">
      <c r="B899" s="74"/>
      <c r="C899" s="74"/>
    </row>
    <row r="900" spans="2:3" x14ac:dyDescent="0.2">
      <c r="B900" s="74"/>
      <c r="C900" s="74"/>
    </row>
    <row r="901" spans="2:3" x14ac:dyDescent="0.2">
      <c r="B901" s="74"/>
      <c r="C901" s="74"/>
    </row>
    <row r="902" spans="2:3" x14ac:dyDescent="0.2">
      <c r="B902" s="74"/>
      <c r="C902" s="74"/>
    </row>
    <row r="903" spans="2:3" x14ac:dyDescent="0.2">
      <c r="B903" s="74"/>
      <c r="C903" s="74"/>
    </row>
    <row r="904" spans="2:3" x14ac:dyDescent="0.2">
      <c r="B904" s="74"/>
      <c r="C904" s="74"/>
    </row>
    <row r="905" spans="2:3" x14ac:dyDescent="0.2">
      <c r="B905" s="74"/>
      <c r="C905" s="74"/>
    </row>
    <row r="906" spans="2:3" x14ac:dyDescent="0.2">
      <c r="B906" s="74"/>
      <c r="C906" s="74"/>
    </row>
    <row r="907" spans="2:3" x14ac:dyDescent="0.2">
      <c r="B907" s="74"/>
      <c r="C907" s="74"/>
    </row>
    <row r="908" spans="2:3" x14ac:dyDescent="0.2">
      <c r="B908" s="74"/>
      <c r="C908" s="74"/>
    </row>
    <row r="909" spans="2:3" x14ac:dyDescent="0.2">
      <c r="B909" s="74"/>
      <c r="C909" s="74"/>
    </row>
    <row r="910" spans="2:3" x14ac:dyDescent="0.2">
      <c r="B910" s="74"/>
      <c r="C910" s="74"/>
    </row>
    <row r="911" spans="2:3" x14ac:dyDescent="0.2">
      <c r="B911" s="74"/>
      <c r="C911" s="74"/>
    </row>
    <row r="912" spans="2:3" x14ac:dyDescent="0.2">
      <c r="B912" s="74"/>
      <c r="C912" s="74"/>
    </row>
    <row r="913" spans="2:3" x14ac:dyDescent="0.2">
      <c r="B913" s="74"/>
      <c r="C913" s="74"/>
    </row>
    <row r="914" spans="2:3" x14ac:dyDescent="0.2">
      <c r="B914" s="74"/>
      <c r="C914" s="74"/>
    </row>
    <row r="915" spans="2:3" x14ac:dyDescent="0.2">
      <c r="B915" s="74"/>
      <c r="C915" s="74"/>
    </row>
    <row r="916" spans="2:3" x14ac:dyDescent="0.2">
      <c r="B916" s="74"/>
      <c r="C916" s="74"/>
    </row>
    <row r="917" spans="2:3" x14ac:dyDescent="0.2">
      <c r="B917" s="74"/>
      <c r="C917" s="74"/>
    </row>
    <row r="918" spans="2:3" x14ac:dyDescent="0.2">
      <c r="B918" s="74"/>
      <c r="C918" s="74"/>
    </row>
    <row r="919" spans="2:3" x14ac:dyDescent="0.2">
      <c r="B919" s="74"/>
      <c r="C919" s="74"/>
    </row>
    <row r="920" spans="2:3" x14ac:dyDescent="0.2">
      <c r="B920" s="74"/>
      <c r="C920" s="74"/>
    </row>
    <row r="921" spans="2:3" x14ac:dyDescent="0.2">
      <c r="B921" s="74"/>
      <c r="C921" s="74"/>
    </row>
    <row r="922" spans="2:3" x14ac:dyDescent="0.2">
      <c r="B922" s="74"/>
      <c r="C922" s="74"/>
    </row>
    <row r="923" spans="2:3" x14ac:dyDescent="0.2">
      <c r="B923" s="74"/>
      <c r="C923" s="74"/>
    </row>
    <row r="924" spans="2:3" x14ac:dyDescent="0.2">
      <c r="B924" s="74"/>
      <c r="C924" s="74"/>
    </row>
    <row r="925" spans="2:3" x14ac:dyDescent="0.2">
      <c r="B925" s="74"/>
      <c r="C925" s="74"/>
    </row>
    <row r="926" spans="2:3" x14ac:dyDescent="0.2">
      <c r="B926" s="74"/>
      <c r="C926" s="74"/>
    </row>
    <row r="927" spans="2:3" x14ac:dyDescent="0.2">
      <c r="B927" s="74"/>
      <c r="C927" s="74"/>
    </row>
    <row r="928" spans="2:3" x14ac:dyDescent="0.2">
      <c r="B928" s="74"/>
      <c r="C928" s="74"/>
    </row>
    <row r="929" spans="2:3" x14ac:dyDescent="0.2">
      <c r="B929" s="74"/>
      <c r="C929" s="74"/>
    </row>
    <row r="930" spans="2:3" x14ac:dyDescent="0.2">
      <c r="B930" s="74"/>
      <c r="C930" s="74"/>
    </row>
    <row r="931" spans="2:3" x14ac:dyDescent="0.2">
      <c r="B931" s="74"/>
      <c r="C931" s="74"/>
    </row>
    <row r="932" spans="2:3" x14ac:dyDescent="0.2">
      <c r="B932" s="74"/>
      <c r="C932" s="74"/>
    </row>
    <row r="933" spans="2:3" x14ac:dyDescent="0.2">
      <c r="B933" s="74"/>
      <c r="C933" s="74"/>
    </row>
    <row r="934" spans="2:3" x14ac:dyDescent="0.2">
      <c r="B934" s="74"/>
      <c r="C934" s="74"/>
    </row>
    <row r="935" spans="2:3" x14ac:dyDescent="0.2">
      <c r="B935" s="74"/>
      <c r="C935" s="74"/>
    </row>
    <row r="936" spans="2:3" x14ac:dyDescent="0.2">
      <c r="B936" s="74"/>
      <c r="C936" s="74"/>
    </row>
    <row r="937" spans="2:3" x14ac:dyDescent="0.2">
      <c r="B937" s="74"/>
      <c r="C937" s="74"/>
    </row>
    <row r="938" spans="2:3" x14ac:dyDescent="0.2">
      <c r="B938" s="74"/>
      <c r="C938" s="74"/>
    </row>
    <row r="939" spans="2:3" x14ac:dyDescent="0.2">
      <c r="B939" s="74"/>
      <c r="C939" s="74"/>
    </row>
    <row r="940" spans="2:3" x14ac:dyDescent="0.2">
      <c r="B940" s="74"/>
      <c r="C940" s="74"/>
    </row>
    <row r="941" spans="2:3" x14ac:dyDescent="0.2">
      <c r="B941" s="74"/>
      <c r="C941" s="74"/>
    </row>
    <row r="942" spans="2:3" x14ac:dyDescent="0.2">
      <c r="B942" s="74"/>
      <c r="C942" s="74"/>
    </row>
    <row r="943" spans="2:3" x14ac:dyDescent="0.2">
      <c r="B943" s="74"/>
      <c r="C943" s="74"/>
    </row>
    <row r="944" spans="2:3" x14ac:dyDescent="0.2">
      <c r="B944" s="74"/>
      <c r="C944" s="74"/>
    </row>
    <row r="945" spans="2:3" x14ac:dyDescent="0.2">
      <c r="B945" s="74"/>
      <c r="C945" s="74"/>
    </row>
    <row r="946" spans="2:3" x14ac:dyDescent="0.2">
      <c r="B946" s="74"/>
      <c r="C946" s="74"/>
    </row>
    <row r="947" spans="2:3" x14ac:dyDescent="0.2">
      <c r="B947" s="74"/>
      <c r="C947" s="74"/>
    </row>
    <row r="948" spans="2:3" x14ac:dyDescent="0.2">
      <c r="B948" s="74"/>
      <c r="C948" s="74"/>
    </row>
    <row r="949" spans="2:3" x14ac:dyDescent="0.2">
      <c r="B949" s="74"/>
      <c r="C949" s="74"/>
    </row>
    <row r="950" spans="2:3" x14ac:dyDescent="0.2">
      <c r="B950" s="74"/>
      <c r="C950" s="74"/>
    </row>
    <row r="951" spans="2:3" x14ac:dyDescent="0.2">
      <c r="B951" s="74"/>
      <c r="C951" s="74"/>
    </row>
    <row r="952" spans="2:3" x14ac:dyDescent="0.2">
      <c r="B952" s="74"/>
      <c r="C952" s="74"/>
    </row>
    <row r="953" spans="2:3" x14ac:dyDescent="0.2">
      <c r="B953" s="74"/>
      <c r="C953" s="74"/>
    </row>
    <row r="954" spans="2:3" x14ac:dyDescent="0.2">
      <c r="B954" s="74"/>
      <c r="C954" s="74"/>
    </row>
    <row r="955" spans="2:3" x14ac:dyDescent="0.2">
      <c r="B955" s="74"/>
      <c r="C955" s="74"/>
    </row>
    <row r="956" spans="2:3" x14ac:dyDescent="0.2">
      <c r="B956" s="74"/>
      <c r="C956" s="74"/>
    </row>
    <row r="957" spans="2:3" x14ac:dyDescent="0.2">
      <c r="B957" s="74"/>
      <c r="C957" s="74"/>
    </row>
    <row r="958" spans="2:3" x14ac:dyDescent="0.2">
      <c r="B958" s="74"/>
      <c r="C958" s="74"/>
    </row>
    <row r="959" spans="2:3" x14ac:dyDescent="0.2">
      <c r="B959" s="74"/>
      <c r="C959" s="74"/>
    </row>
    <row r="960" spans="2:3" x14ac:dyDescent="0.2">
      <c r="B960" s="74"/>
      <c r="C960" s="74"/>
    </row>
    <row r="961" spans="2:3" x14ac:dyDescent="0.2">
      <c r="B961" s="74"/>
      <c r="C961" s="74"/>
    </row>
    <row r="962" spans="2:3" x14ac:dyDescent="0.2">
      <c r="B962" s="74"/>
      <c r="C962" s="74"/>
    </row>
    <row r="963" spans="2:3" x14ac:dyDescent="0.2">
      <c r="B963" s="74"/>
      <c r="C963" s="74"/>
    </row>
    <row r="964" spans="2:3" x14ac:dyDescent="0.2">
      <c r="B964" s="74"/>
      <c r="C964" s="74"/>
    </row>
    <row r="965" spans="2:3" x14ac:dyDescent="0.2">
      <c r="B965" s="74"/>
      <c r="C965" s="74"/>
    </row>
    <row r="966" spans="2:3" x14ac:dyDescent="0.2">
      <c r="B966" s="74"/>
      <c r="C966" s="74"/>
    </row>
    <row r="967" spans="2:3" x14ac:dyDescent="0.2">
      <c r="B967" s="74"/>
      <c r="C967" s="74"/>
    </row>
    <row r="968" spans="2:3" x14ac:dyDescent="0.2">
      <c r="B968" s="74"/>
      <c r="C968" s="74"/>
    </row>
    <row r="969" spans="2:3" x14ac:dyDescent="0.2">
      <c r="B969" s="74"/>
      <c r="C969" s="74"/>
    </row>
    <row r="970" spans="2:3" x14ac:dyDescent="0.2">
      <c r="B970" s="74"/>
      <c r="C970" s="74"/>
    </row>
    <row r="971" spans="2:3" x14ac:dyDescent="0.2">
      <c r="B971" s="74"/>
      <c r="C971" s="74"/>
    </row>
    <row r="972" spans="2:3" x14ac:dyDescent="0.2">
      <c r="B972" s="74"/>
      <c r="C972" s="74"/>
    </row>
    <row r="973" spans="2:3" x14ac:dyDescent="0.2">
      <c r="B973" s="74"/>
      <c r="C973" s="74"/>
    </row>
    <row r="974" spans="2:3" x14ac:dyDescent="0.2">
      <c r="B974" s="74"/>
      <c r="C974" s="74"/>
    </row>
    <row r="975" spans="2:3" x14ac:dyDescent="0.2">
      <c r="B975" s="74"/>
      <c r="C975" s="74"/>
    </row>
    <row r="976" spans="2:3" x14ac:dyDescent="0.2">
      <c r="B976" s="74"/>
      <c r="C976" s="74"/>
    </row>
    <row r="977" spans="2:3" x14ac:dyDescent="0.2">
      <c r="B977" s="74"/>
      <c r="C977" s="74"/>
    </row>
    <row r="978" spans="2:3" x14ac:dyDescent="0.2">
      <c r="B978" s="74"/>
      <c r="C978" s="74"/>
    </row>
    <row r="979" spans="2:3" x14ac:dyDescent="0.2">
      <c r="B979" s="74"/>
      <c r="C979" s="74"/>
    </row>
    <row r="980" spans="2:3" x14ac:dyDescent="0.2">
      <c r="B980" s="74"/>
      <c r="C980" s="74"/>
    </row>
    <row r="981" spans="2:3" x14ac:dyDescent="0.2">
      <c r="B981" s="74"/>
      <c r="C981" s="74"/>
    </row>
    <row r="982" spans="2:3" x14ac:dyDescent="0.2">
      <c r="B982" s="74"/>
      <c r="C982" s="74"/>
    </row>
    <row r="983" spans="2:3" x14ac:dyDescent="0.2">
      <c r="B983" s="74"/>
      <c r="C983" s="74"/>
    </row>
    <row r="984" spans="2:3" x14ac:dyDescent="0.2">
      <c r="B984" s="74"/>
      <c r="C984" s="74"/>
    </row>
    <row r="985" spans="2:3" x14ac:dyDescent="0.2">
      <c r="B985" s="74"/>
      <c r="C985" s="74"/>
    </row>
    <row r="986" spans="2:3" x14ac:dyDescent="0.2">
      <c r="B986" s="74"/>
      <c r="C986" s="74"/>
    </row>
    <row r="987" spans="2:3" x14ac:dyDescent="0.2">
      <c r="B987" s="74"/>
      <c r="C987" s="74"/>
    </row>
    <row r="988" spans="2:3" x14ac:dyDescent="0.2">
      <c r="B988" s="74"/>
      <c r="C988" s="74"/>
    </row>
    <row r="989" spans="2:3" x14ac:dyDescent="0.2">
      <c r="B989" s="74"/>
      <c r="C989" s="74"/>
    </row>
    <row r="990" spans="2:3" x14ac:dyDescent="0.2">
      <c r="B990" s="74"/>
      <c r="C990" s="74"/>
    </row>
    <row r="991" spans="2:3" x14ac:dyDescent="0.2">
      <c r="B991" s="74"/>
      <c r="C991" s="74"/>
    </row>
    <row r="992" spans="2:3" x14ac:dyDescent="0.2">
      <c r="B992" s="74"/>
      <c r="C992" s="74"/>
    </row>
    <row r="993" spans="2:3" x14ac:dyDescent="0.2">
      <c r="B993" s="74"/>
      <c r="C993" s="74"/>
    </row>
    <row r="994" spans="2:3" x14ac:dyDescent="0.2">
      <c r="B994" s="74"/>
      <c r="C994" s="74"/>
    </row>
    <row r="995" spans="2:3" x14ac:dyDescent="0.2">
      <c r="B995" s="74"/>
      <c r="C995" s="74"/>
    </row>
    <row r="996" spans="2:3" x14ac:dyDescent="0.2">
      <c r="B996" s="74"/>
      <c r="C996" s="74"/>
    </row>
    <row r="997" spans="2:3" x14ac:dyDescent="0.2">
      <c r="B997" s="74"/>
      <c r="C997" s="74"/>
    </row>
    <row r="998" spans="2:3" x14ac:dyDescent="0.2">
      <c r="B998" s="74"/>
      <c r="C998" s="74"/>
    </row>
    <row r="999" spans="2:3" x14ac:dyDescent="0.2">
      <c r="B999" s="74"/>
      <c r="C999" s="74"/>
    </row>
    <row r="1000" spans="2:3" x14ac:dyDescent="0.2">
      <c r="B1000" s="74"/>
      <c r="C1000" s="74"/>
    </row>
    <row r="1001" spans="2:3" x14ac:dyDescent="0.2">
      <c r="B1001" s="74"/>
      <c r="C1001" s="74"/>
    </row>
    <row r="1002" spans="2:3" x14ac:dyDescent="0.2">
      <c r="B1002" s="74"/>
      <c r="C1002" s="74"/>
    </row>
    <row r="1003" spans="2:3" x14ac:dyDescent="0.2">
      <c r="B1003" s="74"/>
      <c r="C1003" s="74"/>
    </row>
    <row r="1004" spans="2:3" x14ac:dyDescent="0.2">
      <c r="B1004" s="74"/>
      <c r="C1004" s="74"/>
    </row>
    <row r="1005" spans="2:3" x14ac:dyDescent="0.2">
      <c r="B1005" s="74"/>
      <c r="C1005" s="74"/>
    </row>
    <row r="1006" spans="2:3" x14ac:dyDescent="0.2">
      <c r="B1006" s="74"/>
      <c r="C1006" s="74"/>
    </row>
    <row r="1007" spans="2:3" x14ac:dyDescent="0.2">
      <c r="B1007" s="74"/>
      <c r="C1007" s="74"/>
    </row>
    <row r="1008" spans="2:3" x14ac:dyDescent="0.2">
      <c r="B1008" s="74"/>
      <c r="C1008" s="74"/>
    </row>
    <row r="1009" spans="2:3" x14ac:dyDescent="0.2">
      <c r="B1009" s="74"/>
      <c r="C1009" s="74"/>
    </row>
    <row r="1010" spans="2:3" x14ac:dyDescent="0.2">
      <c r="B1010" s="74"/>
      <c r="C1010" s="74"/>
    </row>
    <row r="1011" spans="2:3" x14ac:dyDescent="0.2">
      <c r="B1011" s="74"/>
      <c r="C1011" s="74"/>
    </row>
    <row r="1012" spans="2:3" x14ac:dyDescent="0.2">
      <c r="B1012" s="74"/>
      <c r="C1012" s="74"/>
    </row>
    <row r="1013" spans="2:3" x14ac:dyDescent="0.2">
      <c r="B1013" s="74"/>
      <c r="C1013" s="74"/>
    </row>
    <row r="1014" spans="2:3" x14ac:dyDescent="0.2">
      <c r="B1014" s="74"/>
      <c r="C1014" s="74"/>
    </row>
    <row r="1015" spans="2:3" x14ac:dyDescent="0.2">
      <c r="B1015" s="74"/>
      <c r="C1015" s="74"/>
    </row>
    <row r="1016" spans="2:3" x14ac:dyDescent="0.2">
      <c r="B1016" s="74"/>
      <c r="C1016" s="74"/>
    </row>
    <row r="1017" spans="2:3" x14ac:dyDescent="0.2">
      <c r="B1017" s="74"/>
      <c r="C1017" s="74"/>
    </row>
    <row r="1018" spans="2:3" x14ac:dyDescent="0.2">
      <c r="B1018" s="74"/>
      <c r="C1018" s="74"/>
    </row>
    <row r="1019" spans="2:3" x14ac:dyDescent="0.2">
      <c r="B1019" s="74"/>
      <c r="C1019" s="74"/>
    </row>
    <row r="1020" spans="2:3" x14ac:dyDescent="0.2">
      <c r="B1020" s="74"/>
      <c r="C1020" s="74"/>
    </row>
    <row r="1021" spans="2:3" x14ac:dyDescent="0.2">
      <c r="B1021" s="74"/>
      <c r="C1021" s="74"/>
    </row>
    <row r="1022" spans="2:3" x14ac:dyDescent="0.2">
      <c r="B1022" s="74"/>
      <c r="C1022" s="74"/>
    </row>
    <row r="1023" spans="2:3" x14ac:dyDescent="0.2">
      <c r="B1023" s="74"/>
      <c r="C1023" s="74"/>
    </row>
    <row r="1024" spans="2:3" x14ac:dyDescent="0.2">
      <c r="B1024" s="74"/>
      <c r="C1024" s="74"/>
    </row>
    <row r="1025" spans="2:3" x14ac:dyDescent="0.2">
      <c r="B1025" s="74"/>
      <c r="C1025" s="74"/>
    </row>
    <row r="1026" spans="2:3" x14ac:dyDescent="0.2">
      <c r="B1026" s="74"/>
      <c r="C1026" s="74"/>
    </row>
    <row r="1027" spans="2:3" x14ac:dyDescent="0.2">
      <c r="B1027" s="74"/>
      <c r="C1027" s="74"/>
    </row>
    <row r="1028" spans="2:3" x14ac:dyDescent="0.2">
      <c r="B1028" s="74"/>
      <c r="C1028" s="74"/>
    </row>
    <row r="1029" spans="2:3" x14ac:dyDescent="0.2">
      <c r="B1029" s="74"/>
      <c r="C1029" s="74"/>
    </row>
    <row r="1030" spans="2:3" x14ac:dyDescent="0.2">
      <c r="B1030" s="74"/>
      <c r="C1030" s="74"/>
    </row>
    <row r="1031" spans="2:3" x14ac:dyDescent="0.2">
      <c r="B1031" s="74"/>
      <c r="C1031" s="74"/>
    </row>
    <row r="1032" spans="2:3" x14ac:dyDescent="0.2">
      <c r="B1032" s="74"/>
      <c r="C1032" s="74"/>
    </row>
    <row r="1033" spans="2:3" x14ac:dyDescent="0.2">
      <c r="B1033" s="74"/>
      <c r="C1033" s="74"/>
    </row>
    <row r="1034" spans="2:3" x14ac:dyDescent="0.2">
      <c r="B1034" s="74"/>
      <c r="C1034" s="74"/>
    </row>
    <row r="1035" spans="2:3" x14ac:dyDescent="0.2">
      <c r="B1035" s="74"/>
      <c r="C1035" s="74"/>
    </row>
    <row r="1036" spans="2:3" x14ac:dyDescent="0.2">
      <c r="B1036" s="74"/>
      <c r="C1036" s="74"/>
    </row>
    <row r="1037" spans="2:3" x14ac:dyDescent="0.2">
      <c r="B1037" s="74"/>
      <c r="C1037" s="74"/>
    </row>
    <row r="1038" spans="2:3" x14ac:dyDescent="0.2">
      <c r="B1038" s="74"/>
      <c r="C1038" s="74"/>
    </row>
    <row r="1039" spans="2:3" x14ac:dyDescent="0.2">
      <c r="B1039" s="74"/>
      <c r="C1039" s="74"/>
    </row>
    <row r="1040" spans="2:3" x14ac:dyDescent="0.2">
      <c r="B1040" s="74"/>
      <c r="C1040" s="74"/>
    </row>
    <row r="1041" spans="2:3" x14ac:dyDescent="0.2">
      <c r="B1041" s="74"/>
      <c r="C1041" s="74"/>
    </row>
    <row r="1042" spans="2:3" x14ac:dyDescent="0.2">
      <c r="B1042" s="74"/>
      <c r="C1042" s="74"/>
    </row>
    <row r="1043" spans="2:3" x14ac:dyDescent="0.2">
      <c r="B1043" s="74"/>
      <c r="C1043" s="74"/>
    </row>
    <row r="1044" spans="2:3" x14ac:dyDescent="0.2">
      <c r="B1044" s="74"/>
      <c r="C1044" s="74"/>
    </row>
    <row r="1045" spans="2:3" x14ac:dyDescent="0.2">
      <c r="B1045" s="74"/>
      <c r="C1045" s="74"/>
    </row>
    <row r="1046" spans="2:3" x14ac:dyDescent="0.2">
      <c r="B1046" s="74"/>
      <c r="C1046" s="74"/>
    </row>
    <row r="1047" spans="2:3" x14ac:dyDescent="0.2">
      <c r="B1047" s="74"/>
      <c r="C1047" s="74"/>
    </row>
    <row r="1048" spans="2:3" x14ac:dyDescent="0.2">
      <c r="B1048" s="74"/>
      <c r="C1048" s="74"/>
    </row>
    <row r="1049" spans="2:3" x14ac:dyDescent="0.2">
      <c r="B1049" s="74"/>
      <c r="C1049" s="74"/>
    </row>
    <row r="1050" spans="2:3" x14ac:dyDescent="0.2">
      <c r="B1050" s="74"/>
      <c r="C1050" s="74"/>
    </row>
    <row r="1051" spans="2:3" x14ac:dyDescent="0.2">
      <c r="B1051" s="74"/>
      <c r="C1051" s="74"/>
    </row>
    <row r="1052" spans="2:3" x14ac:dyDescent="0.2">
      <c r="B1052" s="74"/>
      <c r="C1052" s="74"/>
    </row>
    <row r="1053" spans="2:3" x14ac:dyDescent="0.2">
      <c r="B1053" s="74"/>
      <c r="C1053" s="74"/>
    </row>
    <row r="1054" spans="2:3" x14ac:dyDescent="0.2">
      <c r="B1054" s="74"/>
      <c r="C1054" s="74"/>
    </row>
    <row r="1055" spans="2:3" x14ac:dyDescent="0.2">
      <c r="B1055" s="74"/>
      <c r="C1055" s="74"/>
    </row>
    <row r="1056" spans="2:3" x14ac:dyDescent="0.2">
      <c r="B1056" s="74"/>
      <c r="C1056" s="74"/>
    </row>
    <row r="1057" spans="2:3" x14ac:dyDescent="0.2">
      <c r="B1057" s="74"/>
      <c r="C1057" s="74"/>
    </row>
    <row r="1058" spans="2:3" x14ac:dyDescent="0.2">
      <c r="B1058" s="74"/>
      <c r="C1058" s="74"/>
    </row>
    <row r="1059" spans="2:3" x14ac:dyDescent="0.2">
      <c r="B1059" s="74"/>
      <c r="C1059" s="74"/>
    </row>
    <row r="1060" spans="2:3" x14ac:dyDescent="0.2">
      <c r="B1060" s="74"/>
      <c r="C1060" s="74"/>
    </row>
    <row r="1061" spans="2:3" x14ac:dyDescent="0.2">
      <c r="B1061" s="74"/>
      <c r="C1061" s="74"/>
    </row>
    <row r="1062" spans="2:3" x14ac:dyDescent="0.2">
      <c r="B1062" s="74"/>
      <c r="C1062" s="74"/>
    </row>
    <row r="1063" spans="2:3" x14ac:dyDescent="0.2">
      <c r="B1063" s="74"/>
      <c r="C1063" s="74"/>
    </row>
    <row r="1064" spans="2:3" x14ac:dyDescent="0.2">
      <c r="B1064" s="74"/>
      <c r="C1064" s="74"/>
    </row>
    <row r="1065" spans="2:3" x14ac:dyDescent="0.2">
      <c r="B1065" s="74"/>
      <c r="C1065" s="74"/>
    </row>
    <row r="1066" spans="2:3" x14ac:dyDescent="0.2">
      <c r="B1066" s="74"/>
      <c r="C1066" s="74"/>
    </row>
    <row r="1067" spans="2:3" x14ac:dyDescent="0.2">
      <c r="B1067" s="74"/>
      <c r="C1067" s="74"/>
    </row>
    <row r="1068" spans="2:3" x14ac:dyDescent="0.2">
      <c r="B1068" s="74"/>
      <c r="C1068" s="74"/>
    </row>
    <row r="1069" spans="2:3" x14ac:dyDescent="0.2">
      <c r="B1069" s="74"/>
      <c r="C1069" s="74"/>
    </row>
    <row r="1070" spans="2:3" x14ac:dyDescent="0.2">
      <c r="B1070" s="74"/>
      <c r="C1070" s="74"/>
    </row>
    <row r="1071" spans="2:3" x14ac:dyDescent="0.2">
      <c r="B1071" s="74"/>
      <c r="C1071" s="74"/>
    </row>
    <row r="1072" spans="2:3" x14ac:dyDescent="0.2">
      <c r="B1072" s="74"/>
      <c r="C1072" s="74"/>
    </row>
    <row r="1073" spans="2:3" x14ac:dyDescent="0.2">
      <c r="B1073" s="74"/>
      <c r="C1073" s="74"/>
    </row>
    <row r="1074" spans="2:3" x14ac:dyDescent="0.2">
      <c r="B1074" s="74"/>
      <c r="C1074" s="74"/>
    </row>
    <row r="1075" spans="2:3" x14ac:dyDescent="0.2">
      <c r="B1075" s="74"/>
      <c r="C1075" s="74"/>
    </row>
    <row r="1076" spans="2:3" x14ac:dyDescent="0.2">
      <c r="B1076" s="74"/>
      <c r="C1076" s="74"/>
    </row>
    <row r="1077" spans="2:3" x14ac:dyDescent="0.2">
      <c r="B1077" s="74"/>
      <c r="C1077" s="74"/>
    </row>
    <row r="1078" spans="2:3" x14ac:dyDescent="0.2">
      <c r="B1078" s="74"/>
      <c r="C1078" s="74"/>
    </row>
    <row r="1079" spans="2:3" x14ac:dyDescent="0.2">
      <c r="B1079" s="74"/>
      <c r="C1079" s="74"/>
    </row>
    <row r="1080" spans="2:3" x14ac:dyDescent="0.2">
      <c r="B1080" s="74"/>
      <c r="C1080" s="74"/>
    </row>
    <row r="1081" spans="2:3" x14ac:dyDescent="0.2">
      <c r="B1081" s="74"/>
      <c r="C1081" s="74"/>
    </row>
    <row r="1082" spans="2:3" x14ac:dyDescent="0.2">
      <c r="B1082" s="74"/>
      <c r="C1082" s="74"/>
    </row>
    <row r="1083" spans="2:3" x14ac:dyDescent="0.2">
      <c r="B1083" s="74"/>
      <c r="C1083" s="74"/>
    </row>
    <row r="1084" spans="2:3" x14ac:dyDescent="0.2">
      <c r="B1084" s="74"/>
      <c r="C1084" s="74"/>
    </row>
    <row r="1085" spans="2:3" x14ac:dyDescent="0.2">
      <c r="B1085" s="74"/>
      <c r="C1085" s="74"/>
    </row>
    <row r="1086" spans="2:3" x14ac:dyDescent="0.2">
      <c r="B1086" s="74"/>
      <c r="C1086" s="74"/>
    </row>
    <row r="1087" spans="2:3" x14ac:dyDescent="0.2">
      <c r="B1087" s="74"/>
      <c r="C1087" s="74"/>
    </row>
    <row r="1088" spans="2:3" x14ac:dyDescent="0.2">
      <c r="B1088" s="74"/>
      <c r="C1088" s="74"/>
    </row>
    <row r="1089" spans="2:3" x14ac:dyDescent="0.2">
      <c r="B1089" s="74"/>
      <c r="C1089" s="74"/>
    </row>
    <row r="1090" spans="2:3" x14ac:dyDescent="0.2">
      <c r="B1090" s="74"/>
      <c r="C1090" s="74"/>
    </row>
    <row r="1091" spans="2:3" x14ac:dyDescent="0.2">
      <c r="B1091" s="74"/>
      <c r="C1091" s="74"/>
    </row>
    <row r="1092" spans="2:3" x14ac:dyDescent="0.2">
      <c r="B1092" s="74"/>
      <c r="C1092" s="74"/>
    </row>
    <row r="1093" spans="2:3" x14ac:dyDescent="0.2">
      <c r="B1093" s="74"/>
      <c r="C1093" s="74"/>
    </row>
    <row r="1094" spans="2:3" x14ac:dyDescent="0.2">
      <c r="B1094" s="74"/>
      <c r="C1094" s="74"/>
    </row>
    <row r="1095" spans="2:3" x14ac:dyDescent="0.2">
      <c r="B1095" s="74"/>
      <c r="C1095" s="74"/>
    </row>
    <row r="1096" spans="2:3" x14ac:dyDescent="0.2">
      <c r="B1096" s="74"/>
      <c r="C1096" s="74"/>
    </row>
    <row r="1097" spans="2:3" x14ac:dyDescent="0.2">
      <c r="B1097" s="74"/>
      <c r="C1097" s="74"/>
    </row>
    <row r="1098" spans="2:3" x14ac:dyDescent="0.2">
      <c r="B1098" s="74"/>
      <c r="C1098" s="74"/>
    </row>
    <row r="1099" spans="2:3" x14ac:dyDescent="0.2">
      <c r="B1099" s="74"/>
      <c r="C1099" s="74"/>
    </row>
    <row r="1100" spans="2:3" x14ac:dyDescent="0.2">
      <c r="B1100" s="74"/>
      <c r="C1100" s="74"/>
    </row>
    <row r="1101" spans="2:3" x14ac:dyDescent="0.2">
      <c r="B1101" s="74"/>
      <c r="C1101" s="74"/>
    </row>
    <row r="1102" spans="2:3" x14ac:dyDescent="0.2">
      <c r="B1102" s="74"/>
      <c r="C1102" s="74"/>
    </row>
    <row r="1103" spans="2:3" x14ac:dyDescent="0.2">
      <c r="B1103" s="74"/>
      <c r="C1103" s="74"/>
    </row>
    <row r="1104" spans="2:3" x14ac:dyDescent="0.2">
      <c r="B1104" s="74"/>
      <c r="C1104" s="74"/>
    </row>
    <row r="1105" spans="2:3" x14ac:dyDescent="0.2">
      <c r="B1105" s="74"/>
      <c r="C1105" s="74"/>
    </row>
    <row r="1106" spans="2:3" x14ac:dyDescent="0.2">
      <c r="B1106" s="74"/>
      <c r="C1106" s="74"/>
    </row>
    <row r="1107" spans="2:3" x14ac:dyDescent="0.2">
      <c r="B1107" s="74"/>
      <c r="C1107" s="74"/>
    </row>
    <row r="1108" spans="2:3" x14ac:dyDescent="0.2">
      <c r="B1108" s="74"/>
      <c r="C1108" s="74"/>
    </row>
    <row r="1109" spans="2:3" x14ac:dyDescent="0.2">
      <c r="B1109" s="74"/>
      <c r="C1109" s="74"/>
    </row>
    <row r="1110" spans="2:3" x14ac:dyDescent="0.2">
      <c r="B1110" s="74"/>
      <c r="C1110" s="74"/>
    </row>
    <row r="1111" spans="2:3" x14ac:dyDescent="0.2">
      <c r="B1111" s="74"/>
      <c r="C1111" s="74"/>
    </row>
    <row r="1112" spans="2:3" x14ac:dyDescent="0.2">
      <c r="B1112" s="74"/>
      <c r="C1112" s="74"/>
    </row>
    <row r="1113" spans="2:3" x14ac:dyDescent="0.2">
      <c r="B1113" s="74"/>
      <c r="C1113" s="74"/>
    </row>
    <row r="1114" spans="2:3" x14ac:dyDescent="0.2">
      <c r="B1114" s="74"/>
      <c r="C1114" s="74"/>
    </row>
    <row r="1115" spans="2:3" x14ac:dyDescent="0.2">
      <c r="B1115" s="74"/>
      <c r="C1115" s="74"/>
    </row>
    <row r="1116" spans="2:3" x14ac:dyDescent="0.2">
      <c r="B1116" s="74"/>
      <c r="C1116" s="74"/>
    </row>
    <row r="1117" spans="2:3" x14ac:dyDescent="0.2">
      <c r="B1117" s="74"/>
      <c r="C1117" s="74"/>
    </row>
    <row r="1118" spans="2:3" x14ac:dyDescent="0.2">
      <c r="B1118" s="74"/>
      <c r="C1118" s="74"/>
    </row>
    <row r="1119" spans="2:3" x14ac:dyDescent="0.2">
      <c r="B1119" s="74"/>
      <c r="C1119" s="74"/>
    </row>
    <row r="1120" spans="2:3" x14ac:dyDescent="0.2">
      <c r="B1120" s="74"/>
      <c r="C1120" s="74"/>
    </row>
    <row r="1121" spans="2:3" x14ac:dyDescent="0.2">
      <c r="B1121" s="74"/>
      <c r="C1121" s="74"/>
    </row>
    <row r="1122" spans="2:3" x14ac:dyDescent="0.2">
      <c r="B1122" s="74"/>
      <c r="C1122" s="74"/>
    </row>
    <row r="1123" spans="2:3" x14ac:dyDescent="0.2">
      <c r="B1123" s="74"/>
      <c r="C1123" s="74"/>
    </row>
    <row r="1124" spans="2:3" x14ac:dyDescent="0.2">
      <c r="B1124" s="74"/>
      <c r="C1124" s="74"/>
    </row>
    <row r="1125" spans="2:3" x14ac:dyDescent="0.2">
      <c r="B1125" s="74"/>
      <c r="C1125" s="74"/>
    </row>
    <row r="1126" spans="2:3" x14ac:dyDescent="0.2">
      <c r="B1126" s="74"/>
      <c r="C1126" s="74"/>
    </row>
    <row r="1127" spans="2:3" x14ac:dyDescent="0.2">
      <c r="B1127" s="74"/>
      <c r="C1127" s="74"/>
    </row>
    <row r="1128" spans="2:3" x14ac:dyDescent="0.2">
      <c r="B1128" s="74"/>
      <c r="C1128" s="74"/>
    </row>
    <row r="1129" spans="2:3" x14ac:dyDescent="0.2">
      <c r="B1129" s="74"/>
      <c r="C1129" s="74"/>
    </row>
    <row r="1130" spans="2:3" x14ac:dyDescent="0.2">
      <c r="B1130" s="74"/>
      <c r="C1130" s="74"/>
    </row>
    <row r="1131" spans="2:3" x14ac:dyDescent="0.2">
      <c r="B1131" s="74"/>
      <c r="C1131" s="74"/>
    </row>
    <row r="1132" spans="2:3" x14ac:dyDescent="0.2">
      <c r="B1132" s="74"/>
      <c r="C1132" s="74"/>
    </row>
    <row r="1133" spans="2:3" x14ac:dyDescent="0.2">
      <c r="B1133" s="74"/>
      <c r="C1133" s="74"/>
    </row>
    <row r="1134" spans="2:3" x14ac:dyDescent="0.2">
      <c r="B1134" s="74"/>
      <c r="C1134" s="74"/>
    </row>
    <row r="1135" spans="2:3" x14ac:dyDescent="0.2">
      <c r="B1135" s="74"/>
      <c r="C1135" s="74"/>
    </row>
    <row r="1136" spans="2:3" x14ac:dyDescent="0.2">
      <c r="B1136" s="74"/>
      <c r="C1136" s="74"/>
    </row>
    <row r="1137" spans="2:3" x14ac:dyDescent="0.2">
      <c r="B1137" s="74"/>
      <c r="C1137" s="74"/>
    </row>
    <row r="1138" spans="2:3" x14ac:dyDescent="0.2">
      <c r="B1138" s="74"/>
      <c r="C1138" s="74"/>
    </row>
    <row r="1139" spans="2:3" x14ac:dyDescent="0.2">
      <c r="B1139" s="74"/>
      <c r="C1139" s="74"/>
    </row>
    <row r="1140" spans="2:3" x14ac:dyDescent="0.2">
      <c r="B1140" s="74"/>
      <c r="C1140" s="74"/>
    </row>
    <row r="1141" spans="2:3" x14ac:dyDescent="0.2">
      <c r="B1141" s="74"/>
      <c r="C1141" s="74"/>
    </row>
    <row r="1142" spans="2:3" x14ac:dyDescent="0.2">
      <c r="B1142" s="74"/>
      <c r="C1142" s="74"/>
    </row>
    <row r="1143" spans="2:3" x14ac:dyDescent="0.2">
      <c r="B1143" s="74"/>
      <c r="C1143" s="74"/>
    </row>
    <row r="1144" spans="2:3" x14ac:dyDescent="0.2">
      <c r="B1144" s="74"/>
      <c r="C1144" s="74"/>
    </row>
    <row r="1145" spans="2:3" x14ac:dyDescent="0.2">
      <c r="B1145" s="74"/>
      <c r="C1145" s="74"/>
    </row>
    <row r="1146" spans="2:3" x14ac:dyDescent="0.2">
      <c r="B1146" s="74"/>
      <c r="C1146" s="74"/>
    </row>
    <row r="1147" spans="2:3" x14ac:dyDescent="0.2">
      <c r="B1147" s="74"/>
      <c r="C1147" s="74"/>
    </row>
    <row r="1148" spans="2:3" x14ac:dyDescent="0.2">
      <c r="B1148" s="74"/>
      <c r="C1148" s="74"/>
    </row>
    <row r="1149" spans="2:3" x14ac:dyDescent="0.2">
      <c r="B1149" s="74"/>
      <c r="C1149" s="74"/>
    </row>
    <row r="1150" spans="2:3" x14ac:dyDescent="0.2">
      <c r="B1150" s="74"/>
      <c r="C1150" s="74"/>
    </row>
    <row r="1151" spans="2:3" x14ac:dyDescent="0.2">
      <c r="B1151" s="74"/>
      <c r="C1151" s="74"/>
    </row>
    <row r="1152" spans="2:3" x14ac:dyDescent="0.2">
      <c r="B1152" s="74"/>
      <c r="C1152" s="74"/>
    </row>
    <row r="1153" spans="2:3" x14ac:dyDescent="0.2">
      <c r="B1153" s="74"/>
      <c r="C1153" s="74"/>
    </row>
    <row r="1154" spans="2:3" x14ac:dyDescent="0.2">
      <c r="B1154" s="74"/>
      <c r="C1154" s="74"/>
    </row>
    <row r="1155" spans="2:3" x14ac:dyDescent="0.2">
      <c r="B1155" s="74"/>
      <c r="C1155" s="74"/>
    </row>
    <row r="1156" spans="2:3" x14ac:dyDescent="0.2">
      <c r="B1156" s="74"/>
      <c r="C1156" s="74"/>
    </row>
    <row r="1157" spans="2:3" x14ac:dyDescent="0.2">
      <c r="B1157" s="74"/>
      <c r="C1157" s="74"/>
    </row>
    <row r="1158" spans="2:3" x14ac:dyDescent="0.2">
      <c r="B1158" s="74"/>
      <c r="C1158" s="74"/>
    </row>
    <row r="1159" spans="2:3" x14ac:dyDescent="0.2">
      <c r="B1159" s="74"/>
      <c r="C1159" s="74"/>
    </row>
    <row r="1160" spans="2:3" x14ac:dyDescent="0.2">
      <c r="B1160" s="74"/>
      <c r="C1160" s="74"/>
    </row>
    <row r="1161" spans="2:3" x14ac:dyDescent="0.2">
      <c r="B1161" s="74"/>
      <c r="C1161" s="74"/>
    </row>
    <row r="1162" spans="2:3" x14ac:dyDescent="0.2">
      <c r="B1162" s="74"/>
      <c r="C1162" s="74"/>
    </row>
    <row r="1163" spans="2:3" x14ac:dyDescent="0.2">
      <c r="B1163" s="74"/>
      <c r="C1163" s="74"/>
    </row>
    <row r="1164" spans="2:3" x14ac:dyDescent="0.2">
      <c r="B1164" s="74"/>
      <c r="C1164" s="74"/>
    </row>
    <row r="1165" spans="2:3" x14ac:dyDescent="0.2">
      <c r="B1165" s="74"/>
      <c r="C1165" s="74"/>
    </row>
    <row r="1166" spans="2:3" x14ac:dyDescent="0.2">
      <c r="B1166" s="74"/>
      <c r="C1166" s="74"/>
    </row>
    <row r="1167" spans="2:3" x14ac:dyDescent="0.2">
      <c r="B1167" s="74"/>
      <c r="C1167" s="74"/>
    </row>
    <row r="1168" spans="2:3" x14ac:dyDescent="0.2">
      <c r="B1168" s="74"/>
      <c r="C1168" s="74"/>
    </row>
    <row r="1169" spans="2:3" x14ac:dyDescent="0.2">
      <c r="B1169" s="74"/>
      <c r="C1169" s="74"/>
    </row>
    <row r="1170" spans="2:3" x14ac:dyDescent="0.2">
      <c r="B1170" s="74"/>
      <c r="C1170" s="74"/>
    </row>
    <row r="1171" spans="2:3" x14ac:dyDescent="0.2">
      <c r="B1171" s="74"/>
      <c r="C1171" s="74"/>
    </row>
    <row r="1172" spans="2:3" x14ac:dyDescent="0.2">
      <c r="B1172" s="74"/>
      <c r="C1172" s="74"/>
    </row>
    <row r="1173" spans="2:3" x14ac:dyDescent="0.2">
      <c r="B1173" s="74"/>
      <c r="C1173" s="74"/>
    </row>
    <row r="1174" spans="2:3" x14ac:dyDescent="0.2">
      <c r="B1174" s="74"/>
      <c r="C1174" s="74"/>
    </row>
    <row r="1175" spans="2:3" x14ac:dyDescent="0.2">
      <c r="B1175" s="74"/>
      <c r="C1175" s="74"/>
    </row>
    <row r="1176" spans="2:3" x14ac:dyDescent="0.2">
      <c r="B1176" s="74"/>
      <c r="C1176" s="74"/>
    </row>
    <row r="1177" spans="2:3" x14ac:dyDescent="0.2">
      <c r="B1177" s="74"/>
      <c r="C1177" s="74"/>
    </row>
    <row r="1178" spans="2:3" x14ac:dyDescent="0.2">
      <c r="B1178" s="74"/>
      <c r="C1178" s="74"/>
    </row>
    <row r="1179" spans="2:3" x14ac:dyDescent="0.2">
      <c r="B1179" s="74"/>
      <c r="C1179" s="74"/>
    </row>
    <row r="1180" spans="2:3" x14ac:dyDescent="0.2">
      <c r="B1180" s="74"/>
      <c r="C1180" s="74"/>
    </row>
    <row r="1181" spans="2:3" x14ac:dyDescent="0.2">
      <c r="B1181" s="74"/>
      <c r="C1181" s="74"/>
    </row>
    <row r="1182" spans="2:3" x14ac:dyDescent="0.2">
      <c r="B1182" s="74"/>
      <c r="C1182" s="74"/>
    </row>
    <row r="1183" spans="2:3" x14ac:dyDescent="0.2">
      <c r="B1183" s="74"/>
      <c r="C1183" s="74"/>
    </row>
    <row r="1184" spans="2:3" x14ac:dyDescent="0.2">
      <c r="B1184" s="74"/>
      <c r="C1184" s="74"/>
    </row>
    <row r="1185" spans="2:3" x14ac:dyDescent="0.2">
      <c r="B1185" s="74"/>
      <c r="C1185" s="74"/>
    </row>
    <row r="1186" spans="2:3" x14ac:dyDescent="0.2">
      <c r="B1186" s="74"/>
      <c r="C1186" s="74"/>
    </row>
    <row r="1187" spans="2:3" x14ac:dyDescent="0.2">
      <c r="B1187" s="74"/>
      <c r="C1187" s="74"/>
    </row>
    <row r="1188" spans="2:3" x14ac:dyDescent="0.2">
      <c r="B1188" s="74"/>
      <c r="C1188" s="74"/>
    </row>
    <row r="1189" spans="2:3" x14ac:dyDescent="0.2">
      <c r="B1189" s="74"/>
      <c r="C1189" s="74"/>
    </row>
    <row r="1190" spans="2:3" x14ac:dyDescent="0.2">
      <c r="B1190" s="74"/>
      <c r="C1190" s="74"/>
    </row>
    <row r="1191" spans="2:3" x14ac:dyDescent="0.2">
      <c r="B1191" s="74"/>
      <c r="C1191" s="74"/>
    </row>
    <row r="1192" spans="2:3" x14ac:dyDescent="0.2">
      <c r="B1192" s="74"/>
      <c r="C1192" s="74"/>
    </row>
    <row r="1193" spans="2:3" x14ac:dyDescent="0.2">
      <c r="B1193" s="74"/>
      <c r="C1193" s="74"/>
    </row>
    <row r="1194" spans="2:3" x14ac:dyDescent="0.2">
      <c r="B1194" s="74"/>
      <c r="C1194" s="74"/>
    </row>
    <row r="1195" spans="2:3" x14ac:dyDescent="0.2">
      <c r="B1195" s="74"/>
      <c r="C1195" s="74"/>
    </row>
    <row r="1196" spans="2:3" x14ac:dyDescent="0.2">
      <c r="B1196" s="74"/>
      <c r="C1196" s="74"/>
    </row>
    <row r="1197" spans="2:3" x14ac:dyDescent="0.2">
      <c r="B1197" s="74"/>
      <c r="C1197" s="74"/>
    </row>
    <row r="1198" spans="2:3" x14ac:dyDescent="0.2">
      <c r="B1198" s="74"/>
      <c r="C1198" s="74"/>
    </row>
    <row r="1199" spans="2:3" x14ac:dyDescent="0.2">
      <c r="B1199" s="74"/>
      <c r="C1199" s="74"/>
    </row>
    <row r="1200" spans="2:3" x14ac:dyDescent="0.2">
      <c r="B1200" s="74"/>
      <c r="C1200" s="74"/>
    </row>
    <row r="1201" spans="2:3" x14ac:dyDescent="0.2">
      <c r="B1201" s="74"/>
      <c r="C1201" s="74"/>
    </row>
    <row r="1202" spans="2:3" x14ac:dyDescent="0.2">
      <c r="B1202" s="74"/>
      <c r="C1202" s="74"/>
    </row>
    <row r="1203" spans="2:3" x14ac:dyDescent="0.2">
      <c r="B1203" s="74"/>
      <c r="C1203" s="74"/>
    </row>
    <row r="1204" spans="2:3" x14ac:dyDescent="0.2">
      <c r="B1204" s="74"/>
      <c r="C1204" s="74"/>
    </row>
    <row r="1205" spans="2:3" x14ac:dyDescent="0.2">
      <c r="B1205" s="74"/>
      <c r="C1205" s="74"/>
    </row>
    <row r="1206" spans="2:3" x14ac:dyDescent="0.2">
      <c r="B1206" s="74"/>
      <c r="C1206" s="74"/>
    </row>
    <row r="1207" spans="2:3" x14ac:dyDescent="0.2">
      <c r="B1207" s="74"/>
      <c r="C1207" s="74"/>
    </row>
    <row r="1208" spans="2:3" x14ac:dyDescent="0.2">
      <c r="B1208" s="74"/>
      <c r="C1208" s="74"/>
    </row>
    <row r="1209" spans="2:3" x14ac:dyDescent="0.2">
      <c r="B1209" s="74"/>
      <c r="C1209" s="74"/>
    </row>
    <row r="1210" spans="2:3" x14ac:dyDescent="0.2">
      <c r="B1210" s="74"/>
      <c r="C1210" s="74"/>
    </row>
    <row r="1211" spans="2:3" x14ac:dyDescent="0.2">
      <c r="B1211" s="74"/>
      <c r="C1211" s="74"/>
    </row>
    <row r="1212" spans="2:3" x14ac:dyDescent="0.2">
      <c r="B1212" s="74"/>
      <c r="C1212" s="74"/>
    </row>
    <row r="1213" spans="2:3" x14ac:dyDescent="0.2">
      <c r="B1213" s="74"/>
      <c r="C1213" s="74"/>
    </row>
    <row r="1214" spans="2:3" x14ac:dyDescent="0.2">
      <c r="B1214" s="74"/>
      <c r="C1214" s="74"/>
    </row>
    <row r="1215" spans="2:3" x14ac:dyDescent="0.2">
      <c r="B1215" s="74"/>
      <c r="C1215" s="74"/>
    </row>
    <row r="1216" spans="2:3" x14ac:dyDescent="0.2">
      <c r="B1216" s="74"/>
      <c r="C1216" s="74"/>
    </row>
    <row r="1217" spans="2:3" x14ac:dyDescent="0.2">
      <c r="B1217" s="74"/>
      <c r="C1217" s="74"/>
    </row>
    <row r="1218" spans="2:3" x14ac:dyDescent="0.2">
      <c r="B1218" s="74"/>
      <c r="C1218" s="74"/>
    </row>
    <row r="1219" spans="2:3" x14ac:dyDescent="0.2">
      <c r="B1219" s="74"/>
      <c r="C1219" s="74"/>
    </row>
    <row r="1220" spans="2:3" x14ac:dyDescent="0.2">
      <c r="B1220" s="74"/>
      <c r="C1220" s="74"/>
    </row>
    <row r="1221" spans="2:3" x14ac:dyDescent="0.2">
      <c r="B1221" s="74"/>
      <c r="C1221" s="74"/>
    </row>
    <row r="1222" spans="2:3" x14ac:dyDescent="0.2">
      <c r="B1222" s="74"/>
      <c r="C1222" s="74"/>
    </row>
    <row r="1223" spans="2:3" x14ac:dyDescent="0.2">
      <c r="B1223" s="74"/>
      <c r="C1223" s="74"/>
    </row>
    <row r="1224" spans="2:3" x14ac:dyDescent="0.2">
      <c r="B1224" s="74"/>
      <c r="C1224" s="74"/>
    </row>
    <row r="1225" spans="2:3" x14ac:dyDescent="0.2">
      <c r="B1225" s="74"/>
      <c r="C1225" s="74"/>
    </row>
    <row r="1226" spans="2:3" x14ac:dyDescent="0.2">
      <c r="B1226" s="74"/>
      <c r="C1226" s="74"/>
    </row>
    <row r="1227" spans="2:3" x14ac:dyDescent="0.2">
      <c r="B1227" s="74"/>
      <c r="C1227" s="74"/>
    </row>
    <row r="1228" spans="2:3" x14ac:dyDescent="0.2">
      <c r="B1228" s="74"/>
      <c r="C1228" s="74"/>
    </row>
    <row r="1229" spans="2:3" x14ac:dyDescent="0.2">
      <c r="B1229" s="74"/>
      <c r="C1229" s="74"/>
    </row>
    <row r="1230" spans="2:3" x14ac:dyDescent="0.2">
      <c r="B1230" s="74"/>
      <c r="C1230" s="74"/>
    </row>
    <row r="1231" spans="2:3" x14ac:dyDescent="0.2">
      <c r="B1231" s="74"/>
      <c r="C1231" s="74"/>
    </row>
    <row r="1232" spans="2:3" x14ac:dyDescent="0.2">
      <c r="B1232" s="74"/>
      <c r="C1232" s="74"/>
    </row>
    <row r="1233" spans="2:3" x14ac:dyDescent="0.2">
      <c r="B1233" s="74"/>
      <c r="C1233" s="74"/>
    </row>
    <row r="1234" spans="2:3" x14ac:dyDescent="0.2">
      <c r="B1234" s="74"/>
      <c r="C1234" s="74"/>
    </row>
    <row r="1235" spans="2:3" x14ac:dyDescent="0.2">
      <c r="B1235" s="74"/>
      <c r="C1235" s="74"/>
    </row>
    <row r="1236" spans="2:3" x14ac:dyDescent="0.2">
      <c r="B1236" s="74"/>
      <c r="C1236" s="74"/>
    </row>
    <row r="1237" spans="2:3" x14ac:dyDescent="0.2">
      <c r="B1237" s="74"/>
      <c r="C1237" s="74"/>
    </row>
    <row r="1238" spans="2:3" x14ac:dyDescent="0.2">
      <c r="B1238" s="74"/>
      <c r="C1238" s="74"/>
    </row>
    <row r="1239" spans="2:3" x14ac:dyDescent="0.2">
      <c r="B1239" s="74"/>
      <c r="C1239" s="74"/>
    </row>
    <row r="1240" spans="2:3" x14ac:dyDescent="0.2">
      <c r="B1240" s="74"/>
      <c r="C1240" s="74"/>
    </row>
    <row r="1241" spans="2:3" x14ac:dyDescent="0.2">
      <c r="B1241" s="74"/>
      <c r="C1241" s="74"/>
    </row>
    <row r="1242" spans="2:3" x14ac:dyDescent="0.2">
      <c r="B1242" s="74"/>
      <c r="C1242" s="74"/>
    </row>
    <row r="1243" spans="2:3" x14ac:dyDescent="0.2">
      <c r="B1243" s="74"/>
      <c r="C1243" s="74"/>
    </row>
    <row r="1244" spans="2:3" x14ac:dyDescent="0.2">
      <c r="B1244" s="74"/>
      <c r="C1244" s="74"/>
    </row>
    <row r="1245" spans="2:3" x14ac:dyDescent="0.2">
      <c r="B1245" s="74"/>
      <c r="C1245" s="74"/>
    </row>
    <row r="1246" spans="2:3" x14ac:dyDescent="0.2">
      <c r="B1246" s="74"/>
      <c r="C1246" s="74"/>
    </row>
    <row r="1247" spans="2:3" x14ac:dyDescent="0.2">
      <c r="B1247" s="74"/>
      <c r="C1247" s="74"/>
    </row>
    <row r="1248" spans="2:3" x14ac:dyDescent="0.2">
      <c r="B1248" s="74"/>
      <c r="C1248" s="74"/>
    </row>
    <row r="1249" spans="2:3" x14ac:dyDescent="0.2">
      <c r="B1249" s="74"/>
      <c r="C1249" s="74"/>
    </row>
    <row r="1250" spans="2:3" x14ac:dyDescent="0.2">
      <c r="B1250" s="74"/>
      <c r="C1250" s="74"/>
    </row>
    <row r="1251" spans="2:3" x14ac:dyDescent="0.2">
      <c r="B1251" s="74"/>
      <c r="C1251" s="74"/>
    </row>
    <row r="1252" spans="2:3" x14ac:dyDescent="0.2">
      <c r="B1252" s="74"/>
      <c r="C1252" s="74"/>
    </row>
    <row r="1253" spans="2:3" x14ac:dyDescent="0.2">
      <c r="B1253" s="74"/>
      <c r="C1253" s="74"/>
    </row>
    <row r="1254" spans="2:3" x14ac:dyDescent="0.2">
      <c r="B1254" s="74"/>
      <c r="C1254" s="74"/>
    </row>
    <row r="1255" spans="2:3" x14ac:dyDescent="0.2">
      <c r="B1255" s="74"/>
      <c r="C1255" s="74"/>
    </row>
    <row r="1256" spans="2:3" x14ac:dyDescent="0.2">
      <c r="B1256" s="74"/>
      <c r="C1256" s="74"/>
    </row>
    <row r="1257" spans="2:3" x14ac:dyDescent="0.2">
      <c r="B1257" s="74"/>
      <c r="C1257" s="74"/>
    </row>
    <row r="1258" spans="2:3" x14ac:dyDescent="0.2">
      <c r="B1258" s="74"/>
      <c r="C1258" s="74"/>
    </row>
    <row r="1259" spans="2:3" x14ac:dyDescent="0.2">
      <c r="B1259" s="74"/>
      <c r="C1259" s="74"/>
    </row>
    <row r="1260" spans="2:3" x14ac:dyDescent="0.2">
      <c r="B1260" s="74"/>
      <c r="C1260" s="74"/>
    </row>
    <row r="1261" spans="2:3" x14ac:dyDescent="0.2">
      <c r="B1261" s="74"/>
      <c r="C1261" s="74"/>
    </row>
    <row r="1262" spans="2:3" x14ac:dyDescent="0.2">
      <c r="B1262" s="74"/>
      <c r="C1262" s="74"/>
    </row>
    <row r="1263" spans="2:3" x14ac:dyDescent="0.2">
      <c r="B1263" s="74"/>
      <c r="C1263" s="74"/>
    </row>
    <row r="1264" spans="2:3" x14ac:dyDescent="0.2">
      <c r="B1264" s="74"/>
      <c r="C1264" s="74"/>
    </row>
    <row r="1265" spans="2:3" x14ac:dyDescent="0.2">
      <c r="B1265" s="74"/>
      <c r="C1265" s="74"/>
    </row>
    <row r="1266" spans="2:3" x14ac:dyDescent="0.2">
      <c r="B1266" s="74"/>
      <c r="C1266" s="74"/>
    </row>
    <row r="1267" spans="2:3" x14ac:dyDescent="0.2">
      <c r="B1267" s="74"/>
      <c r="C1267" s="74"/>
    </row>
    <row r="1268" spans="2:3" x14ac:dyDescent="0.2">
      <c r="B1268" s="74"/>
      <c r="C1268" s="74"/>
    </row>
    <row r="1269" spans="2:3" x14ac:dyDescent="0.2">
      <c r="B1269" s="74"/>
      <c r="C1269" s="74"/>
    </row>
    <row r="1270" spans="2:3" x14ac:dyDescent="0.2">
      <c r="B1270" s="74"/>
      <c r="C1270" s="74"/>
    </row>
    <row r="1271" spans="2:3" x14ac:dyDescent="0.2">
      <c r="B1271" s="74"/>
      <c r="C1271" s="74"/>
    </row>
    <row r="1272" spans="2:3" x14ac:dyDescent="0.2">
      <c r="B1272" s="74"/>
      <c r="C1272" s="74"/>
    </row>
    <row r="1273" spans="2:3" x14ac:dyDescent="0.2">
      <c r="B1273" s="74"/>
      <c r="C1273" s="74"/>
    </row>
    <row r="1274" spans="2:3" x14ac:dyDescent="0.2">
      <c r="B1274" s="74"/>
      <c r="C1274" s="74"/>
    </row>
    <row r="1275" spans="2:3" x14ac:dyDescent="0.2">
      <c r="B1275" s="74"/>
      <c r="C1275" s="74"/>
    </row>
    <row r="1276" spans="2:3" x14ac:dyDescent="0.2">
      <c r="B1276" s="74"/>
      <c r="C1276" s="74"/>
    </row>
    <row r="1277" spans="2:3" x14ac:dyDescent="0.2">
      <c r="B1277" s="74"/>
      <c r="C1277" s="74"/>
    </row>
    <row r="1278" spans="2:3" x14ac:dyDescent="0.2">
      <c r="B1278" s="74"/>
      <c r="C1278" s="74"/>
    </row>
    <row r="1279" spans="2:3" x14ac:dyDescent="0.2">
      <c r="B1279" s="74"/>
      <c r="C1279" s="74"/>
    </row>
    <row r="1280" spans="2:3" x14ac:dyDescent="0.2">
      <c r="B1280" s="74"/>
      <c r="C1280" s="74"/>
    </row>
    <row r="1281" spans="2:3" x14ac:dyDescent="0.2">
      <c r="B1281" s="74"/>
      <c r="C1281" s="74"/>
    </row>
    <row r="1282" spans="2:3" x14ac:dyDescent="0.2">
      <c r="B1282" s="74"/>
      <c r="C1282" s="74"/>
    </row>
    <row r="1283" spans="2:3" x14ac:dyDescent="0.2">
      <c r="B1283" s="74"/>
      <c r="C1283" s="74"/>
    </row>
    <row r="1284" spans="2:3" x14ac:dyDescent="0.2">
      <c r="B1284" s="74"/>
      <c r="C1284" s="74"/>
    </row>
    <row r="1285" spans="2:3" x14ac:dyDescent="0.2">
      <c r="B1285" s="74"/>
      <c r="C1285" s="74"/>
    </row>
    <row r="1286" spans="2:3" x14ac:dyDescent="0.2">
      <c r="B1286" s="74"/>
      <c r="C1286" s="74"/>
    </row>
    <row r="1287" spans="2:3" x14ac:dyDescent="0.2">
      <c r="B1287" s="74"/>
      <c r="C1287" s="74"/>
    </row>
    <row r="1288" spans="2:3" x14ac:dyDescent="0.2">
      <c r="B1288" s="74"/>
      <c r="C1288" s="74"/>
    </row>
    <row r="1289" spans="2:3" x14ac:dyDescent="0.2">
      <c r="B1289" s="74"/>
      <c r="C1289" s="74"/>
    </row>
    <row r="1290" spans="2:3" x14ac:dyDescent="0.2">
      <c r="B1290" s="74"/>
      <c r="C1290" s="74"/>
    </row>
    <row r="1291" spans="2:3" x14ac:dyDescent="0.2">
      <c r="B1291" s="74"/>
      <c r="C1291" s="74"/>
    </row>
    <row r="1292" spans="2:3" x14ac:dyDescent="0.2">
      <c r="B1292" s="74"/>
      <c r="C1292" s="74"/>
    </row>
    <row r="1293" spans="2:3" x14ac:dyDescent="0.2">
      <c r="B1293" s="74"/>
      <c r="C1293" s="74"/>
    </row>
    <row r="1294" spans="2:3" x14ac:dyDescent="0.2">
      <c r="B1294" s="74"/>
      <c r="C1294" s="74"/>
    </row>
    <row r="1295" spans="2:3" x14ac:dyDescent="0.2">
      <c r="B1295" s="74"/>
      <c r="C1295" s="74"/>
    </row>
    <row r="1296" spans="2:3" x14ac:dyDescent="0.2">
      <c r="B1296" s="74"/>
      <c r="C1296" s="74"/>
    </row>
    <row r="1297" spans="2:3" x14ac:dyDescent="0.2">
      <c r="B1297" s="74"/>
      <c r="C1297" s="74"/>
    </row>
    <row r="1298" spans="2:3" x14ac:dyDescent="0.2">
      <c r="B1298" s="74"/>
      <c r="C1298" s="74"/>
    </row>
    <row r="1299" spans="2:3" x14ac:dyDescent="0.2">
      <c r="B1299" s="74"/>
      <c r="C1299" s="74"/>
    </row>
    <row r="1300" spans="2:3" x14ac:dyDescent="0.2">
      <c r="B1300" s="74"/>
      <c r="C1300" s="74"/>
    </row>
    <row r="1301" spans="2:3" x14ac:dyDescent="0.2">
      <c r="B1301" s="74"/>
      <c r="C1301" s="74"/>
    </row>
    <row r="1302" spans="2:3" x14ac:dyDescent="0.2">
      <c r="B1302" s="74"/>
      <c r="C1302" s="74"/>
    </row>
    <row r="1303" spans="2:3" x14ac:dyDescent="0.2">
      <c r="B1303" s="74"/>
      <c r="C1303" s="74"/>
    </row>
    <row r="1304" spans="2:3" x14ac:dyDescent="0.2">
      <c r="B1304" s="74"/>
      <c r="C1304" s="74"/>
    </row>
    <row r="1305" spans="2:3" x14ac:dyDescent="0.2">
      <c r="B1305" s="74"/>
      <c r="C1305" s="74"/>
    </row>
    <row r="1306" spans="2:3" x14ac:dyDescent="0.2">
      <c r="B1306" s="74"/>
      <c r="C1306" s="74"/>
    </row>
    <row r="1307" spans="2:3" x14ac:dyDescent="0.2">
      <c r="B1307" s="74"/>
      <c r="C1307" s="74"/>
    </row>
    <row r="1308" spans="2:3" x14ac:dyDescent="0.2">
      <c r="B1308" s="74"/>
      <c r="C1308" s="74"/>
    </row>
    <row r="1309" spans="2:3" x14ac:dyDescent="0.2">
      <c r="B1309" s="74"/>
      <c r="C1309" s="74"/>
    </row>
    <row r="1310" spans="2:3" x14ac:dyDescent="0.2">
      <c r="B1310" s="74"/>
      <c r="C1310" s="74"/>
    </row>
    <row r="1311" spans="2:3" x14ac:dyDescent="0.2">
      <c r="B1311" s="74"/>
      <c r="C1311" s="74"/>
    </row>
    <row r="1312" spans="2:3" x14ac:dyDescent="0.2">
      <c r="B1312" s="74"/>
      <c r="C1312" s="74"/>
    </row>
    <row r="1313" spans="2:3" x14ac:dyDescent="0.2">
      <c r="B1313" s="74"/>
      <c r="C1313" s="74"/>
    </row>
    <row r="1314" spans="2:3" x14ac:dyDescent="0.2">
      <c r="B1314" s="74"/>
      <c r="C1314" s="74"/>
    </row>
    <row r="1315" spans="2:3" x14ac:dyDescent="0.2">
      <c r="B1315" s="74"/>
      <c r="C1315" s="74"/>
    </row>
    <row r="1316" spans="2:3" x14ac:dyDescent="0.2">
      <c r="B1316" s="74"/>
      <c r="C1316" s="74"/>
    </row>
    <row r="1317" spans="2:3" x14ac:dyDescent="0.2">
      <c r="B1317" s="74"/>
      <c r="C1317" s="74"/>
    </row>
    <row r="1318" spans="2:3" x14ac:dyDescent="0.2">
      <c r="B1318" s="74"/>
      <c r="C1318" s="74"/>
    </row>
    <row r="1319" spans="2:3" x14ac:dyDescent="0.2">
      <c r="B1319" s="74"/>
      <c r="C1319" s="74"/>
    </row>
    <row r="1320" spans="2:3" x14ac:dyDescent="0.2">
      <c r="B1320" s="74"/>
      <c r="C1320" s="74"/>
    </row>
    <row r="1321" spans="2:3" x14ac:dyDescent="0.2">
      <c r="B1321" s="74"/>
      <c r="C1321" s="74"/>
    </row>
    <row r="1322" spans="2:3" x14ac:dyDescent="0.2">
      <c r="B1322" s="74"/>
      <c r="C1322" s="74"/>
    </row>
    <row r="1323" spans="2:3" x14ac:dyDescent="0.2">
      <c r="B1323" s="74"/>
      <c r="C1323" s="74"/>
    </row>
    <row r="1324" spans="2:3" x14ac:dyDescent="0.2">
      <c r="B1324" s="74"/>
      <c r="C1324" s="74"/>
    </row>
    <row r="1325" spans="2:3" x14ac:dyDescent="0.2">
      <c r="B1325" s="74"/>
      <c r="C1325" s="74"/>
    </row>
    <row r="1326" spans="2:3" x14ac:dyDescent="0.2">
      <c r="B1326" s="74"/>
      <c r="C1326" s="74"/>
    </row>
    <row r="1327" spans="2:3" x14ac:dyDescent="0.2">
      <c r="B1327" s="74"/>
      <c r="C1327" s="74"/>
    </row>
    <row r="1328" spans="2:3" x14ac:dyDescent="0.2">
      <c r="B1328" s="74"/>
      <c r="C1328" s="74"/>
    </row>
    <row r="1329" spans="2:3" x14ac:dyDescent="0.2">
      <c r="B1329" s="74"/>
      <c r="C1329" s="74"/>
    </row>
    <row r="1330" spans="2:3" x14ac:dyDescent="0.2">
      <c r="B1330" s="74"/>
      <c r="C1330" s="74"/>
    </row>
    <row r="1331" spans="2:3" x14ac:dyDescent="0.2">
      <c r="B1331" s="74"/>
      <c r="C1331" s="74"/>
    </row>
    <row r="1332" spans="2:3" x14ac:dyDescent="0.2">
      <c r="B1332" s="74"/>
      <c r="C1332" s="74"/>
    </row>
    <row r="1333" spans="2:3" x14ac:dyDescent="0.2">
      <c r="B1333" s="74"/>
      <c r="C1333" s="74"/>
    </row>
    <row r="1334" spans="2:3" x14ac:dyDescent="0.2">
      <c r="B1334" s="74"/>
      <c r="C1334" s="74"/>
    </row>
    <row r="1335" spans="2:3" x14ac:dyDescent="0.2">
      <c r="B1335" s="74"/>
      <c r="C1335" s="74"/>
    </row>
    <row r="1336" spans="2:3" x14ac:dyDescent="0.2">
      <c r="B1336" s="74"/>
      <c r="C1336" s="74"/>
    </row>
    <row r="1337" spans="2:3" x14ac:dyDescent="0.2">
      <c r="B1337" s="74"/>
      <c r="C1337" s="74"/>
    </row>
    <row r="1338" spans="2:3" x14ac:dyDescent="0.2">
      <c r="B1338" s="74"/>
      <c r="C1338" s="74"/>
    </row>
    <row r="1339" spans="2:3" x14ac:dyDescent="0.2">
      <c r="B1339" s="74"/>
      <c r="C1339" s="74"/>
    </row>
    <row r="1340" spans="2:3" x14ac:dyDescent="0.2">
      <c r="B1340" s="74"/>
      <c r="C1340" s="74"/>
    </row>
    <row r="1341" spans="2:3" x14ac:dyDescent="0.2">
      <c r="B1341" s="74"/>
      <c r="C1341" s="74"/>
    </row>
    <row r="1342" spans="2:3" x14ac:dyDescent="0.2">
      <c r="B1342" s="74"/>
      <c r="C1342" s="74"/>
    </row>
    <row r="1343" spans="2:3" x14ac:dyDescent="0.2">
      <c r="B1343" s="74"/>
      <c r="C1343" s="74"/>
    </row>
    <row r="1344" spans="2:3" x14ac:dyDescent="0.2">
      <c r="B1344" s="74"/>
      <c r="C1344" s="74"/>
    </row>
    <row r="1345" spans="2:3" x14ac:dyDescent="0.2">
      <c r="B1345" s="74"/>
      <c r="C1345" s="74"/>
    </row>
    <row r="1346" spans="2:3" x14ac:dyDescent="0.2">
      <c r="B1346" s="74"/>
      <c r="C1346" s="74"/>
    </row>
    <row r="1347" spans="2:3" x14ac:dyDescent="0.2">
      <c r="B1347" s="74"/>
      <c r="C1347" s="74"/>
    </row>
    <row r="1348" spans="2:3" x14ac:dyDescent="0.2">
      <c r="B1348" s="74"/>
      <c r="C1348" s="74"/>
    </row>
    <row r="1349" spans="2:3" x14ac:dyDescent="0.2">
      <c r="B1349" s="74"/>
      <c r="C1349" s="74"/>
    </row>
    <row r="1350" spans="2:3" x14ac:dyDescent="0.2">
      <c r="B1350" s="74"/>
      <c r="C1350" s="74"/>
    </row>
    <row r="1351" spans="2:3" x14ac:dyDescent="0.2">
      <c r="B1351" s="74"/>
      <c r="C1351" s="74"/>
    </row>
    <row r="1352" spans="2:3" x14ac:dyDescent="0.2">
      <c r="B1352" s="74"/>
      <c r="C1352" s="74"/>
    </row>
    <row r="1353" spans="2:3" x14ac:dyDescent="0.2">
      <c r="B1353" s="74"/>
      <c r="C1353" s="74"/>
    </row>
    <row r="1354" spans="2:3" x14ac:dyDescent="0.2">
      <c r="B1354" s="74"/>
      <c r="C1354" s="74"/>
    </row>
    <row r="1355" spans="2:3" x14ac:dyDescent="0.2">
      <c r="B1355" s="74"/>
      <c r="C1355" s="74"/>
    </row>
    <row r="1356" spans="2:3" x14ac:dyDescent="0.2">
      <c r="B1356" s="74"/>
      <c r="C1356" s="74"/>
    </row>
    <row r="1357" spans="2:3" x14ac:dyDescent="0.2">
      <c r="B1357" s="74"/>
      <c r="C1357" s="74"/>
    </row>
    <row r="1358" spans="2:3" x14ac:dyDescent="0.2">
      <c r="B1358" s="74"/>
      <c r="C1358" s="74"/>
    </row>
    <row r="1359" spans="2:3" x14ac:dyDescent="0.2">
      <c r="B1359" s="74"/>
      <c r="C1359" s="74"/>
    </row>
    <row r="1360" spans="2:3" x14ac:dyDescent="0.2">
      <c r="B1360" s="74"/>
      <c r="C1360" s="74"/>
    </row>
    <row r="1361" spans="2:3" x14ac:dyDescent="0.2">
      <c r="B1361" s="74"/>
      <c r="C1361" s="74"/>
    </row>
    <row r="1362" spans="2:3" x14ac:dyDescent="0.2">
      <c r="B1362" s="74"/>
      <c r="C1362" s="74"/>
    </row>
    <row r="1363" spans="2:3" x14ac:dyDescent="0.2">
      <c r="B1363" s="74"/>
      <c r="C1363" s="74"/>
    </row>
    <row r="1364" spans="2:3" x14ac:dyDescent="0.2">
      <c r="B1364" s="74"/>
      <c r="C1364" s="74"/>
    </row>
    <row r="1365" spans="2:3" x14ac:dyDescent="0.2">
      <c r="B1365" s="74"/>
      <c r="C1365" s="74"/>
    </row>
    <row r="1366" spans="2:3" x14ac:dyDescent="0.2">
      <c r="B1366" s="74"/>
      <c r="C1366" s="74"/>
    </row>
    <row r="1367" spans="2:3" x14ac:dyDescent="0.2">
      <c r="B1367" s="74"/>
      <c r="C1367" s="74"/>
    </row>
    <row r="1368" spans="2:3" x14ac:dyDescent="0.2">
      <c r="B1368" s="74"/>
      <c r="C1368" s="74"/>
    </row>
    <row r="1369" spans="2:3" x14ac:dyDescent="0.2">
      <c r="B1369" s="74"/>
      <c r="C1369" s="74"/>
    </row>
    <row r="1370" spans="2:3" x14ac:dyDescent="0.2">
      <c r="B1370" s="74"/>
      <c r="C1370" s="74"/>
    </row>
    <row r="1371" spans="2:3" x14ac:dyDescent="0.2">
      <c r="B1371" s="74"/>
      <c r="C1371" s="74"/>
    </row>
    <row r="1372" spans="2:3" x14ac:dyDescent="0.2">
      <c r="B1372" s="74"/>
      <c r="C1372" s="74"/>
    </row>
    <row r="1373" spans="2:3" x14ac:dyDescent="0.2">
      <c r="B1373" s="74"/>
      <c r="C1373" s="74"/>
    </row>
    <row r="1374" spans="2:3" x14ac:dyDescent="0.2">
      <c r="B1374" s="74"/>
      <c r="C1374" s="74"/>
    </row>
    <row r="1375" spans="2:3" x14ac:dyDescent="0.2">
      <c r="B1375" s="74"/>
      <c r="C1375" s="74"/>
    </row>
    <row r="1376" spans="2:3" x14ac:dyDescent="0.2">
      <c r="B1376" s="74"/>
      <c r="C1376" s="74"/>
    </row>
    <row r="1377" spans="2:3" x14ac:dyDescent="0.2">
      <c r="B1377" s="74"/>
      <c r="C1377" s="74"/>
    </row>
    <row r="1378" spans="2:3" x14ac:dyDescent="0.2">
      <c r="B1378" s="74"/>
      <c r="C1378" s="74"/>
    </row>
    <row r="1379" spans="2:3" x14ac:dyDescent="0.2">
      <c r="B1379" s="74"/>
      <c r="C1379" s="74"/>
    </row>
    <row r="1380" spans="2:3" x14ac:dyDescent="0.2">
      <c r="B1380" s="74"/>
      <c r="C1380" s="74"/>
    </row>
    <row r="1381" spans="2:3" x14ac:dyDescent="0.2">
      <c r="B1381" s="74"/>
      <c r="C1381" s="74"/>
    </row>
    <row r="1382" spans="2:3" x14ac:dyDescent="0.2">
      <c r="B1382" s="74"/>
      <c r="C1382" s="74"/>
    </row>
    <row r="1383" spans="2:3" x14ac:dyDescent="0.2">
      <c r="B1383" s="74"/>
      <c r="C1383" s="74"/>
    </row>
    <row r="1384" spans="2:3" x14ac:dyDescent="0.2">
      <c r="B1384" s="74"/>
      <c r="C1384" s="74"/>
    </row>
    <row r="1385" spans="2:3" x14ac:dyDescent="0.2">
      <c r="B1385" s="74"/>
      <c r="C1385" s="74"/>
    </row>
    <row r="1386" spans="2:3" x14ac:dyDescent="0.2">
      <c r="B1386" s="74"/>
      <c r="C1386" s="74"/>
    </row>
    <row r="1387" spans="2:3" x14ac:dyDescent="0.2">
      <c r="B1387" s="74"/>
      <c r="C1387" s="74"/>
    </row>
    <row r="1388" spans="2:3" x14ac:dyDescent="0.2">
      <c r="B1388" s="74"/>
      <c r="C1388" s="74"/>
    </row>
    <row r="1389" spans="2:3" x14ac:dyDescent="0.2">
      <c r="B1389" s="74"/>
      <c r="C1389" s="74"/>
    </row>
    <row r="1390" spans="2:3" x14ac:dyDescent="0.2">
      <c r="B1390" s="74"/>
      <c r="C1390" s="74"/>
    </row>
    <row r="1391" spans="2:3" x14ac:dyDescent="0.2">
      <c r="B1391" s="74"/>
      <c r="C1391" s="74"/>
    </row>
    <row r="1392" spans="2:3" x14ac:dyDescent="0.2">
      <c r="B1392" s="74"/>
      <c r="C1392" s="74"/>
    </row>
    <row r="1393" spans="2:3" x14ac:dyDescent="0.2">
      <c r="B1393" s="74"/>
      <c r="C1393" s="74"/>
    </row>
    <row r="1394" spans="2:3" x14ac:dyDescent="0.2">
      <c r="B1394" s="74"/>
      <c r="C1394" s="74"/>
    </row>
    <row r="1395" spans="2:3" x14ac:dyDescent="0.2">
      <c r="B1395" s="74"/>
      <c r="C1395" s="74"/>
    </row>
    <row r="1396" spans="2:3" x14ac:dyDescent="0.2">
      <c r="B1396" s="74"/>
      <c r="C1396" s="74"/>
    </row>
    <row r="1397" spans="2:3" x14ac:dyDescent="0.2">
      <c r="B1397" s="74"/>
      <c r="C1397" s="74"/>
    </row>
    <row r="1398" spans="2:3" x14ac:dyDescent="0.2">
      <c r="B1398" s="74"/>
      <c r="C1398" s="74"/>
    </row>
    <row r="1399" spans="2:3" x14ac:dyDescent="0.2">
      <c r="B1399" s="74"/>
      <c r="C1399" s="74"/>
    </row>
    <row r="1400" spans="2:3" x14ac:dyDescent="0.2">
      <c r="B1400" s="74"/>
      <c r="C1400" s="74"/>
    </row>
    <row r="1401" spans="2:3" x14ac:dyDescent="0.2">
      <c r="B1401" s="74"/>
      <c r="C1401" s="74"/>
    </row>
    <row r="1402" spans="2:3" x14ac:dyDescent="0.2">
      <c r="B1402" s="74"/>
      <c r="C1402" s="74"/>
    </row>
    <row r="1403" spans="2:3" x14ac:dyDescent="0.2">
      <c r="B1403" s="74"/>
      <c r="C1403" s="74"/>
    </row>
    <row r="1404" spans="2:3" x14ac:dyDescent="0.2">
      <c r="B1404" s="74"/>
      <c r="C1404" s="74"/>
    </row>
    <row r="1405" spans="2:3" x14ac:dyDescent="0.2">
      <c r="B1405" s="74"/>
      <c r="C1405" s="74"/>
    </row>
    <row r="1406" spans="2:3" x14ac:dyDescent="0.2">
      <c r="B1406" s="74"/>
      <c r="C1406" s="74"/>
    </row>
    <row r="1407" spans="2:3" x14ac:dyDescent="0.2">
      <c r="B1407" s="74"/>
      <c r="C1407" s="74"/>
    </row>
    <row r="1408" spans="2:3" x14ac:dyDescent="0.2">
      <c r="B1408" s="74"/>
      <c r="C1408" s="74"/>
    </row>
    <row r="1409" spans="2:3" x14ac:dyDescent="0.2">
      <c r="B1409" s="74"/>
      <c r="C1409" s="74"/>
    </row>
    <row r="1410" spans="2:3" x14ac:dyDescent="0.2">
      <c r="B1410" s="74"/>
      <c r="C1410" s="74"/>
    </row>
    <row r="1411" spans="2:3" x14ac:dyDescent="0.2">
      <c r="B1411" s="74"/>
      <c r="C1411" s="74"/>
    </row>
    <row r="1412" spans="2:3" x14ac:dyDescent="0.2">
      <c r="B1412" s="74"/>
      <c r="C1412" s="74"/>
    </row>
    <row r="1413" spans="2:3" x14ac:dyDescent="0.2">
      <c r="B1413" s="74"/>
      <c r="C1413" s="74"/>
    </row>
    <row r="1414" spans="2:3" x14ac:dyDescent="0.2">
      <c r="B1414" s="74"/>
      <c r="C1414" s="74"/>
    </row>
    <row r="1415" spans="2:3" x14ac:dyDescent="0.2">
      <c r="B1415" s="74"/>
      <c r="C1415" s="74"/>
    </row>
    <row r="1416" spans="2:3" x14ac:dyDescent="0.2">
      <c r="B1416" s="74"/>
      <c r="C1416" s="74"/>
    </row>
    <row r="1417" spans="2:3" x14ac:dyDescent="0.2">
      <c r="B1417" s="74"/>
      <c r="C1417" s="74"/>
    </row>
    <row r="1418" spans="2:3" x14ac:dyDescent="0.2">
      <c r="B1418" s="74"/>
      <c r="C1418" s="74"/>
    </row>
    <row r="1419" spans="2:3" x14ac:dyDescent="0.2">
      <c r="B1419" s="74"/>
      <c r="C1419" s="74"/>
    </row>
    <row r="1420" spans="2:3" x14ac:dyDescent="0.2">
      <c r="B1420" s="74"/>
      <c r="C1420" s="74"/>
    </row>
    <row r="1421" spans="2:3" x14ac:dyDescent="0.2">
      <c r="B1421" s="74"/>
      <c r="C1421" s="74"/>
    </row>
    <row r="1422" spans="2:3" x14ac:dyDescent="0.2">
      <c r="B1422" s="74"/>
      <c r="C1422" s="74"/>
    </row>
    <row r="1423" spans="2:3" x14ac:dyDescent="0.2">
      <c r="B1423" s="74"/>
      <c r="C1423" s="74"/>
    </row>
    <row r="1424" spans="2:3" x14ac:dyDescent="0.2">
      <c r="B1424" s="74"/>
      <c r="C1424" s="74"/>
    </row>
    <row r="1425" spans="2:3" x14ac:dyDescent="0.2">
      <c r="B1425" s="74"/>
      <c r="C1425" s="74"/>
    </row>
    <row r="1426" spans="2:3" x14ac:dyDescent="0.2">
      <c r="B1426" s="74"/>
      <c r="C1426" s="74"/>
    </row>
    <row r="1427" spans="2:3" x14ac:dyDescent="0.2">
      <c r="B1427" s="74"/>
      <c r="C1427" s="74"/>
    </row>
    <row r="1428" spans="2:3" x14ac:dyDescent="0.2">
      <c r="B1428" s="74"/>
      <c r="C1428" s="74"/>
    </row>
    <row r="1429" spans="2:3" x14ac:dyDescent="0.2">
      <c r="B1429" s="74"/>
      <c r="C1429" s="74"/>
    </row>
    <row r="1430" spans="2:3" x14ac:dyDescent="0.2">
      <c r="B1430" s="74"/>
      <c r="C1430" s="74"/>
    </row>
    <row r="1431" spans="2:3" x14ac:dyDescent="0.2">
      <c r="B1431" s="74"/>
      <c r="C1431" s="74"/>
    </row>
    <row r="1432" spans="2:3" x14ac:dyDescent="0.2">
      <c r="B1432" s="74"/>
      <c r="C1432" s="74"/>
    </row>
    <row r="1433" spans="2:3" x14ac:dyDescent="0.2">
      <c r="B1433" s="74"/>
      <c r="C1433" s="74"/>
    </row>
    <row r="1434" spans="2:3" x14ac:dyDescent="0.2">
      <c r="B1434" s="74"/>
      <c r="C1434" s="74"/>
    </row>
    <row r="1435" spans="2:3" x14ac:dyDescent="0.2">
      <c r="B1435" s="74"/>
      <c r="C1435" s="74"/>
    </row>
    <row r="1436" spans="2:3" x14ac:dyDescent="0.2">
      <c r="B1436" s="74"/>
      <c r="C1436" s="74"/>
    </row>
    <row r="1437" spans="2:3" x14ac:dyDescent="0.2">
      <c r="B1437" s="74"/>
      <c r="C1437" s="74"/>
    </row>
    <row r="1438" spans="2:3" x14ac:dyDescent="0.2">
      <c r="B1438" s="74"/>
      <c r="C1438" s="74"/>
    </row>
    <row r="1439" spans="2:3" x14ac:dyDescent="0.2">
      <c r="B1439" s="74"/>
      <c r="C1439" s="74"/>
    </row>
    <row r="1440" spans="2:3" x14ac:dyDescent="0.2">
      <c r="B1440" s="74"/>
      <c r="C1440" s="74"/>
    </row>
    <row r="1441" spans="2:3" x14ac:dyDescent="0.2">
      <c r="B1441" s="74"/>
      <c r="C1441" s="74"/>
    </row>
    <row r="1442" spans="2:3" x14ac:dyDescent="0.2">
      <c r="B1442" s="74"/>
      <c r="C1442" s="74"/>
    </row>
    <row r="1443" spans="2:3" x14ac:dyDescent="0.2">
      <c r="B1443" s="74"/>
      <c r="C1443" s="74"/>
    </row>
    <row r="1444" spans="2:3" x14ac:dyDescent="0.2">
      <c r="B1444" s="74"/>
      <c r="C1444" s="74"/>
    </row>
    <row r="1445" spans="2:3" x14ac:dyDescent="0.2">
      <c r="B1445" s="74"/>
      <c r="C1445" s="74"/>
    </row>
    <row r="1446" spans="2:3" x14ac:dyDescent="0.2">
      <c r="B1446" s="74"/>
      <c r="C1446" s="74"/>
    </row>
    <row r="1447" spans="2:3" x14ac:dyDescent="0.2">
      <c r="B1447" s="74"/>
      <c r="C1447" s="74"/>
    </row>
    <row r="1448" spans="2:3" x14ac:dyDescent="0.2">
      <c r="B1448" s="74"/>
      <c r="C1448" s="74"/>
    </row>
    <row r="1449" spans="2:3" x14ac:dyDescent="0.2">
      <c r="B1449" s="74"/>
      <c r="C1449" s="74"/>
    </row>
    <row r="1450" spans="2:3" x14ac:dyDescent="0.2">
      <c r="B1450" s="74"/>
      <c r="C1450" s="74"/>
    </row>
    <row r="1451" spans="2:3" x14ac:dyDescent="0.2">
      <c r="B1451" s="74"/>
      <c r="C1451" s="74"/>
    </row>
    <row r="1452" spans="2:3" x14ac:dyDescent="0.2">
      <c r="B1452" s="74"/>
      <c r="C1452" s="74"/>
    </row>
    <row r="1453" spans="2:3" x14ac:dyDescent="0.2">
      <c r="B1453" s="74"/>
      <c r="C1453" s="74"/>
    </row>
    <row r="1454" spans="2:3" x14ac:dyDescent="0.2">
      <c r="B1454" s="74"/>
      <c r="C1454" s="74"/>
    </row>
    <row r="1455" spans="2:3" x14ac:dyDescent="0.2">
      <c r="B1455" s="74"/>
      <c r="C1455" s="74"/>
    </row>
    <row r="1456" spans="2:3" x14ac:dyDescent="0.2">
      <c r="B1456" s="74"/>
      <c r="C1456" s="74"/>
    </row>
    <row r="1457" spans="2:3" x14ac:dyDescent="0.2">
      <c r="B1457" s="74"/>
      <c r="C1457" s="74"/>
    </row>
    <row r="1458" spans="2:3" x14ac:dyDescent="0.2">
      <c r="B1458" s="74"/>
      <c r="C1458" s="74"/>
    </row>
    <row r="1459" spans="2:3" x14ac:dyDescent="0.2">
      <c r="B1459" s="74"/>
      <c r="C1459" s="74"/>
    </row>
    <row r="1460" spans="2:3" x14ac:dyDescent="0.2">
      <c r="B1460" s="74"/>
      <c r="C1460" s="74"/>
    </row>
    <row r="1461" spans="2:3" x14ac:dyDescent="0.2">
      <c r="B1461" s="74"/>
      <c r="C1461" s="74"/>
    </row>
    <row r="1462" spans="2:3" x14ac:dyDescent="0.2">
      <c r="B1462" s="74"/>
      <c r="C1462" s="74"/>
    </row>
    <row r="1463" spans="2:3" x14ac:dyDescent="0.2">
      <c r="B1463" s="74"/>
      <c r="C1463" s="74"/>
    </row>
    <row r="1464" spans="2:3" x14ac:dyDescent="0.2">
      <c r="B1464" s="74"/>
      <c r="C1464" s="74"/>
    </row>
    <row r="1465" spans="2:3" x14ac:dyDescent="0.2">
      <c r="B1465" s="74"/>
      <c r="C1465" s="74"/>
    </row>
    <row r="1466" spans="2:3" x14ac:dyDescent="0.2">
      <c r="B1466" s="74"/>
      <c r="C1466" s="74"/>
    </row>
    <row r="1467" spans="2:3" x14ac:dyDescent="0.2">
      <c r="B1467" s="74"/>
      <c r="C1467" s="74"/>
    </row>
    <row r="1468" spans="2:3" x14ac:dyDescent="0.2">
      <c r="B1468" s="74"/>
      <c r="C1468" s="74"/>
    </row>
    <row r="1469" spans="2:3" x14ac:dyDescent="0.2">
      <c r="B1469" s="74"/>
      <c r="C1469" s="74"/>
    </row>
    <row r="1470" spans="2:3" x14ac:dyDescent="0.2">
      <c r="B1470" s="74"/>
      <c r="C1470" s="74"/>
    </row>
    <row r="1471" spans="2:3" x14ac:dyDescent="0.2">
      <c r="B1471" s="74"/>
      <c r="C1471" s="74"/>
    </row>
    <row r="1472" spans="2:3" x14ac:dyDescent="0.2">
      <c r="B1472" s="74"/>
      <c r="C1472" s="74"/>
    </row>
    <row r="1473" spans="2:3" x14ac:dyDescent="0.2">
      <c r="B1473" s="74"/>
      <c r="C1473" s="74"/>
    </row>
    <row r="1474" spans="2:3" x14ac:dyDescent="0.2">
      <c r="B1474" s="74"/>
      <c r="C1474" s="74"/>
    </row>
    <row r="1475" spans="2:3" x14ac:dyDescent="0.2">
      <c r="B1475" s="74"/>
      <c r="C1475" s="74"/>
    </row>
    <row r="1476" spans="2:3" x14ac:dyDescent="0.2">
      <c r="B1476" s="74"/>
      <c r="C1476" s="74"/>
    </row>
    <row r="1477" spans="2:3" x14ac:dyDescent="0.2">
      <c r="B1477" s="74"/>
      <c r="C1477" s="74"/>
    </row>
    <row r="1478" spans="2:3" x14ac:dyDescent="0.2">
      <c r="B1478" s="74"/>
      <c r="C1478" s="74"/>
    </row>
    <row r="1479" spans="2:3" x14ac:dyDescent="0.2">
      <c r="B1479" s="74"/>
      <c r="C1479" s="74"/>
    </row>
    <row r="1480" spans="2:3" x14ac:dyDescent="0.2">
      <c r="B1480" s="74"/>
      <c r="C1480" s="74"/>
    </row>
    <row r="1481" spans="2:3" x14ac:dyDescent="0.2">
      <c r="B1481" s="74"/>
      <c r="C1481" s="74"/>
    </row>
    <row r="1482" spans="2:3" x14ac:dyDescent="0.2">
      <c r="B1482" s="74"/>
      <c r="C1482" s="74"/>
    </row>
    <row r="1483" spans="2:3" x14ac:dyDescent="0.2">
      <c r="B1483" s="74"/>
      <c r="C1483" s="74"/>
    </row>
    <row r="1484" spans="2:3" x14ac:dyDescent="0.2">
      <c r="B1484" s="74"/>
      <c r="C1484" s="74"/>
    </row>
    <row r="1485" spans="2:3" x14ac:dyDescent="0.2">
      <c r="B1485" s="74"/>
      <c r="C1485" s="74"/>
    </row>
    <row r="1486" spans="2:3" x14ac:dyDescent="0.2">
      <c r="B1486" s="74"/>
      <c r="C1486" s="74"/>
    </row>
    <row r="1487" spans="2:3" x14ac:dyDescent="0.2">
      <c r="B1487" s="74"/>
      <c r="C1487" s="74"/>
    </row>
    <row r="1488" spans="2:3" x14ac:dyDescent="0.2">
      <c r="B1488" s="74"/>
      <c r="C1488" s="74"/>
    </row>
    <row r="1489" spans="2:3" x14ac:dyDescent="0.2">
      <c r="B1489" s="74"/>
      <c r="C1489" s="74"/>
    </row>
    <row r="1490" spans="2:3" x14ac:dyDescent="0.2">
      <c r="B1490" s="74"/>
      <c r="C1490" s="74"/>
    </row>
    <row r="1491" spans="2:3" x14ac:dyDescent="0.2">
      <c r="B1491" s="74"/>
      <c r="C1491" s="74"/>
    </row>
    <row r="1492" spans="2:3" x14ac:dyDescent="0.2">
      <c r="B1492" s="74"/>
      <c r="C1492" s="74"/>
    </row>
    <row r="1493" spans="2:3" x14ac:dyDescent="0.2">
      <c r="B1493" s="74"/>
      <c r="C1493" s="74"/>
    </row>
    <row r="1494" spans="2:3" x14ac:dyDescent="0.2">
      <c r="B1494" s="74"/>
      <c r="C1494" s="74"/>
    </row>
    <row r="1495" spans="2:3" x14ac:dyDescent="0.2">
      <c r="B1495" s="74"/>
      <c r="C1495" s="74"/>
    </row>
    <row r="1496" spans="2:3" x14ac:dyDescent="0.2">
      <c r="B1496" s="74"/>
      <c r="C1496" s="74"/>
    </row>
    <row r="1497" spans="2:3" x14ac:dyDescent="0.2">
      <c r="B1497" s="74"/>
      <c r="C1497" s="74"/>
    </row>
    <row r="1498" spans="2:3" x14ac:dyDescent="0.2">
      <c r="B1498" s="74"/>
      <c r="C1498" s="74"/>
    </row>
    <row r="1499" spans="2:3" x14ac:dyDescent="0.2">
      <c r="B1499" s="74"/>
      <c r="C1499" s="74"/>
    </row>
    <row r="1500" spans="2:3" x14ac:dyDescent="0.2">
      <c r="B1500" s="74"/>
      <c r="C1500" s="74"/>
    </row>
    <row r="1501" spans="2:3" x14ac:dyDescent="0.2">
      <c r="B1501" s="74"/>
      <c r="C1501" s="74"/>
    </row>
    <row r="1502" spans="2:3" x14ac:dyDescent="0.2">
      <c r="B1502" s="74"/>
      <c r="C1502" s="74"/>
    </row>
    <row r="1503" spans="2:3" x14ac:dyDescent="0.2">
      <c r="B1503" s="74"/>
      <c r="C1503" s="7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7D90-7EB6-4384-BF6C-642F5BB46F6A}">
  <dimension ref="A1:J126"/>
  <sheetViews>
    <sheetView workbookViewId="0">
      <selection activeCell="G5" sqref="G5"/>
    </sheetView>
  </sheetViews>
  <sheetFormatPr defaultColWidth="9" defaultRowHeight="12.75" x14ac:dyDescent="0.2"/>
  <cols>
    <col min="1" max="1" width="12.7109375" style="105" customWidth="1"/>
    <col min="2" max="2" width="15" style="105" customWidth="1"/>
    <col min="3" max="3" width="57.7109375" style="105" customWidth="1"/>
    <col min="4" max="4" width="11" style="105" customWidth="1"/>
    <col min="5" max="5" width="10.42578125" style="105" customWidth="1"/>
    <col min="6" max="6" width="9" style="105"/>
    <col min="7" max="7" width="9.28515625" style="105" bestFit="1" customWidth="1"/>
    <col min="8" max="16384" width="9" style="105"/>
  </cols>
  <sheetData>
    <row r="1" spans="1:8" ht="14.25" customHeight="1" x14ac:dyDescent="0.2">
      <c r="A1" s="104" t="s">
        <v>29</v>
      </c>
      <c r="B1" s="104" t="s">
        <v>15</v>
      </c>
      <c r="C1" s="104" t="s">
        <v>13</v>
      </c>
      <c r="D1" s="104">
        <v>2020</v>
      </c>
      <c r="E1" s="104" t="s">
        <v>28</v>
      </c>
      <c r="G1" s="104">
        <v>2020</v>
      </c>
      <c r="H1" s="104" t="s">
        <v>28</v>
      </c>
    </row>
    <row r="2" spans="1:8" ht="14.25" customHeight="1" x14ac:dyDescent="0.2">
      <c r="A2" s="106" t="s">
        <v>30</v>
      </c>
      <c r="B2" s="106" t="s">
        <v>31</v>
      </c>
      <c r="C2" s="483" t="s">
        <v>381</v>
      </c>
      <c r="D2" s="320">
        <f>G2*' Demand-Supply Gap'!I$8</f>
        <v>0.59111999999999998</v>
      </c>
      <c r="E2" s="320">
        <f>H2*' Demand-Supply Gap'!J$8</f>
        <v>0.54720000000000002</v>
      </c>
      <c r="G2" s="107">
        <f>'Production by Company'!I2/' Demand-Supply Gap'!I$8</f>
        <v>6.2002831940959E-2</v>
      </c>
      <c r="H2" s="107">
        <f>'Production by Company'!J2/' Demand-Supply Gap'!J$8</f>
        <v>5.2392555165749873E-2</v>
      </c>
    </row>
    <row r="3" spans="1:8" x14ac:dyDescent="0.2">
      <c r="A3" s="106" t="s">
        <v>30</v>
      </c>
      <c r="B3" s="106" t="s">
        <v>31</v>
      </c>
      <c r="C3" s="128" t="s">
        <v>384</v>
      </c>
      <c r="D3" s="33">
        <f>G3*' Demand-Supply Gap'!I$8</f>
        <v>0.28501199999999999</v>
      </c>
      <c r="E3" s="320">
        <f>H3*' Demand-Supply Gap'!J$8</f>
        <v>0.29134799999999994</v>
      </c>
      <c r="G3" s="107">
        <f>'Production by Company'!I3/' Demand-Supply Gap'!I$8</f>
        <v>2.9895031697720609E-2</v>
      </c>
      <c r="H3" s="107">
        <f>'Production by Company'!J3/' Demand-Supply Gap'!J$8</f>
        <v>2.7895588747132476E-2</v>
      </c>
    </row>
    <row r="4" spans="1:8" x14ac:dyDescent="0.2">
      <c r="A4" s="106" t="s">
        <v>30</v>
      </c>
      <c r="B4" s="106" t="s">
        <v>31</v>
      </c>
      <c r="C4" s="128" t="s">
        <v>382</v>
      </c>
      <c r="D4" s="320">
        <f>G4*' Demand-Supply Gap'!I$8</f>
        <v>0.285804</v>
      </c>
      <c r="E4" s="320">
        <f>H4*' Demand-Supply Gap'!J$8</f>
        <v>0.29714399999999996</v>
      </c>
      <c r="G4" s="107">
        <f>'Production by Company'!I4/' Demand-Supply Gap'!I$8</f>
        <v>2.9978104919565988E-2</v>
      </c>
      <c r="H4" s="107">
        <f>'Production by Company'!J4/' Demand-Supply Gap'!J$8</f>
        <v>2.8450536206453908E-2</v>
      </c>
    </row>
    <row r="5" spans="1:8" x14ac:dyDescent="0.2">
      <c r="A5" s="106" t="s">
        <v>30</v>
      </c>
      <c r="B5" s="106" t="s">
        <v>31</v>
      </c>
      <c r="C5" s="128" t="s">
        <v>354</v>
      </c>
      <c r="D5" s="320">
        <f>G5*' Demand-Supply Gap'!I$8</f>
        <v>1.43496</v>
      </c>
      <c r="E5" s="320">
        <f>H5*' Demand-Supply Gap'!J$8</f>
        <v>1.3251599999999999</v>
      </c>
      <c r="G5" s="107">
        <f>'Production by Company'!I5/' Demand-Supply Gap'!I$8</f>
        <v>0.15051357376167027</v>
      </c>
      <c r="H5" s="107">
        <f>'Production by Company'!J5/' Demand-Supply Gap'!J$8</f>
        <v>0.12687960234547715</v>
      </c>
    </row>
    <row r="6" spans="1:8" x14ac:dyDescent="0.2">
      <c r="A6" s="106" t="s">
        <v>30</v>
      </c>
      <c r="B6" s="106" t="s">
        <v>31</v>
      </c>
      <c r="C6" s="128" t="s">
        <v>355</v>
      </c>
      <c r="D6" s="320">
        <f>G6*' Demand-Supply Gap'!I$8</f>
        <v>0.30560000000000004</v>
      </c>
      <c r="E6" s="320">
        <f>H6*' Demand-Supply Gap'!J$8</f>
        <v>0.32088000000000005</v>
      </c>
      <c r="G6" s="107">
        <f>'Production by Company'!I6/' Demand-Supply Gap'!I$8</f>
        <v>3.2054515903973936E-2</v>
      </c>
      <c r="H6" s="107">
        <f>'Production by Company'!J6/' Demand-Supply Gap'!J$8</f>
        <v>3.0723178182722629E-2</v>
      </c>
    </row>
    <row r="7" spans="1:8" x14ac:dyDescent="0.2">
      <c r="A7" s="106" t="s">
        <v>30</v>
      </c>
      <c r="B7" s="106" t="s">
        <v>31</v>
      </c>
      <c r="C7" s="128" t="s">
        <v>361</v>
      </c>
      <c r="D7" s="320">
        <f>G7*' Demand-Supply Gap'!I$8</f>
        <v>0.4884</v>
      </c>
      <c r="E7" s="320">
        <f>H7*' Demand-Supply Gap'!J$8</f>
        <v>0.42402000000000001</v>
      </c>
      <c r="G7" s="107">
        <f>'Production by Company'!I7/' Demand-Supply Gap'!I$8</f>
        <v>5.1228486804649441E-2</v>
      </c>
      <c r="H7" s="107">
        <f>'Production by Company'!J7/' Demand-Supply Gap'!J$8</f>
        <v>4.0598485455740609E-2</v>
      </c>
    </row>
    <row r="8" spans="1:8" x14ac:dyDescent="0.2">
      <c r="A8" s="106" t="s">
        <v>30</v>
      </c>
      <c r="B8" s="106" t="s">
        <v>31</v>
      </c>
      <c r="C8" s="128" t="s">
        <v>368</v>
      </c>
      <c r="D8" s="320">
        <f>G8*' Demand-Supply Gap'!I$8</f>
        <v>0.47411999999999999</v>
      </c>
      <c r="E8" s="320">
        <f>H8*' Demand-Supply Gap'!J$8</f>
        <v>0.40973999999999994</v>
      </c>
      <c r="G8" s="107">
        <f>'Production by Company'!I8/' Demand-Supply Gap'!I$8</f>
        <v>4.9730651441073692E-2</v>
      </c>
      <c r="H8" s="107">
        <f>'Production by Company'!J8/' Demand-Supply Gap'!J$8</f>
        <v>3.923122359944143E-2</v>
      </c>
    </row>
    <row r="9" spans="1:8" x14ac:dyDescent="0.2">
      <c r="A9" s="106" t="s">
        <v>30</v>
      </c>
      <c r="B9" s="106" t="s">
        <v>31</v>
      </c>
      <c r="C9" s="128" t="s">
        <v>12</v>
      </c>
      <c r="D9" s="320">
        <f>G9*' Demand-Supply Gap'!I$8</f>
        <v>6.2598620800000013</v>
      </c>
      <c r="E9" s="320">
        <f>H9*' Demand-Supply Gap'!J$8</f>
        <v>7.3759399766399989</v>
      </c>
      <c r="G9" s="107">
        <f>100%-SUM(G3:G8)</f>
        <v>0.65659963547134614</v>
      </c>
      <c r="H9" s="107">
        <f>100%-SUM(H3:H8)</f>
        <v>0.7062213854630317</v>
      </c>
    </row>
    <row r="10" spans="1:8" x14ac:dyDescent="0.2">
      <c r="A10" s="106" t="s">
        <v>30</v>
      </c>
      <c r="B10" s="106" t="s">
        <v>33</v>
      </c>
      <c r="C10" s="128" t="s">
        <v>298</v>
      </c>
      <c r="D10" s="33">
        <f>G10*' Demand-Supply Gap'!I$21</f>
        <v>28.584946236559119</v>
      </c>
      <c r="E10" s="320">
        <f>H10*' Demand-Supply Gap'!J$21</f>
        <v>29.16559139784944</v>
      </c>
      <c r="G10" s="110">
        <f>'Production by Company'!I11/' Demand-Supply Gap'!I$21</f>
        <v>0.22551037817312525</v>
      </c>
      <c r="H10" s="110">
        <f>'Production by Company'!J11/' Demand-Supply Gap'!J$21</f>
        <v>0.22064745278717915</v>
      </c>
    </row>
    <row r="11" spans="1:8" x14ac:dyDescent="0.2">
      <c r="A11" s="106" t="s">
        <v>30</v>
      </c>
      <c r="B11" s="106" t="s">
        <v>33</v>
      </c>
      <c r="C11" s="129" t="s">
        <v>269</v>
      </c>
      <c r="D11" s="320">
        <f>G11*' Demand-Supply Gap'!I$21</f>
        <v>14.678000000000001</v>
      </c>
      <c r="E11" s="320">
        <f>H11*' Demand-Supply Gap'!J$21</f>
        <v>15.602</v>
      </c>
      <c r="G11" s="110">
        <f>'Production by Company'!I12/' Demand-Supply Gap'!I$21</f>
        <v>0.11579666106181823</v>
      </c>
      <c r="H11" s="110">
        <f>'Production by Company'!J12/' Demand-Supply Gap'!J$21</f>
        <v>0.11803434778419783</v>
      </c>
    </row>
    <row r="12" spans="1:8" x14ac:dyDescent="0.2">
      <c r="A12" s="106" t="s">
        <v>30</v>
      </c>
      <c r="B12" s="106" t="s">
        <v>33</v>
      </c>
      <c r="C12" s="129" t="s">
        <v>287</v>
      </c>
      <c r="D12" s="320">
        <f>G12*' Demand-Supply Gap'!I$21</f>
        <v>7.65</v>
      </c>
      <c r="E12" s="320">
        <f>H12*' Demand-Supply Gap'!J$21</f>
        <v>7.9279999999999999</v>
      </c>
      <c r="G12" s="110">
        <f>'Production by Company'!I13/' Demand-Supply Gap'!I$21</f>
        <v>6.0351850192322483E-2</v>
      </c>
      <c r="H12" s="110">
        <f>'Production by Company'!J13/' Demand-Supply Gap'!J$21</f>
        <v>5.9977971364768644E-2</v>
      </c>
    </row>
    <row r="13" spans="1:8" x14ac:dyDescent="0.2">
      <c r="A13" s="106" t="s">
        <v>30</v>
      </c>
      <c r="B13" s="106" t="s">
        <v>33</v>
      </c>
      <c r="C13" s="128" t="s">
        <v>288</v>
      </c>
      <c r="D13" s="320">
        <f>G13*' Demand-Supply Gap'!I$21</f>
        <v>15.837999999999999</v>
      </c>
      <c r="E13" s="320">
        <f>H13*' Demand-Supply Gap'!J$21</f>
        <v>42.03</v>
      </c>
      <c r="G13" s="110">
        <f>'Production by Company'!I14/' Demand-Supply Gap'!I$21</f>
        <v>0.12494805272496776</v>
      </c>
      <c r="H13" s="110">
        <f>'Production by Company'!J14/' Demand-Supply Gap'!J$21</f>
        <v>0.31797100611266726</v>
      </c>
    </row>
    <row r="14" spans="1:8" x14ac:dyDescent="0.2">
      <c r="A14" s="106" t="s">
        <v>30</v>
      </c>
      <c r="B14" s="106" t="s">
        <v>33</v>
      </c>
      <c r="C14" s="364" t="s">
        <v>375</v>
      </c>
      <c r="D14" s="320">
        <f>G14*' Demand-Supply Gap'!I$21</f>
        <v>52.5</v>
      </c>
      <c r="E14" s="320">
        <f>H14*' Demand-Supply Gap'!J$21</f>
        <v>53.2</v>
      </c>
      <c r="G14" s="110">
        <f>'Production by Company'!I15/' Demand-Supply Gap'!I$21</f>
        <v>0.4141793640649582</v>
      </c>
      <c r="H14" s="110">
        <f>'Production by Company'!J15/' Demand-Supply Gap'!J$21</f>
        <v>0.40247579170102066</v>
      </c>
    </row>
    <row r="15" spans="1:8" x14ac:dyDescent="0.2">
      <c r="A15" s="106" t="s">
        <v>30</v>
      </c>
      <c r="B15" s="106" t="s">
        <v>33</v>
      </c>
      <c r="C15" s="130" t="s">
        <v>12</v>
      </c>
      <c r="D15" s="320">
        <f>G15*' Demand-Supply Gap'!I$21</f>
        <v>7.5057310752687911</v>
      </c>
      <c r="E15" s="320">
        <f>H15*' Demand-Supply Gap'!J$21</f>
        <v>-15.743728297075293</v>
      </c>
      <c r="G15" s="110">
        <f>100%-SUM(G10:G14)</f>
        <v>5.9213693782808052E-2</v>
      </c>
      <c r="H15" s="110">
        <f>100%-SUM(H10:H14)</f>
        <v>-0.11910656974983347</v>
      </c>
    </row>
    <row r="16" spans="1:8" ht="15" x14ac:dyDescent="0.25">
      <c r="A16" s="106" t="s">
        <v>30</v>
      </c>
      <c r="B16" s="106" t="s">
        <v>41</v>
      </c>
      <c r="C16" s="131" t="s">
        <v>289</v>
      </c>
      <c r="D16" s="33">
        <f>G16*' Demand-Supply Gap'!H$30</f>
        <v>25.095534650624842</v>
      </c>
      <c r="E16" s="33">
        <f>H16*' Demand-Supply Gap'!I$30</f>
        <v>24.307585934413279</v>
      </c>
      <c r="G16" s="107">
        <f>'Production by Company'!I18/' Demand-Supply Gap'!I$30</f>
        <v>0.503315480744708</v>
      </c>
      <c r="H16" s="107">
        <f>'Production by Company'!J18/' Demand-Supply Gap'!J$30</f>
        <v>0.51661110971719115</v>
      </c>
    </row>
    <row r="17" spans="1:8" ht="15" x14ac:dyDescent="0.25">
      <c r="A17" s="106" t="s">
        <v>30</v>
      </c>
      <c r="B17" s="106" t="s">
        <v>41</v>
      </c>
      <c r="C17" s="131" t="s">
        <v>290</v>
      </c>
      <c r="D17" s="33">
        <f>G17*' Demand-Supply Gap'!H$30</f>
        <v>17.162709196922556</v>
      </c>
      <c r="E17" s="33">
        <f>H17*' Demand-Supply Gap'!I$30</f>
        <v>16.18332674832082</v>
      </c>
      <c r="G17" s="107">
        <f>'Production by Company'!I19/' Demand-Supply Gap'!I$30</f>
        <v>0.34421491116211855</v>
      </c>
      <c r="H17" s="107">
        <f>'Production by Company'!J19/' Demand-Supply Gap'!J$30</f>
        <v>0.34394556550881622</v>
      </c>
    </row>
    <row r="18" spans="1:8" x14ac:dyDescent="0.2">
      <c r="A18" s="106" t="s">
        <v>30</v>
      </c>
      <c r="B18" s="106" t="s">
        <v>41</v>
      </c>
      <c r="C18" s="130" t="s">
        <v>12</v>
      </c>
      <c r="D18" s="33">
        <f>G18*' Demand-Supply Gap'!H$30</f>
        <v>8.5559220829805316</v>
      </c>
      <c r="E18" s="33">
        <f>H18*' Demand-Supply Gap'!I$30</f>
        <v>8.5815883050177799</v>
      </c>
      <c r="G18" s="107">
        <f>'Production by Company'!I20/' Demand-Supply Gap'!I$30</f>
        <v>0.17159738162033494</v>
      </c>
      <c r="H18" s="107">
        <f>'Production by Company'!J20/' Demand-Supply Gap'!J$30</f>
        <v>0.18238519733524142</v>
      </c>
    </row>
    <row r="19" spans="1:8" ht="15" x14ac:dyDescent="0.25">
      <c r="A19" s="106" t="s">
        <v>30</v>
      </c>
      <c r="B19" s="106" t="s">
        <v>49</v>
      </c>
      <c r="C19" s="133" t="s">
        <v>291</v>
      </c>
      <c r="D19" s="33">
        <f>G19*' Demand-Supply Gap'!H$39</f>
        <v>2.8340308834240213</v>
      </c>
      <c r="E19" s="33">
        <f>H19*' Demand-Supply Gap'!I$39</f>
        <v>2.590369784457188</v>
      </c>
      <c r="G19" s="110">
        <f>'Production by Company'!I22/' Demand-Supply Gap'!I$39</f>
        <v>0.214241400492961</v>
      </c>
      <c r="H19" s="110">
        <f>'Production by Company'!J22/' Demand-Supply Gap'!J$39</f>
        <v>0.21936220815714355</v>
      </c>
    </row>
    <row r="20" spans="1:8" x14ac:dyDescent="0.2">
      <c r="A20" s="106" t="s">
        <v>30</v>
      </c>
      <c r="B20" s="106" t="s">
        <v>49</v>
      </c>
      <c r="C20" s="129" t="s">
        <v>12</v>
      </c>
      <c r="D20" s="33">
        <f>G20*' Demand-Supply Gap'!H$39</f>
        <v>10.394182136575978</v>
      </c>
      <c r="E20" s="33">
        <f>H20*' Demand-Supply Gap'!I$39</f>
        <v>9.2182722155428127</v>
      </c>
      <c r="G20" s="110">
        <f>100%-G19</f>
        <v>0.78575859950703897</v>
      </c>
      <c r="H20" s="110">
        <f>100%-H19</f>
        <v>0.78063779184285642</v>
      </c>
    </row>
    <row r="21" spans="1:8" x14ac:dyDescent="0.2">
      <c r="A21" s="106" t="s">
        <v>30</v>
      </c>
      <c r="B21" s="116" t="s">
        <v>104</v>
      </c>
      <c r="C21" s="128" t="s">
        <v>288</v>
      </c>
      <c r="D21" s="33">
        <f>G21*' Demand-Supply Gap'!H$48</f>
        <v>16.563421151505715</v>
      </c>
      <c r="E21" s="33">
        <f>H21*' Demand-Supply Gap'!I$48</f>
        <v>12.519627085377822</v>
      </c>
      <c r="G21" s="124">
        <f>'Production by Company'!I25/' Demand-Supply Gap'!I48</f>
        <v>0.94801961480068164</v>
      </c>
      <c r="H21" s="124">
        <f>'Production by Company'!J25/' Demand-Supply Gap'!J48</f>
        <v>0.91032766121552877</v>
      </c>
    </row>
    <row r="22" spans="1:8" x14ac:dyDescent="0.2">
      <c r="A22" s="106" t="s">
        <v>30</v>
      </c>
      <c r="B22" s="116" t="s">
        <v>104</v>
      </c>
      <c r="C22" s="128" t="s">
        <v>12</v>
      </c>
      <c r="D22" s="33">
        <f>G22*' Demand-Supply Gap'!H$48</f>
        <v>0.90818058849428074</v>
      </c>
      <c r="E22" s="33">
        <f>H22*' Demand-Supply Gap'!I$48</f>
        <v>1.2332529146221787</v>
      </c>
      <c r="G22" s="124">
        <f>100%-G21</f>
        <v>5.1980385199318357E-2</v>
      </c>
      <c r="H22" s="124">
        <f>100%-H21</f>
        <v>8.9672338784471228E-2</v>
      </c>
    </row>
    <row r="23" spans="1:8" x14ac:dyDescent="0.2">
      <c r="A23" s="106" t="s">
        <v>30</v>
      </c>
      <c r="B23" s="106" t="s">
        <v>51</v>
      </c>
      <c r="C23" s="134" t="s">
        <v>293</v>
      </c>
      <c r="D23" s="33">
        <f>G23*' Demand-Supply Gap'!H$57</f>
        <v>16.630969400483909</v>
      </c>
      <c r="E23" s="33">
        <f>H23*' Demand-Supply Gap'!I$57</f>
        <v>15.159862272503688</v>
      </c>
      <c r="G23" s="107">
        <f>'Production by Company'!I28/' Demand-Supply Gap'!I$57</f>
        <v>0.1786902725795948</v>
      </c>
      <c r="H23" s="107">
        <f>'Production by Company'!J28/' Demand-Supply Gap'!J$57</f>
        <v>0.18081163541201439</v>
      </c>
    </row>
    <row r="24" spans="1:8" x14ac:dyDescent="0.2">
      <c r="A24" s="106" t="s">
        <v>30</v>
      </c>
      <c r="B24" s="106" t="s">
        <v>51</v>
      </c>
      <c r="C24" s="134" t="s">
        <v>363</v>
      </c>
      <c r="D24" s="33">
        <f>G24*' Demand-Supply Gap'!H$57</f>
        <v>8.1123431036401286</v>
      </c>
      <c r="E24" s="33">
        <f>H24*' Demand-Supply Gap'!I$57</f>
        <v>7.5671421544515489</v>
      </c>
      <c r="G24" s="107">
        <f>'Production by Company'!I29/' Demand-Supply Gap'!I$57</f>
        <v>8.7162495795733472E-2</v>
      </c>
      <c r="H24" s="107">
        <f>'Production by Company'!J29/' Demand-Supply Gap'!J$57</f>
        <v>9.0253283555432495E-2</v>
      </c>
    </row>
    <row r="25" spans="1:8" x14ac:dyDescent="0.2">
      <c r="A25" s="106" t="s">
        <v>30</v>
      </c>
      <c r="B25" s="106" t="s">
        <v>51</v>
      </c>
      <c r="C25" s="134" t="s">
        <v>364</v>
      </c>
      <c r="D25" s="33">
        <f>G25*' Demand-Supply Gap'!H$57</f>
        <v>61.837190056291327</v>
      </c>
      <c r="E25" s="33">
        <f>H25*' Demand-Supply Gap'!I$57</f>
        <v>57.556320708312839</v>
      </c>
      <c r="G25" s="107">
        <f>'Production by Company'!I30/' Demand-Supply Gap'!I$57</f>
        <v>0.66440530799084963</v>
      </c>
      <c r="H25" s="107">
        <f>'Production by Company'!J30/' Demand-Supply Gap'!J$57</f>
        <v>0.68647407796335591</v>
      </c>
    </row>
    <row r="26" spans="1:8" x14ac:dyDescent="0.2">
      <c r="A26" s="106" t="s">
        <v>30</v>
      </c>
      <c r="B26" s="106" t="s">
        <v>51</v>
      </c>
      <c r="C26" s="129" t="s">
        <v>12</v>
      </c>
      <c r="D26" s="33">
        <f>G26*' Demand-Supply Gap'!H$66</f>
        <v>0.86532989167901164</v>
      </c>
      <c r="E26" s="33">
        <f>H26*' Demand-Supply Gap'!I$66</f>
        <v>0.49684935982362793</v>
      </c>
      <c r="G26" s="107">
        <f>100%-SUM(G23:G25)</f>
        <v>6.9741923633822145E-2</v>
      </c>
      <c r="H26" s="107">
        <f>100%-SUM(H23:H25)</f>
        <v>4.2461003069197201E-2</v>
      </c>
    </row>
    <row r="27" spans="1:8" x14ac:dyDescent="0.2">
      <c r="A27" s="106" t="s">
        <v>30</v>
      </c>
      <c r="B27" s="116" t="s">
        <v>188</v>
      </c>
      <c r="C27" s="128" t="s">
        <v>295</v>
      </c>
      <c r="D27" s="33">
        <f>G27*' Demand-Supply Gap'!H$66</f>
        <v>12.299644757723707</v>
      </c>
      <c r="E27" s="33">
        <f>H27*' Demand-Supply Gap'!I$66</f>
        <v>11.880792743048708</v>
      </c>
      <c r="G27" s="107">
        <f>'Production by Company'!I33/' Demand-Supply Gap'!I$66</f>
        <v>0.99129926478317376</v>
      </c>
      <c r="H27" s="107">
        <f>'Production by Company'!J33/' Demand-Supply Gap'!J$66</f>
        <v>1.0153386879801243</v>
      </c>
    </row>
    <row r="28" spans="1:8" x14ac:dyDescent="0.2">
      <c r="A28" s="106" t="s">
        <v>30</v>
      </c>
      <c r="B28" s="116" t="s">
        <v>188</v>
      </c>
      <c r="C28" s="128" t="s">
        <v>12</v>
      </c>
      <c r="D28" s="33">
        <f>G28*' Demand-Supply Gap'!I$65</f>
        <v>2.0184835629515193E-3</v>
      </c>
      <c r="E28" s="320">
        <f>H28*' Demand-Supply Gap'!J$65</f>
        <v>-3.6964704163301495E-3</v>
      </c>
      <c r="G28" s="107">
        <f>100%-G27</f>
        <v>8.7007352168262386E-3</v>
      </c>
      <c r="H28" s="107">
        <f>100%-H27</f>
        <v>-1.5338687980124277E-2</v>
      </c>
    </row>
    <row r="29" spans="1:8" x14ac:dyDescent="0.2">
      <c r="A29" s="106" t="s">
        <v>39</v>
      </c>
      <c r="B29" s="106" t="s">
        <v>36</v>
      </c>
      <c r="C29" s="128" t="s">
        <v>299</v>
      </c>
      <c r="D29" s="33">
        <f>G29*' Demand-Supply Gap'!H$97</f>
        <v>0</v>
      </c>
      <c r="E29" s="33">
        <f>H29*' Demand-Supply Gap'!I$97</f>
        <v>0</v>
      </c>
      <c r="G29" s="107">
        <f>'Production by Company'!I38/' Demand-Supply Gap'!I$97</f>
        <v>0</v>
      </c>
      <c r="H29" s="107">
        <f>'Production by Company'!J38/' Demand-Supply Gap'!J$97</f>
        <v>0</v>
      </c>
    </row>
    <row r="30" spans="1:8" x14ac:dyDescent="0.2">
      <c r="A30" s="106" t="s">
        <v>39</v>
      </c>
      <c r="B30" s="106" t="s">
        <v>36</v>
      </c>
      <c r="C30" s="128" t="s">
        <v>298</v>
      </c>
      <c r="D30" s="33">
        <f>G30*' Demand-Supply Gap'!H$97</f>
        <v>22.93968913561179</v>
      </c>
      <c r="E30" s="33">
        <f>H30*' Demand-Supply Gap'!I$97</f>
        <v>23.246994428697096</v>
      </c>
      <c r="G30" s="107">
        <f>'Production by Company'!I39/' Demand-Supply Gap'!I$97</f>
        <v>0.41971228964997043</v>
      </c>
      <c r="H30" s="107">
        <f>'Production by Company'!J39/' Demand-Supply Gap'!J$97</f>
        <v>0.41750317754165872</v>
      </c>
    </row>
    <row r="31" spans="1:8" x14ac:dyDescent="0.2">
      <c r="A31" s="106" t="s">
        <v>39</v>
      </c>
      <c r="B31" s="106" t="s">
        <v>36</v>
      </c>
      <c r="C31" s="128" t="s">
        <v>303</v>
      </c>
      <c r="D31" s="33">
        <f>G31*' Demand-Supply Gap'!H$97</f>
        <v>14.158411471633052</v>
      </c>
      <c r="E31" s="33">
        <f>H31*' Demand-Supply Gap'!I$97</f>
        <v>14.254716059036262</v>
      </c>
      <c r="G31" s="107">
        <f>'Production by Company'!I40/' Demand-Supply Gap'!I$97</f>
        <v>0.25904707171207414</v>
      </c>
      <c r="H31" s="107">
        <f>'Production by Company'!J40/' Demand-Supply Gap'!J$97</f>
        <v>0.25600682565033428</v>
      </c>
    </row>
    <row r="32" spans="1:8" x14ac:dyDescent="0.2">
      <c r="A32" s="106" t="s">
        <v>39</v>
      </c>
      <c r="B32" s="106" t="s">
        <v>36</v>
      </c>
      <c r="C32" s="128" t="s">
        <v>304</v>
      </c>
      <c r="D32" s="33">
        <f>G32*' Demand-Supply Gap'!H$97</f>
        <v>14.572641202708283</v>
      </c>
      <c r="E32" s="33">
        <f>H32*' Demand-Supply Gap'!I$97</f>
        <v>15.29273775779494</v>
      </c>
      <c r="G32" s="107">
        <f>'Production by Company'!I41/' Demand-Supply Gap'!I$97</f>
        <v>0.26662595858551391</v>
      </c>
      <c r="H32" s="107">
        <f>'Production by Company'!J41/' Demand-Supply Gap'!J$97</f>
        <v>0.27464912192300678</v>
      </c>
    </row>
    <row r="33" spans="1:8" x14ac:dyDescent="0.2">
      <c r="A33" s="106" t="s">
        <v>39</v>
      </c>
      <c r="B33" s="106" t="s">
        <v>36</v>
      </c>
      <c r="C33" s="129" t="s">
        <v>12</v>
      </c>
      <c r="D33" s="33">
        <f>G33*' Demand-Supply Gap'!I$97</f>
        <v>6.7759999999999998</v>
      </c>
      <c r="E33" s="320">
        <f>H33*' Demand-Supply Gap'!J$97</f>
        <v>7.0540000000000003</v>
      </c>
      <c r="G33" s="107">
        <f>'Production by Company'!I42/' Demand-Supply Gap'!I$97</f>
        <v>0.1216932167166538</v>
      </c>
      <c r="H33" s="107">
        <f>'Production by Company'!J42/' Demand-Supply Gap'!J$97</f>
        <v>0.12382557241754376</v>
      </c>
    </row>
    <row r="34" spans="1:8" x14ac:dyDescent="0.2">
      <c r="A34" s="106" t="s">
        <v>39</v>
      </c>
      <c r="B34" s="106" t="s">
        <v>53</v>
      </c>
      <c r="C34" s="128" t="s">
        <v>302</v>
      </c>
      <c r="D34" s="33">
        <f>G34*' Demand-Supply Gap'!I$106</f>
        <v>12.372</v>
      </c>
      <c r="E34" s="320">
        <f>H34*' Demand-Supply Gap'!J$106</f>
        <v>12.579000000000001</v>
      </c>
      <c r="G34" s="107">
        <f>'Production by Company'!I44/' Demand-Supply Gap'!I$106</f>
        <v>0.77664734673738434</v>
      </c>
      <c r="H34" s="107">
        <f>'Production by Company'!J44/' Demand-Supply Gap'!J$106</f>
        <v>0.77958504182319954</v>
      </c>
    </row>
    <row r="35" spans="1:8" x14ac:dyDescent="0.2">
      <c r="A35" s="106" t="s">
        <v>39</v>
      </c>
      <c r="B35" s="106" t="s">
        <v>53</v>
      </c>
      <c r="C35" s="128" t="s">
        <v>379</v>
      </c>
      <c r="D35" s="33">
        <f>G35*' Demand-Supply Gap'!H$115</f>
        <v>4.3034780236503298</v>
      </c>
      <c r="E35" s="33">
        <f>H35*' Demand-Supply Gap'!I$115</f>
        <v>4.1114521752320936</v>
      </c>
      <c r="G35" s="107">
        <f>'Production by Company'!I45/' Demand-Supply Gap'!I$106</f>
        <v>0.21321392767487277</v>
      </c>
      <c r="H35" s="107">
        <f>'Production by Company'!J45/' Demand-Supply Gap'!J$106</f>
        <v>0.21945390198711739</v>
      </c>
    </row>
    <row r="36" spans="1:8" x14ac:dyDescent="0.2">
      <c r="A36" s="106" t="s">
        <v>39</v>
      </c>
      <c r="B36" s="106" t="s">
        <v>42</v>
      </c>
      <c r="C36" s="129" t="s">
        <v>269</v>
      </c>
      <c r="D36" s="33">
        <f>G36*' Demand-Supply Gap'!H$115</f>
        <v>15.542651340581788</v>
      </c>
      <c r="E36" s="33">
        <f>H36*' Demand-Supply Gap'!I$115</f>
        <v>15.115013774104682</v>
      </c>
      <c r="G36" s="107">
        <f>'Production by Company'!I47/' Demand-Supply Gap'!I$115</f>
        <v>0.77005383101634128</v>
      </c>
      <c r="H36" s="107">
        <f>'Production by Company'!J47/' Demand-Supply Gap'!J$115</f>
        <v>0.80678276432317952</v>
      </c>
    </row>
    <row r="37" spans="1:8" x14ac:dyDescent="0.2">
      <c r="A37" s="106" t="s">
        <v>39</v>
      </c>
      <c r="B37" s="106" t="s">
        <v>42</v>
      </c>
      <c r="C37" s="129" t="s">
        <v>301</v>
      </c>
      <c r="D37" s="33">
        <f>G37*' Demand-Supply Gap'!H$124</f>
        <v>0.77773634610900977</v>
      </c>
      <c r="E37" s="33">
        <f>H37*' Demand-Supply Gap'!I$124</f>
        <v>0.8077707214167108</v>
      </c>
      <c r="G37" s="107">
        <f>'Production by Company'!I48/' Demand-Supply Gap'!I$115</f>
        <v>0.22748424279703505</v>
      </c>
      <c r="H37" s="107">
        <f>'Production by Company'!J48/' Demand-Supply Gap'!J$115</f>
        <v>0.23906930698662637</v>
      </c>
    </row>
    <row r="38" spans="1:8" x14ac:dyDescent="0.2">
      <c r="A38" s="106" t="s">
        <v>39</v>
      </c>
      <c r="B38" s="106" t="s">
        <v>42</v>
      </c>
      <c r="C38" s="129" t="s">
        <v>12</v>
      </c>
      <c r="D38" s="33">
        <f>G38*' Demand-Supply Gap'!H$124</f>
        <v>8.4169762847404236E-3</v>
      </c>
      <c r="E38" s="33">
        <f>H38*' Demand-Supply Gap'!I$124</f>
        <v>-0.15492562047057029</v>
      </c>
      <c r="G38" s="107">
        <f>100%-SUM(G36:G37)</f>
        <v>2.4619261866236641E-3</v>
      </c>
      <c r="H38" s="107">
        <f>100%-SUM(H36:H37)</f>
        <v>-4.5852071309805842E-2</v>
      </c>
    </row>
    <row r="39" spans="1:8" x14ac:dyDescent="0.2">
      <c r="A39" s="106" t="s">
        <v>39</v>
      </c>
      <c r="B39" s="106" t="s">
        <v>109</v>
      </c>
      <c r="C39" s="128" t="s">
        <v>285</v>
      </c>
      <c r="D39" s="33">
        <f>G39*' Demand-Supply Gap'!H$133</f>
        <v>22.722248520000004</v>
      </c>
      <c r="E39" s="33">
        <f>H39*' Demand-Supply Gap'!I$133</f>
        <v>21.858245999999998</v>
      </c>
      <c r="G39" s="107">
        <v>1</v>
      </c>
      <c r="H39" s="107">
        <v>1</v>
      </c>
    </row>
    <row r="40" spans="1:8" x14ac:dyDescent="0.2">
      <c r="A40" s="106" t="s">
        <v>39</v>
      </c>
      <c r="B40" s="106" t="s">
        <v>109</v>
      </c>
      <c r="C40" s="129" t="s">
        <v>12</v>
      </c>
      <c r="D40" s="33">
        <f>G40*' Demand-Supply Gap'!H$133</f>
        <v>0</v>
      </c>
      <c r="E40" s="33">
        <f>H40*' Demand-Supply Gap'!I$133</f>
        <v>0</v>
      </c>
      <c r="G40" s="107">
        <f>100%-G39</f>
        <v>0</v>
      </c>
      <c r="H40" s="107">
        <f>100%-H39</f>
        <v>0</v>
      </c>
    </row>
    <row r="41" spans="1:8" x14ac:dyDescent="0.2">
      <c r="A41" s="106" t="s">
        <v>39</v>
      </c>
      <c r="B41" s="106" t="s">
        <v>106</v>
      </c>
      <c r="C41" s="129" t="s">
        <v>194</v>
      </c>
      <c r="D41" s="33">
        <f>G41*' Demand-Supply Gap'!H$142</f>
        <v>14.050140000000003</v>
      </c>
      <c r="E41" s="33">
        <f>H41*' Demand-Supply Gap'!I$142</f>
        <v>13.426133999999999</v>
      </c>
      <c r="G41" s="107">
        <v>1</v>
      </c>
      <c r="H41" s="107">
        <v>1</v>
      </c>
    </row>
    <row r="42" spans="1:8" x14ac:dyDescent="0.2">
      <c r="A42" s="106" t="s">
        <v>39</v>
      </c>
      <c r="B42" s="106" t="s">
        <v>106</v>
      </c>
      <c r="C42" s="129" t="s">
        <v>12</v>
      </c>
      <c r="D42" s="33">
        <f>G42*' Demand-Supply Gap'!H$142</f>
        <v>0</v>
      </c>
      <c r="E42" s="33">
        <f>H42*' Demand-Supply Gap'!I$142</f>
        <v>0</v>
      </c>
      <c r="G42" s="107">
        <f>100%-G41</f>
        <v>0</v>
      </c>
      <c r="H42" s="107">
        <f>100%-H41</f>
        <v>0</v>
      </c>
    </row>
    <row r="43" spans="1:8" ht="15" x14ac:dyDescent="0.25">
      <c r="A43" s="106" t="s">
        <v>39</v>
      </c>
      <c r="B43" s="106" t="s">
        <v>259</v>
      </c>
      <c r="C43" s="176" t="s">
        <v>308</v>
      </c>
      <c r="D43" s="33">
        <f>G43*' Demand-Supply Gap'!I$142</f>
        <v>12.8163</v>
      </c>
      <c r="E43" s="320">
        <f>H43*' Demand-Supply Gap'!J$142</f>
        <v>13.2736</v>
      </c>
      <c r="G43" s="107">
        <f>'Production by Company'!I57/' Demand-Supply Gap'!I$142</f>
        <v>0.95457858531726258</v>
      </c>
      <c r="H43" s="107">
        <f>'Production by Company'!J57/' Demand-Supply Gap'!J$142</f>
        <v>0.96367971826512355</v>
      </c>
    </row>
    <row r="44" spans="1:8" x14ac:dyDescent="0.2">
      <c r="A44" s="106" t="s">
        <v>39</v>
      </c>
      <c r="B44" s="106" t="s">
        <v>259</v>
      </c>
      <c r="C44" s="129" t="s">
        <v>12</v>
      </c>
      <c r="D44" s="320">
        <f>G44*' Demand-Supply Gap'!I$142</f>
        <v>0.60983399999999999</v>
      </c>
      <c r="E44" s="320">
        <f>H44*' Demand-Supply Gap'!J$142</f>
        <v>0.50027087059999997</v>
      </c>
      <c r="G44" s="107">
        <f>100%-G43</f>
        <v>4.5421414682737415E-2</v>
      </c>
      <c r="H44" s="107">
        <f>100%-H43</f>
        <v>3.6320281734876447E-2</v>
      </c>
    </row>
    <row r="45" spans="1:8" x14ac:dyDescent="0.2">
      <c r="A45" s="106" t="s">
        <v>39</v>
      </c>
      <c r="B45" s="106" t="s">
        <v>107</v>
      </c>
      <c r="C45" s="132" t="s">
        <v>302</v>
      </c>
      <c r="D45" s="33">
        <f>G45*' Demand-Supply Gap'!I$151</f>
        <v>17.008700000000001</v>
      </c>
      <c r="E45" s="320">
        <f>H45*' Demand-Supply Gap'!J$151</f>
        <v>17.671299999999999</v>
      </c>
      <c r="G45" s="107">
        <f>'Production by Company'!I60/' Demand-Supply Gap'!I$151</f>
        <v>0.9792355115321999</v>
      </c>
      <c r="H45" s="107">
        <f>'Production by Company'!J60/' Demand-Supply Gap'!J$151</f>
        <v>1.0054186510920933</v>
      </c>
    </row>
    <row r="46" spans="1:8" x14ac:dyDescent="0.2">
      <c r="A46" s="106" t="s">
        <v>39</v>
      </c>
      <c r="B46" s="106" t="s">
        <v>107</v>
      </c>
      <c r="C46" s="129" t="s">
        <v>12</v>
      </c>
      <c r="D46" s="320">
        <f>G46*' Demand-Supply Gap'!I$151</f>
        <v>0.36066599999999915</v>
      </c>
      <c r="E46" s="320">
        <f>H46*' Demand-Supply Gap'!J$151</f>
        <v>-9.5238544600001696E-2</v>
      </c>
      <c r="G46" s="107">
        <f>100%-G45</f>
        <v>2.0764488467800102E-2</v>
      </c>
      <c r="H46" s="107">
        <f>100%-H45</f>
        <v>-5.418651092093274E-3</v>
      </c>
    </row>
    <row r="47" spans="1:8" x14ac:dyDescent="0.2">
      <c r="A47" s="106" t="s">
        <v>38</v>
      </c>
      <c r="B47" s="106" t="s">
        <v>34</v>
      </c>
      <c r="C47" s="128" t="s">
        <v>298</v>
      </c>
      <c r="D47" s="33">
        <f>G47*' Demand-Supply Gap'!H$182</f>
        <v>31.312981918569147</v>
      </c>
      <c r="E47" s="33">
        <f>H47*' Demand-Supply Gap'!I$182</f>
        <v>27.943106149627887</v>
      </c>
      <c r="G47" s="110">
        <f>'Production by Company'!I65/' Demand-Supply Gap'!I$182</f>
        <v>0.17751729979576084</v>
      </c>
      <c r="H47" s="110">
        <f>'Production by Company'!J65/' Demand-Supply Gap'!J$182</f>
        <v>0.17024057491508407</v>
      </c>
    </row>
    <row r="48" spans="1:8" x14ac:dyDescent="0.2">
      <c r="A48" s="106" t="s">
        <v>38</v>
      </c>
      <c r="B48" s="106" t="s">
        <v>34</v>
      </c>
      <c r="C48" s="129" t="s">
        <v>286</v>
      </c>
      <c r="D48" s="33">
        <f>G48*' Demand-Supply Gap'!H$182</f>
        <v>37.922264461594189</v>
      </c>
      <c r="E48" s="33">
        <f>H48*' Demand-Supply Gap'!I$182</f>
        <v>34.227575401488444</v>
      </c>
      <c r="G48" s="110">
        <f>'Production by Company'!I66/' Demand-Supply Gap'!I$182</f>
        <v>0.21498616793729353</v>
      </c>
      <c r="H48" s="110">
        <f>'Production by Company'!J66/' Demand-Supply Gap'!J$182</f>
        <v>0.20852807426265238</v>
      </c>
    </row>
    <row r="49" spans="1:10" x14ac:dyDescent="0.2">
      <c r="A49" s="106" t="s">
        <v>38</v>
      </c>
      <c r="B49" s="106" t="s">
        <v>34</v>
      </c>
      <c r="C49" s="129" t="s">
        <v>283</v>
      </c>
      <c r="D49" s="33">
        <f>G49*' Demand-Supply Gap'!H$182</f>
        <v>15.531991295440172</v>
      </c>
      <c r="E49" s="33">
        <f>H49*' Demand-Supply Gap'!I$182</f>
        <v>13.981688209949079</v>
      </c>
      <c r="G49" s="110">
        <f>'Production by Company'!I67/' Demand-Supply Gap'!I$182</f>
        <v>8.8052845378572345E-2</v>
      </c>
      <c r="H49" s="110">
        <f>'Production by Company'!J67/' Demand-Supply Gap'!J$182</f>
        <v>8.5182034753029101E-2</v>
      </c>
    </row>
    <row r="50" spans="1:10" ht="15" x14ac:dyDescent="0.25">
      <c r="A50" s="106" t="s">
        <v>38</v>
      </c>
      <c r="B50" s="106" t="s">
        <v>34</v>
      </c>
      <c r="C50" s="133" t="s">
        <v>315</v>
      </c>
      <c r="D50" s="33">
        <f>G50*' Demand-Supply Gap'!H$182</f>
        <v>64.697053627047055</v>
      </c>
      <c r="E50" s="33">
        <f>H50*' Demand-Supply Gap'!I$182</f>
        <v>57.005581668625148</v>
      </c>
      <c r="G50" s="110">
        <f>'Production by Company'!I68/' Demand-Supply Gap'!I$182</f>
        <v>0.36677587252730515</v>
      </c>
      <c r="H50" s="110">
        <f>'Production by Company'!J68/' Demand-Supply Gap'!J$182</f>
        <v>0.34730079557618393</v>
      </c>
    </row>
    <row r="51" spans="1:10" x14ac:dyDescent="0.2">
      <c r="A51" s="106" t="s">
        <v>38</v>
      </c>
      <c r="B51" s="106" t="s">
        <v>34</v>
      </c>
      <c r="C51" s="128" t="s">
        <v>299</v>
      </c>
      <c r="D51" s="33">
        <f>G51*' Demand-Supply Gap'!H$191</f>
        <v>0</v>
      </c>
      <c r="E51" s="33">
        <f>H51*' Demand-Supply Gap'!I$191</f>
        <v>0</v>
      </c>
      <c r="G51" s="110">
        <f>'Production by Company'!I69/' Demand-Supply Gap'!I$182</f>
        <v>0</v>
      </c>
      <c r="H51" s="110">
        <f>'Production by Company'!J69/' Demand-Supply Gap'!J$182</f>
        <v>0</v>
      </c>
    </row>
    <row r="52" spans="1:10" x14ac:dyDescent="0.2">
      <c r="A52" s="106" t="s">
        <v>38</v>
      </c>
      <c r="B52" s="106" t="s">
        <v>34</v>
      </c>
      <c r="C52" s="129" t="s">
        <v>12</v>
      </c>
      <c r="D52" s="33">
        <f>G52*' Demand-Supply Gap'!H$191</f>
        <v>0.91012808167188508</v>
      </c>
      <c r="E52" s="33">
        <f>H52*' Demand-Supply Gap'!I$191</f>
        <v>1.0148795712894643</v>
      </c>
      <c r="G52" s="110">
        <f>'Production by Company'!I70/' Demand-Supply Gap'!I$182</f>
        <v>0.18400997028541652</v>
      </c>
      <c r="H52" s="110">
        <f>'Production by Company'!J70/' Demand-Supply Gap'!J$182</f>
        <v>0.18050852373274456</v>
      </c>
    </row>
    <row r="53" spans="1:10" ht="15" x14ac:dyDescent="0.25">
      <c r="A53" s="106" t="s">
        <v>40</v>
      </c>
      <c r="B53" s="106" t="s">
        <v>312</v>
      </c>
      <c r="C53" s="133" t="s">
        <v>273</v>
      </c>
      <c r="D53" s="33">
        <f>G53*' Demand-Supply Gap'!H$222</f>
        <v>12.873625899999999</v>
      </c>
      <c r="E53" s="33">
        <f>H53*' Demand-Supply Gap'!I$222</f>
        <v>11.443770000000001</v>
      </c>
      <c r="G53" s="107">
        <v>1</v>
      </c>
      <c r="H53" s="107">
        <v>1</v>
      </c>
    </row>
    <row r="54" spans="1:10" x14ac:dyDescent="0.2">
      <c r="A54" s="106" t="s">
        <v>40</v>
      </c>
      <c r="B54" s="106" t="s">
        <v>312</v>
      </c>
      <c r="C54" s="129" t="s">
        <v>12</v>
      </c>
      <c r="D54" s="33">
        <f>G54*' Demand-Supply Gap'!H$222</f>
        <v>0</v>
      </c>
      <c r="E54" s="33">
        <f>H54*' Demand-Supply Gap'!I$222</f>
        <v>0</v>
      </c>
      <c r="G54" s="107">
        <v>0</v>
      </c>
      <c r="H54" s="107">
        <v>0</v>
      </c>
    </row>
    <row r="55" spans="1:10" ht="15" x14ac:dyDescent="0.25">
      <c r="A55" s="106" t="s">
        <v>40</v>
      </c>
      <c r="B55" s="498" t="s">
        <v>32</v>
      </c>
      <c r="C55" s="133" t="s">
        <v>427</v>
      </c>
      <c r="D55" s="33">
        <f>G55*' Demand-Supply Gap'!H$222</f>
        <v>9.6298479838759619</v>
      </c>
      <c r="E55" s="33">
        <f>H55*' Demand-Supply Gap'!I$222</f>
        <v>9.3475477626490164</v>
      </c>
      <c r="G55" s="107">
        <f>'Production by Company'!I85/' Demand-Supply Gap'!I$271</f>
        <v>0.74802919229429854</v>
      </c>
      <c r="H55" s="107">
        <f>'Production by Company'!J85/' Demand-Supply Gap'!J$271</f>
        <v>0.81682415520838114</v>
      </c>
    </row>
    <row r="56" spans="1:10" x14ac:dyDescent="0.2">
      <c r="A56" s="106" t="s">
        <v>40</v>
      </c>
      <c r="B56" s="498" t="s">
        <v>32</v>
      </c>
      <c r="C56" s="129" t="s">
        <v>12</v>
      </c>
      <c r="D56" s="33">
        <f>G56*' Demand-Supply Gap'!H$231</f>
        <v>0.47553746773448646</v>
      </c>
      <c r="E56" s="33">
        <f>H56*' Demand-Supply Gap'!I$231</f>
        <v>0.45562840049050829</v>
      </c>
      <c r="G56" s="107">
        <f>'Production by Company'!I86/' Demand-Supply Gap'!I$271</f>
        <v>0.26715192149820072</v>
      </c>
      <c r="H56" s="107">
        <f>'Production by Company'!J86/' Demand-Supply Gap'!J$271</f>
        <v>0.26989389760931815</v>
      </c>
    </row>
    <row r="57" spans="1:10" ht="15" x14ac:dyDescent="0.25">
      <c r="A57" s="106" t="s">
        <v>40</v>
      </c>
      <c r="B57" s="106" t="s">
        <v>189</v>
      </c>
      <c r="C57" s="131" t="s">
        <v>308</v>
      </c>
      <c r="D57" s="33">
        <f>G57*' Demand-Supply Gap'!H$231</f>
        <v>1.6912537729151982</v>
      </c>
      <c r="E57" s="33">
        <f>H57*' Demand-Supply Gap'!I$231</f>
        <v>1.6109531471348655</v>
      </c>
      <c r="G57" s="107">
        <f>'Production by Company'!I88/' Demand-Supply Gap'!I$280</f>
        <v>0.95012848793577875</v>
      </c>
      <c r="H57" s="107">
        <f>'Production by Company'!J88/' Demand-Supply Gap'!J$280</f>
        <v>0.95425663386688675</v>
      </c>
    </row>
    <row r="58" spans="1:10" ht="15" x14ac:dyDescent="0.25">
      <c r="A58" s="106" t="s">
        <v>40</v>
      </c>
      <c r="B58" s="106" t="s">
        <v>189</v>
      </c>
      <c r="C58" s="131" t="s">
        <v>12</v>
      </c>
      <c r="D58" s="33">
        <f>G58*' Demand-Supply Gap'!H$231</f>
        <v>8.8772607084802085E-2</v>
      </c>
      <c r="E58" s="33">
        <f>H58*' Demand-Supply Gap'!I$231</f>
        <v>7.7222852865134597E-2</v>
      </c>
      <c r="G58" s="107">
        <f>100%-G57</f>
        <v>4.9871512064221246E-2</v>
      </c>
      <c r="H58" s="107">
        <f>100%-H57</f>
        <v>4.574336613311325E-2</v>
      </c>
    </row>
    <row r="59" spans="1:10" ht="15" x14ac:dyDescent="0.25">
      <c r="J59"/>
    </row>
    <row r="60" spans="1:10" ht="15" x14ac:dyDescent="0.25">
      <c r="J60"/>
    </row>
    <row r="61" spans="1:10" ht="15" x14ac:dyDescent="0.25">
      <c r="J61"/>
    </row>
    <row r="62" spans="1:10" ht="15" x14ac:dyDescent="0.25">
      <c r="J62"/>
    </row>
    <row r="63" spans="1:10" ht="15" x14ac:dyDescent="0.25">
      <c r="J63"/>
    </row>
    <row r="64" spans="1:10" ht="15" x14ac:dyDescent="0.25">
      <c r="J64"/>
    </row>
    <row r="65" spans="10:10" ht="15" x14ac:dyDescent="0.25">
      <c r="J65"/>
    </row>
    <row r="66" spans="10:10" ht="15" x14ac:dyDescent="0.25">
      <c r="J66"/>
    </row>
    <row r="67" spans="10:10" ht="15" x14ac:dyDescent="0.25">
      <c r="J67"/>
    </row>
    <row r="68" spans="10:10" ht="15" x14ac:dyDescent="0.25">
      <c r="J68"/>
    </row>
    <row r="69" spans="10:10" ht="15" x14ac:dyDescent="0.25">
      <c r="J69"/>
    </row>
    <row r="70" spans="10:10" ht="15" x14ac:dyDescent="0.25">
      <c r="J70"/>
    </row>
    <row r="71" spans="10:10" ht="15" x14ac:dyDescent="0.25">
      <c r="J71"/>
    </row>
    <row r="72" spans="10:10" ht="15" x14ac:dyDescent="0.25">
      <c r="J72"/>
    </row>
    <row r="73" spans="10:10" ht="15" x14ac:dyDescent="0.25">
      <c r="J73"/>
    </row>
    <row r="74" spans="10:10" ht="15" x14ac:dyDescent="0.25">
      <c r="J74"/>
    </row>
    <row r="75" spans="10:10" ht="15" x14ac:dyDescent="0.25">
      <c r="J75"/>
    </row>
    <row r="76" spans="10:10" ht="15" x14ac:dyDescent="0.25">
      <c r="J76"/>
    </row>
    <row r="77" spans="10:10" ht="15" x14ac:dyDescent="0.25">
      <c r="J77"/>
    </row>
    <row r="78" spans="10:10" ht="15" x14ac:dyDescent="0.25">
      <c r="J78"/>
    </row>
    <row r="79" spans="10:10" ht="15" x14ac:dyDescent="0.25">
      <c r="J79"/>
    </row>
    <row r="80" spans="10:10" ht="15" x14ac:dyDescent="0.25">
      <c r="J80"/>
    </row>
    <row r="81" spans="10:10" ht="15" x14ac:dyDescent="0.25">
      <c r="J81"/>
    </row>
    <row r="82" spans="10:10" ht="15" x14ac:dyDescent="0.25">
      <c r="J82"/>
    </row>
    <row r="83" spans="10:10" ht="15" x14ac:dyDescent="0.25">
      <c r="J83"/>
    </row>
    <row r="84" spans="10:10" ht="15" x14ac:dyDescent="0.25">
      <c r="J84"/>
    </row>
    <row r="85" spans="10:10" ht="15" x14ac:dyDescent="0.25">
      <c r="J85"/>
    </row>
    <row r="86" spans="10:10" ht="15" x14ac:dyDescent="0.25">
      <c r="J86"/>
    </row>
    <row r="87" spans="10:10" ht="15" x14ac:dyDescent="0.25">
      <c r="J87"/>
    </row>
    <row r="88" spans="10:10" ht="15" x14ac:dyDescent="0.25">
      <c r="J88"/>
    </row>
    <row r="89" spans="10:10" ht="15" x14ac:dyDescent="0.25">
      <c r="J89"/>
    </row>
    <row r="90" spans="10:10" ht="15" x14ac:dyDescent="0.25">
      <c r="J90"/>
    </row>
    <row r="91" spans="10:10" ht="15" x14ac:dyDescent="0.25">
      <c r="J91"/>
    </row>
    <row r="92" spans="10:10" ht="15" x14ac:dyDescent="0.25">
      <c r="J92"/>
    </row>
    <row r="93" spans="10:10" ht="15" x14ac:dyDescent="0.25">
      <c r="J93"/>
    </row>
    <row r="94" spans="10:10" ht="15" x14ac:dyDescent="0.25">
      <c r="J94"/>
    </row>
    <row r="95" spans="10:10" ht="15" x14ac:dyDescent="0.25">
      <c r="J95"/>
    </row>
    <row r="96" spans="10:10" ht="15" x14ac:dyDescent="0.25">
      <c r="J96"/>
    </row>
    <row r="97" spans="10:10" ht="15" x14ac:dyDescent="0.25">
      <c r="J97"/>
    </row>
    <row r="98" spans="10:10" ht="15" x14ac:dyDescent="0.25">
      <c r="J98"/>
    </row>
    <row r="99" spans="10:10" ht="15" x14ac:dyDescent="0.25">
      <c r="J99"/>
    </row>
    <row r="100" spans="10:10" ht="15" x14ac:dyDescent="0.25">
      <c r="J100"/>
    </row>
    <row r="101" spans="10:10" ht="15" x14ac:dyDescent="0.25">
      <c r="J101"/>
    </row>
    <row r="102" spans="10:10" ht="15" x14ac:dyDescent="0.25">
      <c r="J102"/>
    </row>
    <row r="103" spans="10:10" ht="15" x14ac:dyDescent="0.25">
      <c r="J103"/>
    </row>
    <row r="104" spans="10:10" ht="15" x14ac:dyDescent="0.25">
      <c r="J104"/>
    </row>
    <row r="105" spans="10:10" ht="15" x14ac:dyDescent="0.25">
      <c r="J105"/>
    </row>
    <row r="106" spans="10:10" ht="15" x14ac:dyDescent="0.25">
      <c r="J106"/>
    </row>
    <row r="107" spans="10:10" ht="15" x14ac:dyDescent="0.25">
      <c r="J107"/>
    </row>
    <row r="108" spans="10:10" ht="15" x14ac:dyDescent="0.25">
      <c r="J108"/>
    </row>
    <row r="109" spans="10:10" ht="15" x14ac:dyDescent="0.25">
      <c r="J109"/>
    </row>
    <row r="110" spans="10:10" ht="15" x14ac:dyDescent="0.25">
      <c r="J110"/>
    </row>
    <row r="111" spans="10:10" ht="15" x14ac:dyDescent="0.25">
      <c r="J111"/>
    </row>
    <row r="112" spans="10:10" ht="15" x14ac:dyDescent="0.25">
      <c r="J112"/>
    </row>
    <row r="113" spans="10:10" ht="15" x14ac:dyDescent="0.25">
      <c r="J113"/>
    </row>
    <row r="114" spans="10:10" ht="15" x14ac:dyDescent="0.25">
      <c r="J114"/>
    </row>
    <row r="115" spans="10:10" ht="15" x14ac:dyDescent="0.25">
      <c r="J115"/>
    </row>
    <row r="116" spans="10:10" ht="15" x14ac:dyDescent="0.25">
      <c r="J116"/>
    </row>
    <row r="117" spans="10:10" ht="15" x14ac:dyDescent="0.25">
      <c r="J117"/>
    </row>
    <row r="118" spans="10:10" ht="15" x14ac:dyDescent="0.25">
      <c r="J118"/>
    </row>
    <row r="119" spans="10:10" ht="15" x14ac:dyDescent="0.25">
      <c r="J119"/>
    </row>
    <row r="120" spans="10:10" ht="15" x14ac:dyDescent="0.25">
      <c r="J120"/>
    </row>
    <row r="121" spans="10:10" ht="15" x14ac:dyDescent="0.25">
      <c r="J121"/>
    </row>
    <row r="122" spans="10:10" ht="15" x14ac:dyDescent="0.25">
      <c r="J122"/>
    </row>
    <row r="123" spans="10:10" ht="15" x14ac:dyDescent="0.25">
      <c r="J123"/>
    </row>
    <row r="124" spans="10:10" ht="15" x14ac:dyDescent="0.25">
      <c r="J124"/>
    </row>
    <row r="125" spans="10:10" ht="15" x14ac:dyDescent="0.25">
      <c r="J125"/>
    </row>
    <row r="126" spans="10:10" ht="15" x14ac:dyDescent="0.25">
      <c r="J126"/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3B4E-AF6B-480B-A033-1D66B19810F7}">
  <dimension ref="A1:B374"/>
  <sheetViews>
    <sheetView topLeftCell="B28" workbookViewId="0">
      <selection activeCell="C41" sqref="C41"/>
    </sheetView>
  </sheetViews>
  <sheetFormatPr defaultRowHeight="15" x14ac:dyDescent="0.25"/>
  <cols>
    <col min="1" max="1" width="35.42578125" customWidth="1"/>
    <col min="2" max="2" width="150.7109375" customWidth="1"/>
  </cols>
  <sheetData>
    <row r="1" spans="1:2" x14ac:dyDescent="0.25">
      <c r="A1" s="119" t="s">
        <v>246</v>
      </c>
      <c r="B1" s="120" t="s">
        <v>247</v>
      </c>
    </row>
    <row r="2" spans="1:2" x14ac:dyDescent="0.25">
      <c r="A2" s="69" t="s">
        <v>234</v>
      </c>
      <c r="B2" s="69" t="s">
        <v>210</v>
      </c>
    </row>
    <row r="3" spans="1:2" x14ac:dyDescent="0.25">
      <c r="A3" s="69" t="s">
        <v>243</v>
      </c>
      <c r="B3" s="69" t="s">
        <v>195</v>
      </c>
    </row>
    <row r="4" spans="1:2" x14ac:dyDescent="0.25">
      <c r="A4" s="69" t="s">
        <v>197</v>
      </c>
      <c r="B4" s="69" t="s">
        <v>196</v>
      </c>
    </row>
    <row r="5" spans="1:2" x14ac:dyDescent="0.25">
      <c r="A5" s="69" t="s">
        <v>200</v>
      </c>
      <c r="B5" s="68" t="s">
        <v>199</v>
      </c>
    </row>
    <row r="6" spans="1:2" x14ac:dyDescent="0.25">
      <c r="A6" s="69" t="s">
        <v>235</v>
      </c>
      <c r="B6" s="69" t="s">
        <v>204</v>
      </c>
    </row>
    <row r="7" spans="1:2" x14ac:dyDescent="0.25">
      <c r="A7" s="69" t="s">
        <v>236</v>
      </c>
      <c r="B7" s="69" t="s">
        <v>205</v>
      </c>
    </row>
    <row r="8" spans="1:2" x14ac:dyDescent="0.25">
      <c r="A8" s="69" t="s">
        <v>237</v>
      </c>
      <c r="B8" s="69" t="s">
        <v>207</v>
      </c>
    </row>
    <row r="9" spans="1:2" x14ac:dyDescent="0.25">
      <c r="A9" s="69" t="s">
        <v>238</v>
      </c>
      <c r="B9" s="69" t="s">
        <v>208</v>
      </c>
    </row>
    <row r="10" spans="1:2" x14ac:dyDescent="0.25">
      <c r="A10" s="69" t="s">
        <v>244</v>
      </c>
      <c r="B10" s="69" t="s">
        <v>209</v>
      </c>
    </row>
    <row r="11" spans="1:2" x14ac:dyDescent="0.25">
      <c r="A11" s="69" t="s">
        <v>200</v>
      </c>
      <c r="B11" s="69" t="s">
        <v>212</v>
      </c>
    </row>
    <row r="12" spans="1:2" x14ac:dyDescent="0.25">
      <c r="A12" s="69" t="s">
        <v>214</v>
      </c>
      <c r="B12" s="69" t="s">
        <v>213</v>
      </c>
    </row>
    <row r="13" spans="1:2" x14ac:dyDescent="0.25">
      <c r="A13" s="69" t="s">
        <v>216</v>
      </c>
      <c r="B13" s="69" t="s">
        <v>215</v>
      </c>
    </row>
    <row r="14" spans="1:2" x14ac:dyDescent="0.25">
      <c r="A14" s="69" t="s">
        <v>245</v>
      </c>
      <c r="B14" s="69" t="s">
        <v>232</v>
      </c>
    </row>
    <row r="15" spans="1:2" x14ac:dyDescent="0.25">
      <c r="A15" s="69" t="s">
        <v>203</v>
      </c>
      <c r="B15" s="69" t="s">
        <v>233</v>
      </c>
    </row>
    <row r="16" spans="1:2" x14ac:dyDescent="0.25">
      <c r="A16" s="69" t="s">
        <v>49</v>
      </c>
      <c r="B16" s="69" t="s">
        <v>239</v>
      </c>
    </row>
    <row r="17" spans="1:2" x14ac:dyDescent="0.25">
      <c r="A17" s="69" t="s">
        <v>200</v>
      </c>
      <c r="B17" s="69" t="s">
        <v>240</v>
      </c>
    </row>
    <row r="18" spans="1:2" x14ac:dyDescent="0.25">
      <c r="A18" s="69" t="s">
        <v>222</v>
      </c>
      <c r="B18" s="69" t="s">
        <v>241</v>
      </c>
    </row>
    <row r="19" spans="1:2" x14ac:dyDescent="0.25">
      <c r="A19" s="69" t="s">
        <v>39</v>
      </c>
      <c r="B19" s="69" t="s">
        <v>242</v>
      </c>
    </row>
    <row r="20" spans="1:2" x14ac:dyDescent="0.25">
      <c r="A20" s="69" t="s">
        <v>256</v>
      </c>
      <c r="B20" s="69" t="s">
        <v>255</v>
      </c>
    </row>
    <row r="21" spans="1:2" x14ac:dyDescent="0.25">
      <c r="A21" s="69" t="s">
        <v>261</v>
      </c>
      <c r="B21" s="69" t="s">
        <v>260</v>
      </c>
    </row>
    <row r="22" spans="1:2" x14ac:dyDescent="0.25">
      <c r="A22" s="69"/>
      <c r="B22" s="70"/>
    </row>
    <row r="23" spans="1:2" x14ac:dyDescent="0.25">
      <c r="A23" s="69" t="s">
        <v>352</v>
      </c>
      <c r="B23" s="70" t="s">
        <v>353</v>
      </c>
    </row>
    <row r="24" spans="1:2" x14ac:dyDescent="0.25">
      <c r="A24" s="363" t="s">
        <v>362</v>
      </c>
      <c r="B24" s="68" t="s">
        <v>374</v>
      </c>
    </row>
    <row r="25" spans="1:2" x14ac:dyDescent="0.25">
      <c r="A25" s="68" t="s">
        <v>271</v>
      </c>
      <c r="B25" s="68" t="s">
        <v>365</v>
      </c>
    </row>
    <row r="26" spans="1:2" s="316" customFormat="1" x14ac:dyDescent="0.25">
      <c r="A26" s="333" t="s">
        <v>369</v>
      </c>
      <c r="B26" s="333" t="s">
        <v>370</v>
      </c>
    </row>
    <row r="27" spans="1:2" s="316" customFormat="1" x14ac:dyDescent="0.25">
      <c r="A27" s="333" t="s">
        <v>371</v>
      </c>
      <c r="B27" s="333"/>
    </row>
    <row r="28" spans="1:2" s="316" customFormat="1" x14ac:dyDescent="0.25">
      <c r="A28" s="333" t="s">
        <v>372</v>
      </c>
      <c r="B28" s="333" t="s">
        <v>373</v>
      </c>
    </row>
    <row r="29" spans="1:2" s="316" customFormat="1" x14ac:dyDescent="0.25">
      <c r="A29" s="333" t="s">
        <v>376</v>
      </c>
      <c r="B29" s="333" t="s">
        <v>377</v>
      </c>
    </row>
    <row r="30" spans="1:2" s="316" customFormat="1" x14ac:dyDescent="0.25">
      <c r="A30" s="333" t="s">
        <v>273</v>
      </c>
      <c r="B30" s="333" t="s">
        <v>378</v>
      </c>
    </row>
    <row r="31" spans="1:2" x14ac:dyDescent="0.25">
      <c r="A31" s="68" t="s">
        <v>367</v>
      </c>
      <c r="B31" s="68" t="s">
        <v>366</v>
      </c>
    </row>
    <row r="46" spans="1:2" x14ac:dyDescent="0.25">
      <c r="A46" s="126" t="s">
        <v>293</v>
      </c>
      <c r="B46" t="s">
        <v>292</v>
      </c>
    </row>
    <row r="47" spans="1:2" x14ac:dyDescent="0.25">
      <c r="A47" s="126" t="s">
        <v>287</v>
      </c>
      <c r="B47" t="s">
        <v>294</v>
      </c>
    </row>
    <row r="73" spans="2:2" x14ac:dyDescent="0.25">
      <c r="B73" t="s">
        <v>296</v>
      </c>
    </row>
    <row r="85" spans="2:2" x14ac:dyDescent="0.25">
      <c r="B85" t="s">
        <v>297</v>
      </c>
    </row>
    <row r="128" spans="2:2" x14ac:dyDescent="0.25">
      <c r="B128" t="s">
        <v>300</v>
      </c>
    </row>
    <row r="146" spans="2:2" x14ac:dyDescent="0.25">
      <c r="B146" t="s">
        <v>305</v>
      </c>
    </row>
    <row r="148" spans="2:2" x14ac:dyDescent="0.25">
      <c r="B148" t="s">
        <v>306</v>
      </c>
    </row>
    <row r="160" spans="2:2" x14ac:dyDescent="0.25">
      <c r="B160" t="s">
        <v>307</v>
      </c>
    </row>
    <row r="184" spans="2:2" x14ac:dyDescent="0.25">
      <c r="B184" t="s">
        <v>309</v>
      </c>
    </row>
    <row r="205" spans="2:2" x14ac:dyDescent="0.25">
      <c r="B205" t="s">
        <v>310</v>
      </c>
    </row>
    <row r="208" spans="2:2" x14ac:dyDescent="0.25">
      <c r="B208" t="s">
        <v>311</v>
      </c>
    </row>
    <row r="240" spans="2:2" x14ac:dyDescent="0.25">
      <c r="B240" t="s">
        <v>313</v>
      </c>
    </row>
    <row r="263" spans="2:2" x14ac:dyDescent="0.25">
      <c r="B263" t="s">
        <v>314</v>
      </c>
    </row>
    <row r="274" spans="2:2" x14ac:dyDescent="0.25">
      <c r="B274" t="s">
        <v>316</v>
      </c>
    </row>
    <row r="298" spans="2:2" x14ac:dyDescent="0.25">
      <c r="B298" t="s">
        <v>317</v>
      </c>
    </row>
    <row r="347" spans="2:2" x14ac:dyDescent="0.25">
      <c r="B347" t="s">
        <v>323</v>
      </c>
    </row>
    <row r="349" spans="2:2" x14ac:dyDescent="0.25">
      <c r="B349" t="s">
        <v>324</v>
      </c>
    </row>
    <row r="351" spans="2:2" x14ac:dyDescent="0.25">
      <c r="B351" t="s">
        <v>325</v>
      </c>
    </row>
    <row r="353" spans="2:2" x14ac:dyDescent="0.25">
      <c r="B353" t="s">
        <v>326</v>
      </c>
    </row>
    <row r="374" spans="2:2" x14ac:dyDescent="0.25">
      <c r="B374" t="s">
        <v>415</v>
      </c>
    </row>
  </sheetData>
  <hyperlinks>
    <hyperlink ref="B7" r:id="rId1" xr:uid="{2F6C1B64-D75E-4A60-A226-6C0767226B8D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CDA7-0E5F-4524-92CB-A1EB8B341C83}">
  <dimension ref="A1:O13"/>
  <sheetViews>
    <sheetView workbookViewId="0">
      <selection activeCell="I19" sqref="I19"/>
    </sheetView>
  </sheetViews>
  <sheetFormatPr defaultRowHeight="15" x14ac:dyDescent="0.25"/>
  <sheetData>
    <row r="1" spans="1:15" ht="15.75" thickBot="1" x14ac:dyDescent="0.3">
      <c r="A1" s="541" t="s">
        <v>248</v>
      </c>
      <c r="B1" s="542"/>
      <c r="C1" s="543"/>
    </row>
    <row r="2" spans="1:15" ht="15" customHeight="1" x14ac:dyDescent="0.25">
      <c r="A2" s="532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4"/>
    </row>
    <row r="3" spans="1:15" x14ac:dyDescent="0.25">
      <c r="A3" s="535"/>
      <c r="B3" s="536"/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536"/>
      <c r="N3" s="536"/>
      <c r="O3" s="537"/>
    </row>
    <row r="4" spans="1:15" x14ac:dyDescent="0.25">
      <c r="A4" s="535"/>
      <c r="B4" s="536"/>
      <c r="C4" s="536"/>
      <c r="D4" s="536"/>
      <c r="E4" s="536"/>
      <c r="F4" s="536"/>
      <c r="G4" s="536"/>
      <c r="H4" s="536"/>
      <c r="I4" s="536"/>
      <c r="J4" s="536"/>
      <c r="K4" s="536"/>
      <c r="L4" s="536"/>
      <c r="M4" s="536"/>
      <c r="N4" s="536"/>
      <c r="O4" s="537"/>
    </row>
    <row r="5" spans="1:15" x14ac:dyDescent="0.25">
      <c r="A5" s="535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  <c r="M5" s="536"/>
      <c r="N5" s="536"/>
      <c r="O5" s="537"/>
    </row>
    <row r="6" spans="1:15" x14ac:dyDescent="0.25">
      <c r="A6" s="535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36"/>
      <c r="M6" s="536"/>
      <c r="N6" s="536"/>
      <c r="O6" s="537"/>
    </row>
    <row r="7" spans="1:15" x14ac:dyDescent="0.25">
      <c r="A7" s="535"/>
      <c r="B7" s="536"/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7"/>
    </row>
    <row r="8" spans="1:15" x14ac:dyDescent="0.25">
      <c r="A8" s="535"/>
      <c r="B8" s="536"/>
      <c r="C8" s="536"/>
      <c r="D8" s="536"/>
      <c r="E8" s="536"/>
      <c r="F8" s="536"/>
      <c r="G8" s="536"/>
      <c r="H8" s="536"/>
      <c r="I8" s="536"/>
      <c r="J8" s="536"/>
      <c r="K8" s="536"/>
      <c r="L8" s="536"/>
      <c r="M8" s="536"/>
      <c r="N8" s="536"/>
      <c r="O8" s="537"/>
    </row>
    <row r="9" spans="1:15" x14ac:dyDescent="0.25">
      <c r="A9" s="535"/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536"/>
      <c r="N9" s="536"/>
      <c r="O9" s="537"/>
    </row>
    <row r="10" spans="1:15" x14ac:dyDescent="0.25">
      <c r="A10" s="535"/>
      <c r="B10" s="536"/>
      <c r="C10" s="536"/>
      <c r="D10" s="536"/>
      <c r="E10" s="536"/>
      <c r="F10" s="536"/>
      <c r="G10" s="536"/>
      <c r="H10" s="536"/>
      <c r="I10" s="536"/>
      <c r="J10" s="536"/>
      <c r="K10" s="536"/>
      <c r="L10" s="536"/>
      <c r="M10" s="536"/>
      <c r="N10" s="536"/>
      <c r="O10" s="537"/>
    </row>
    <row r="11" spans="1:15" x14ac:dyDescent="0.25">
      <c r="A11" s="535"/>
      <c r="B11" s="536"/>
      <c r="C11" s="536"/>
      <c r="D11" s="536"/>
      <c r="E11" s="536"/>
      <c r="F11" s="536"/>
      <c r="G11" s="536"/>
      <c r="H11" s="536"/>
      <c r="I11" s="536"/>
      <c r="J11" s="536"/>
      <c r="K11" s="536"/>
      <c r="L11" s="536"/>
      <c r="M11" s="536"/>
      <c r="N11" s="536"/>
      <c r="O11" s="537"/>
    </row>
    <row r="12" spans="1:15" x14ac:dyDescent="0.25">
      <c r="A12" s="535"/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6"/>
      <c r="N12" s="536"/>
      <c r="O12" s="537"/>
    </row>
    <row r="13" spans="1:15" ht="15.75" thickBot="1" x14ac:dyDescent="0.3">
      <c r="A13" s="538"/>
      <c r="B13" s="539"/>
      <c r="C13" s="539"/>
      <c r="D13" s="539"/>
      <c r="E13" s="539"/>
      <c r="F13" s="539"/>
      <c r="G13" s="539"/>
      <c r="H13" s="539"/>
      <c r="I13" s="539"/>
      <c r="J13" s="539"/>
      <c r="K13" s="539"/>
      <c r="L13" s="539"/>
      <c r="M13" s="539"/>
      <c r="N13" s="539"/>
      <c r="O13" s="540"/>
    </row>
  </sheetData>
  <mergeCells count="2">
    <mergeCell ref="A2:O13"/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9E3F-ACB7-4513-9FF4-ED5546C0A1DB}">
  <dimension ref="A1"/>
  <sheetViews>
    <sheetView topLeftCell="B1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C5F9-56BD-4586-BB08-D23787C03396}">
  <dimension ref="A1"/>
  <sheetViews>
    <sheetView workbookViewId="0">
      <selection activeCell="K21" sqref="K21"/>
    </sheetView>
  </sheetViews>
  <sheetFormatPr defaultColWidth="9" defaultRowHeight="15" x14ac:dyDescent="0.25"/>
  <cols>
    <col min="1" max="16384" width="9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71B-DFC7-4E1D-85E2-8D2770080CB5}">
  <dimension ref="A1:I37"/>
  <sheetViews>
    <sheetView topLeftCell="A19" zoomScale="85" zoomScaleNormal="85" workbookViewId="0">
      <selection activeCell="B7" sqref="B7"/>
    </sheetView>
  </sheetViews>
  <sheetFormatPr defaultColWidth="9" defaultRowHeight="14.25" x14ac:dyDescent="0.2"/>
  <cols>
    <col min="1" max="1" width="29" style="86" bestFit="1" customWidth="1"/>
    <col min="2" max="2" width="27.28515625" style="86" bestFit="1" customWidth="1"/>
    <col min="3" max="3" width="42.28515625" style="86" customWidth="1"/>
    <col min="4" max="16384" width="9" style="86"/>
  </cols>
  <sheetData>
    <row r="1" spans="1:3" ht="15" customHeight="1" x14ac:dyDescent="0.2">
      <c r="A1" s="87" t="s">
        <v>158</v>
      </c>
    </row>
    <row r="3" spans="1:3" ht="15" customHeight="1" x14ac:dyDescent="0.2">
      <c r="A3" s="87" t="s">
        <v>159</v>
      </c>
    </row>
    <row r="4" spans="1:3" ht="15" customHeight="1" x14ac:dyDescent="0.2">
      <c r="A4" s="87" t="s">
        <v>160</v>
      </c>
      <c r="B4" s="86" t="s">
        <v>193</v>
      </c>
    </row>
    <row r="5" spans="1:3" ht="15" customHeight="1" x14ac:dyDescent="0.2">
      <c r="A5" s="87" t="s">
        <v>161</v>
      </c>
      <c r="B5" s="86" t="s">
        <v>186</v>
      </c>
    </row>
    <row r="6" spans="1:3" ht="15" customHeight="1" x14ac:dyDescent="0.2">
      <c r="A6" s="87" t="s">
        <v>162</v>
      </c>
      <c r="B6" s="86" t="s">
        <v>163</v>
      </c>
    </row>
    <row r="7" spans="1:3" ht="15" customHeight="1" x14ac:dyDescent="0.2">
      <c r="A7" s="87" t="s">
        <v>164</v>
      </c>
      <c r="B7" s="88" t="s">
        <v>190</v>
      </c>
    </row>
    <row r="8" spans="1:3" ht="15" customHeight="1" x14ac:dyDescent="0.2">
      <c r="A8" s="87" t="s">
        <v>165</v>
      </c>
    </row>
    <row r="9" spans="1:3" ht="15" customHeight="1" x14ac:dyDescent="0.2">
      <c r="A9" s="87" t="s">
        <v>166</v>
      </c>
      <c r="B9" s="89"/>
    </row>
    <row r="10" spans="1:3" ht="15" customHeight="1" x14ac:dyDescent="0.2">
      <c r="A10" s="87" t="s">
        <v>167</v>
      </c>
      <c r="B10" s="90"/>
    </row>
    <row r="12" spans="1:3" ht="15" customHeight="1" x14ac:dyDescent="0.2">
      <c r="A12" s="87" t="s">
        <v>168</v>
      </c>
    </row>
    <row r="14" spans="1:3" ht="15" customHeight="1" x14ac:dyDescent="0.2">
      <c r="A14" s="87" t="s">
        <v>169</v>
      </c>
      <c r="B14" s="87" t="s">
        <v>170</v>
      </c>
      <c r="C14" s="87" t="s">
        <v>171</v>
      </c>
    </row>
    <row r="16" spans="1:3" ht="15" customHeight="1" x14ac:dyDescent="0.2">
      <c r="A16" s="91" t="s">
        <v>112</v>
      </c>
      <c r="B16" s="86" t="s">
        <v>172</v>
      </c>
      <c r="C16" s="92"/>
    </row>
    <row r="17" spans="1:9" ht="15" customHeight="1" x14ac:dyDescent="0.2">
      <c r="C17" s="91"/>
    </row>
    <row r="18" spans="1:9" ht="15" customHeight="1" x14ac:dyDescent="0.2">
      <c r="A18" s="87" t="s">
        <v>173</v>
      </c>
    </row>
    <row r="19" spans="1:9" ht="15" customHeight="1" x14ac:dyDescent="0.2">
      <c r="A19" s="87"/>
    </row>
    <row r="21" spans="1:9" ht="15" customHeight="1" x14ac:dyDescent="0.2">
      <c r="A21" s="93" t="s">
        <v>176</v>
      </c>
      <c r="B21" s="94" t="s">
        <v>177</v>
      </c>
      <c r="C21" s="87"/>
      <c r="D21" s="87"/>
      <c r="E21" s="87"/>
      <c r="F21" s="87"/>
      <c r="G21" s="87"/>
      <c r="H21" s="87"/>
      <c r="I21" s="87"/>
    </row>
    <row r="22" spans="1:9" ht="15" customHeight="1" x14ac:dyDescent="0.2">
      <c r="A22" s="93"/>
      <c r="B22" s="94" t="s">
        <v>178</v>
      </c>
      <c r="C22" s="87"/>
      <c r="D22" s="87"/>
      <c r="E22" s="87"/>
      <c r="F22" s="87"/>
      <c r="G22" s="87"/>
      <c r="H22" s="87"/>
      <c r="I22" s="87"/>
    </row>
    <row r="23" spans="1:9" ht="15" customHeight="1" x14ac:dyDescent="0.2">
      <c r="A23" s="93"/>
      <c r="B23" s="94" t="s">
        <v>179</v>
      </c>
      <c r="C23" s="87"/>
      <c r="D23" s="87"/>
      <c r="E23" s="87"/>
      <c r="F23" s="87"/>
      <c r="G23" s="87"/>
      <c r="H23" s="87"/>
      <c r="I23" s="87"/>
    </row>
    <row r="24" spans="1:9" ht="15" customHeight="1" x14ac:dyDescent="0.2">
      <c r="A24" s="93"/>
      <c r="B24" s="94" t="s">
        <v>180</v>
      </c>
      <c r="C24" s="87"/>
      <c r="D24" s="87"/>
      <c r="E24" s="87"/>
      <c r="F24" s="87"/>
      <c r="G24" s="87"/>
      <c r="H24" s="87"/>
      <c r="I24" s="87"/>
    </row>
    <row r="25" spans="1:9" ht="15" customHeight="1" x14ac:dyDescent="0.2">
      <c r="A25" s="93"/>
      <c r="B25" s="94" t="s">
        <v>181</v>
      </c>
      <c r="C25" s="87"/>
      <c r="D25" s="87"/>
      <c r="E25" s="87"/>
      <c r="F25" s="87"/>
      <c r="G25" s="87"/>
      <c r="H25" s="87"/>
      <c r="I25" s="87"/>
    </row>
    <row r="26" spans="1:9" ht="15" customHeight="1" x14ac:dyDescent="0.2">
      <c r="A26" s="93"/>
      <c r="B26" s="94" t="s">
        <v>182</v>
      </c>
      <c r="C26" s="87"/>
      <c r="D26" s="87"/>
      <c r="E26" s="87"/>
      <c r="F26" s="87"/>
      <c r="G26" s="87"/>
      <c r="H26" s="87"/>
      <c r="I26" s="87"/>
    </row>
    <row r="27" spans="1:9" ht="15" customHeight="1" x14ac:dyDescent="0.2">
      <c r="B27" s="94" t="s">
        <v>183</v>
      </c>
    </row>
    <row r="29" spans="1:9" ht="15" customHeight="1" x14ac:dyDescent="0.2">
      <c r="A29" s="87" t="s">
        <v>184</v>
      </c>
      <c r="C29" s="86" t="s">
        <v>174</v>
      </c>
    </row>
    <row r="32" spans="1:9" ht="15" customHeight="1" x14ac:dyDescent="0.2">
      <c r="A32" s="87" t="s">
        <v>185</v>
      </c>
    </row>
    <row r="35" spans="1:2" ht="15" customHeight="1" x14ac:dyDescent="0.2">
      <c r="A35" s="87" t="s">
        <v>175</v>
      </c>
    </row>
    <row r="36" spans="1:2" ht="15" customHeight="1" x14ac:dyDescent="0.2">
      <c r="B36" s="86" t="s">
        <v>191</v>
      </c>
    </row>
    <row r="37" spans="1:2" ht="15" customHeight="1" x14ac:dyDescent="0.2">
      <c r="B37" s="86" t="s">
        <v>192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62B6-AE23-41F7-A133-5165C19D93B2}">
  <dimension ref="A1:XFC95"/>
  <sheetViews>
    <sheetView showGridLines="0" tabSelected="1" topLeftCell="A73" zoomScaleNormal="100" zoomScaleSheetLayoutView="23" workbookViewId="0">
      <selection activeCell="C88" sqref="C88"/>
    </sheetView>
  </sheetViews>
  <sheetFormatPr defaultColWidth="9" defaultRowHeight="15" x14ac:dyDescent="0.25"/>
  <cols>
    <col min="1" max="1" width="14.5703125" style="1" bestFit="1" customWidth="1"/>
    <col min="2" max="2" width="12.28515625" style="1" bestFit="1" customWidth="1"/>
    <col min="3" max="3" width="43.5703125" style="1" bestFit="1" customWidth="1"/>
    <col min="4" max="9" width="9" style="1"/>
    <col min="10" max="18" width="8.42578125" style="1" bestFit="1" customWidth="1"/>
    <col min="19" max="16384" width="9" style="1"/>
  </cols>
  <sheetData>
    <row r="1" spans="1:19" x14ac:dyDescent="0.25">
      <c r="A1" s="30" t="s">
        <v>29</v>
      </c>
      <c r="B1" s="30" t="s">
        <v>15</v>
      </c>
      <c r="C1" s="30" t="s">
        <v>27</v>
      </c>
      <c r="D1" s="30">
        <v>2015</v>
      </c>
      <c r="E1" s="30">
        <v>2016</v>
      </c>
      <c r="F1" s="30">
        <v>2017</v>
      </c>
      <c r="G1" s="30">
        <v>2018</v>
      </c>
      <c r="H1" s="30">
        <v>2019</v>
      </c>
      <c r="I1" s="30">
        <v>2020</v>
      </c>
      <c r="J1" s="30" t="s">
        <v>28</v>
      </c>
      <c r="K1" s="30" t="s">
        <v>3</v>
      </c>
      <c r="L1" s="30" t="s">
        <v>4</v>
      </c>
      <c r="M1" s="30" t="s">
        <v>5</v>
      </c>
      <c r="N1" s="30" t="s">
        <v>6</v>
      </c>
      <c r="O1" s="30" t="s">
        <v>7</v>
      </c>
      <c r="P1" s="30" t="s">
        <v>8</v>
      </c>
      <c r="Q1" s="30" t="s">
        <v>9</v>
      </c>
      <c r="R1" s="30" t="s">
        <v>10</v>
      </c>
      <c r="S1" s="30" t="s">
        <v>16</v>
      </c>
    </row>
    <row r="2" spans="1:19" s="176" customFormat="1" x14ac:dyDescent="0.25">
      <c r="A2" s="336" t="s">
        <v>30</v>
      </c>
      <c r="B2" s="336" t="s">
        <v>31</v>
      </c>
      <c r="C2" s="483" t="s">
        <v>381</v>
      </c>
      <c r="D2" s="484">
        <v>0.72</v>
      </c>
      <c r="E2" s="484">
        <v>0.72</v>
      </c>
      <c r="F2" s="484">
        <v>0.72</v>
      </c>
      <c r="G2" s="484">
        <v>0.72</v>
      </c>
      <c r="H2" s="484">
        <v>0.72</v>
      </c>
      <c r="I2" s="484">
        <v>0.72</v>
      </c>
      <c r="J2" s="484">
        <v>0.72</v>
      </c>
      <c r="K2" s="484">
        <v>0.72</v>
      </c>
      <c r="L2" s="484">
        <v>0.72</v>
      </c>
      <c r="M2" s="484">
        <v>0.72</v>
      </c>
      <c r="N2" s="484">
        <v>0.72</v>
      </c>
      <c r="O2" s="484">
        <v>0.72</v>
      </c>
      <c r="P2" s="484">
        <v>0.72</v>
      </c>
      <c r="Q2" s="484">
        <v>0.72</v>
      </c>
      <c r="R2" s="484">
        <v>0.72</v>
      </c>
      <c r="S2" s="484">
        <v>0.72</v>
      </c>
    </row>
    <row r="3" spans="1:19" x14ac:dyDescent="0.25">
      <c r="A3" s="95" t="s">
        <v>30</v>
      </c>
      <c r="B3" s="336" t="s">
        <v>31</v>
      </c>
      <c r="C3" s="128" t="s">
        <v>384</v>
      </c>
      <c r="D3" s="344">
        <v>0.36</v>
      </c>
      <c r="E3" s="344">
        <v>0.36</v>
      </c>
      <c r="F3" s="344">
        <v>0.36</v>
      </c>
      <c r="G3" s="344">
        <v>0.36</v>
      </c>
      <c r="H3" s="344">
        <v>0.36</v>
      </c>
      <c r="I3" s="344">
        <v>0.36</v>
      </c>
      <c r="J3" s="344">
        <v>0.36</v>
      </c>
      <c r="K3" s="344">
        <v>0.36</v>
      </c>
      <c r="L3" s="344">
        <v>0.36</v>
      </c>
      <c r="M3" s="344">
        <v>0.36</v>
      </c>
      <c r="N3" s="344">
        <v>0.36</v>
      </c>
      <c r="O3" s="344">
        <v>0.36</v>
      </c>
      <c r="P3" s="344">
        <v>0.36</v>
      </c>
      <c r="Q3" s="344">
        <v>0.36</v>
      </c>
      <c r="R3" s="344">
        <v>0.36</v>
      </c>
      <c r="S3" s="344">
        <v>0.36</v>
      </c>
    </row>
    <row r="4" spans="1:19" s="176" customFormat="1" x14ac:dyDescent="0.25">
      <c r="A4" s="482" t="s">
        <v>30</v>
      </c>
      <c r="B4" s="482" t="s">
        <v>31</v>
      </c>
      <c r="C4" s="128" t="s">
        <v>390</v>
      </c>
      <c r="D4" s="344">
        <v>0.36</v>
      </c>
      <c r="E4" s="344">
        <v>0.36</v>
      </c>
      <c r="F4" s="344">
        <v>0.36</v>
      </c>
      <c r="G4" s="344">
        <v>0.36</v>
      </c>
      <c r="H4" s="344">
        <v>0.36</v>
      </c>
      <c r="I4" s="344">
        <v>0.36</v>
      </c>
      <c r="J4" s="344">
        <v>0.36</v>
      </c>
      <c r="K4" s="344">
        <v>0.36</v>
      </c>
      <c r="L4" s="344">
        <v>0.36</v>
      </c>
      <c r="M4" s="344">
        <v>0.36</v>
      </c>
      <c r="N4" s="344">
        <v>0.36</v>
      </c>
      <c r="O4" s="344">
        <v>0.36</v>
      </c>
      <c r="P4" s="344">
        <v>0.36</v>
      </c>
      <c r="Q4" s="344">
        <v>0.36</v>
      </c>
      <c r="R4" s="344">
        <v>0.36</v>
      </c>
      <c r="S4" s="344">
        <v>0.36</v>
      </c>
    </row>
    <row r="5" spans="1:19" s="172" customFormat="1" x14ac:dyDescent="0.25">
      <c r="A5" s="95" t="s">
        <v>30</v>
      </c>
      <c r="B5" s="95" t="s">
        <v>31</v>
      </c>
      <c r="C5" s="128" t="s">
        <v>391</v>
      </c>
      <c r="D5" s="344">
        <v>1.8</v>
      </c>
      <c r="E5" s="344">
        <v>1.8</v>
      </c>
      <c r="F5" s="344">
        <v>1.8</v>
      </c>
      <c r="G5" s="344">
        <v>1.8</v>
      </c>
      <c r="H5" s="344">
        <v>1.8</v>
      </c>
      <c r="I5" s="344">
        <v>1.8</v>
      </c>
      <c r="J5" s="344">
        <v>1.8</v>
      </c>
      <c r="K5" s="344">
        <v>1.8</v>
      </c>
      <c r="L5" s="344">
        <v>1.8</v>
      </c>
      <c r="M5" s="344">
        <v>1.8</v>
      </c>
      <c r="N5" s="344">
        <v>1.8</v>
      </c>
      <c r="O5" s="344">
        <v>1.8</v>
      </c>
      <c r="P5" s="344">
        <v>1.8</v>
      </c>
      <c r="Q5" s="344">
        <v>1.8</v>
      </c>
      <c r="R5" s="344">
        <v>1.8</v>
      </c>
      <c r="S5" s="344">
        <v>1.8</v>
      </c>
    </row>
    <row r="6" spans="1:19" s="172" customFormat="1" x14ac:dyDescent="0.25">
      <c r="A6" s="336" t="s">
        <v>30</v>
      </c>
      <c r="B6" s="336" t="s">
        <v>31</v>
      </c>
      <c r="C6" s="128" t="s">
        <v>393</v>
      </c>
      <c r="D6" s="344">
        <v>0.4</v>
      </c>
      <c r="E6" s="344">
        <v>0.4</v>
      </c>
      <c r="F6" s="344">
        <v>0.4</v>
      </c>
      <c r="G6" s="344">
        <v>0.4</v>
      </c>
      <c r="H6" s="344">
        <v>0.4</v>
      </c>
      <c r="I6" s="344">
        <v>0.4</v>
      </c>
      <c r="J6" s="344">
        <v>0.4</v>
      </c>
      <c r="K6" s="344">
        <v>0.4</v>
      </c>
      <c r="L6" s="344">
        <v>0.4</v>
      </c>
      <c r="M6" s="344">
        <v>0.4</v>
      </c>
      <c r="N6" s="344">
        <v>0.4</v>
      </c>
      <c r="O6" s="344">
        <v>0.4</v>
      </c>
      <c r="P6" s="344">
        <v>0.4</v>
      </c>
      <c r="Q6" s="344">
        <v>0.4</v>
      </c>
      <c r="R6" s="344">
        <v>0.4</v>
      </c>
      <c r="S6" s="344">
        <v>0.4</v>
      </c>
    </row>
    <row r="7" spans="1:19" s="387" customFormat="1" x14ac:dyDescent="0.25">
      <c r="A7" s="336" t="s">
        <v>30</v>
      </c>
      <c r="B7" s="336" t="s">
        <v>31</v>
      </c>
      <c r="C7" s="128" t="s">
        <v>395</v>
      </c>
      <c r="D7" s="344">
        <v>0.6</v>
      </c>
      <c r="E7" s="344">
        <v>0.6</v>
      </c>
      <c r="F7" s="344">
        <v>0.6</v>
      </c>
      <c r="G7" s="344">
        <v>0.6</v>
      </c>
      <c r="H7" s="344">
        <v>0.6</v>
      </c>
      <c r="I7" s="344">
        <v>0.6</v>
      </c>
      <c r="J7" s="344">
        <v>0.6</v>
      </c>
      <c r="K7" s="344">
        <v>0.6</v>
      </c>
      <c r="L7" s="344">
        <v>0.6</v>
      </c>
      <c r="M7" s="344">
        <v>0.6</v>
      </c>
      <c r="N7" s="344">
        <v>0.6</v>
      </c>
      <c r="O7" s="344">
        <v>0.6</v>
      </c>
      <c r="P7" s="344">
        <v>0.6</v>
      </c>
      <c r="Q7" s="344">
        <v>0.6</v>
      </c>
      <c r="R7" s="344">
        <v>0.6</v>
      </c>
      <c r="S7" s="344">
        <v>0.6</v>
      </c>
    </row>
    <row r="8" spans="1:19" s="317" customFormat="1" x14ac:dyDescent="0.25">
      <c r="A8" s="336" t="s">
        <v>30</v>
      </c>
      <c r="B8" s="336" t="s">
        <v>31</v>
      </c>
      <c r="C8" s="128" t="s">
        <v>397</v>
      </c>
      <c r="D8" s="344">
        <v>0.6</v>
      </c>
      <c r="E8" s="344">
        <v>0.6</v>
      </c>
      <c r="F8" s="344">
        <v>0.6</v>
      </c>
      <c r="G8" s="344">
        <v>0.6</v>
      </c>
      <c r="H8" s="344">
        <v>0.6</v>
      </c>
      <c r="I8" s="344">
        <v>0.6</v>
      </c>
      <c r="J8" s="344">
        <v>0.6</v>
      </c>
      <c r="K8" s="344">
        <v>0.6</v>
      </c>
      <c r="L8" s="344">
        <v>0.6</v>
      </c>
      <c r="M8" s="344">
        <v>0.6</v>
      </c>
      <c r="N8" s="344">
        <v>0.6</v>
      </c>
      <c r="O8" s="344">
        <v>0.6</v>
      </c>
      <c r="P8" s="344">
        <v>0.6</v>
      </c>
      <c r="Q8" s="344">
        <v>0.6</v>
      </c>
      <c r="R8" s="344">
        <v>0.6</v>
      </c>
      <c r="S8" s="344">
        <v>0.6</v>
      </c>
    </row>
    <row r="9" spans="1:19" x14ac:dyDescent="0.25">
      <c r="A9" s="95" t="s">
        <v>30</v>
      </c>
      <c r="B9" s="95" t="s">
        <v>31</v>
      </c>
      <c r="C9" s="128" t="s">
        <v>12</v>
      </c>
      <c r="D9" s="121">
        <v>0</v>
      </c>
      <c r="E9" s="344">
        <v>0</v>
      </c>
      <c r="F9" s="344">
        <v>0</v>
      </c>
      <c r="G9" s="344">
        <v>0</v>
      </c>
      <c r="H9" s="344">
        <v>0</v>
      </c>
      <c r="I9" s="344">
        <v>0</v>
      </c>
      <c r="J9" s="344">
        <v>0</v>
      </c>
      <c r="K9" s="344">
        <v>0</v>
      </c>
      <c r="L9" s="344">
        <v>0</v>
      </c>
      <c r="M9" s="344">
        <v>0</v>
      </c>
      <c r="N9" s="344">
        <v>0</v>
      </c>
      <c r="O9" s="344">
        <v>0</v>
      </c>
      <c r="P9" s="344">
        <v>0</v>
      </c>
      <c r="Q9" s="344">
        <v>0</v>
      </c>
      <c r="R9" s="344">
        <v>0</v>
      </c>
      <c r="S9" s="344">
        <v>0</v>
      </c>
    </row>
    <row r="10" spans="1:19" x14ac:dyDescent="0.25">
      <c r="A10" s="301" t="s">
        <v>30</v>
      </c>
      <c r="B10" s="301" t="s">
        <v>31</v>
      </c>
      <c r="C10" s="302" t="s">
        <v>58</v>
      </c>
      <c r="D10" s="303">
        <f t="shared" ref="D10:S10" si="0">SUM(D3:D9)</f>
        <v>4.12</v>
      </c>
      <c r="E10" s="303">
        <f t="shared" si="0"/>
        <v>4.12</v>
      </c>
      <c r="F10" s="303">
        <f t="shared" si="0"/>
        <v>4.12</v>
      </c>
      <c r="G10" s="303">
        <f t="shared" si="0"/>
        <v>4.12</v>
      </c>
      <c r="H10" s="303">
        <f t="shared" si="0"/>
        <v>4.12</v>
      </c>
      <c r="I10" s="303">
        <f t="shared" si="0"/>
        <v>4.12</v>
      </c>
      <c r="J10" s="303">
        <f t="shared" si="0"/>
        <v>4.12</v>
      </c>
      <c r="K10" s="303">
        <f t="shared" si="0"/>
        <v>4.12</v>
      </c>
      <c r="L10" s="303">
        <f t="shared" si="0"/>
        <v>4.12</v>
      </c>
      <c r="M10" s="303">
        <f t="shared" si="0"/>
        <v>4.12</v>
      </c>
      <c r="N10" s="303">
        <f t="shared" si="0"/>
        <v>4.12</v>
      </c>
      <c r="O10" s="303">
        <f t="shared" si="0"/>
        <v>4.12</v>
      </c>
      <c r="P10" s="303">
        <f t="shared" si="0"/>
        <v>4.12</v>
      </c>
      <c r="Q10" s="303">
        <f t="shared" si="0"/>
        <v>4.12</v>
      </c>
      <c r="R10" s="303">
        <f t="shared" si="0"/>
        <v>4.12</v>
      </c>
      <c r="S10" s="303">
        <f t="shared" si="0"/>
        <v>4.12</v>
      </c>
    </row>
    <row r="11" spans="1:19" s="172" customFormat="1" x14ac:dyDescent="0.25">
      <c r="A11" s="95" t="s">
        <v>30</v>
      </c>
      <c r="B11" s="95" t="s">
        <v>33</v>
      </c>
      <c r="C11" s="128" t="s">
        <v>298</v>
      </c>
      <c r="D11" s="345">
        <v>40</v>
      </c>
      <c r="E11" s="345">
        <v>40</v>
      </c>
      <c r="F11" s="345">
        <v>40</v>
      </c>
      <c r="G11" s="345">
        <v>40</v>
      </c>
      <c r="H11" s="345">
        <v>40</v>
      </c>
      <c r="I11" s="345">
        <v>40</v>
      </c>
      <c r="J11" s="345">
        <v>40</v>
      </c>
      <c r="K11" s="345">
        <v>40</v>
      </c>
      <c r="L11" s="345">
        <v>40</v>
      </c>
      <c r="M11" s="345">
        <v>40</v>
      </c>
      <c r="N11" s="345">
        <v>40</v>
      </c>
      <c r="O11" s="345">
        <v>40</v>
      </c>
      <c r="P11" s="345">
        <v>40</v>
      </c>
      <c r="Q11" s="345">
        <v>40</v>
      </c>
      <c r="R11" s="345">
        <v>40</v>
      </c>
      <c r="S11" s="345">
        <v>40</v>
      </c>
    </row>
    <row r="12" spans="1:19" x14ac:dyDescent="0.25">
      <c r="A12" s="95" t="s">
        <v>30</v>
      </c>
      <c r="B12" s="95" t="s">
        <v>33</v>
      </c>
      <c r="C12" s="129" t="s">
        <v>269</v>
      </c>
      <c r="D12" s="121">
        <v>20</v>
      </c>
      <c r="E12" s="121">
        <v>20</v>
      </c>
      <c r="F12" s="121">
        <v>20</v>
      </c>
      <c r="G12" s="121">
        <v>20</v>
      </c>
      <c r="H12" s="121">
        <v>20</v>
      </c>
      <c r="I12" s="121">
        <v>20</v>
      </c>
      <c r="J12" s="121">
        <v>20</v>
      </c>
      <c r="K12" s="121">
        <v>20</v>
      </c>
      <c r="L12" s="121">
        <v>20</v>
      </c>
      <c r="M12" s="121">
        <v>20</v>
      </c>
      <c r="N12" s="121">
        <v>20</v>
      </c>
      <c r="O12" s="121">
        <v>20</v>
      </c>
      <c r="P12" s="121">
        <v>20</v>
      </c>
      <c r="Q12" s="121">
        <v>20</v>
      </c>
      <c r="R12" s="121">
        <v>20</v>
      </c>
      <c r="S12" s="121">
        <v>20</v>
      </c>
    </row>
    <row r="13" spans="1:19" x14ac:dyDescent="0.25">
      <c r="A13" s="95" t="s">
        <v>30</v>
      </c>
      <c r="B13" s="95" t="s">
        <v>33</v>
      </c>
      <c r="C13" s="129" t="s">
        <v>287</v>
      </c>
      <c r="D13" s="344">
        <v>10</v>
      </c>
      <c r="E13" s="344">
        <v>10</v>
      </c>
      <c r="F13" s="344">
        <v>10</v>
      </c>
      <c r="G13" s="344">
        <v>10</v>
      </c>
      <c r="H13" s="344">
        <v>10</v>
      </c>
      <c r="I13" s="344">
        <v>10</v>
      </c>
      <c r="J13" s="344">
        <v>10</v>
      </c>
      <c r="K13" s="344">
        <v>10</v>
      </c>
      <c r="L13" s="344">
        <v>10</v>
      </c>
      <c r="M13" s="344">
        <v>10</v>
      </c>
      <c r="N13" s="344">
        <v>10</v>
      </c>
      <c r="O13" s="344">
        <v>10</v>
      </c>
      <c r="P13" s="344">
        <v>10</v>
      </c>
      <c r="Q13" s="344">
        <v>10</v>
      </c>
      <c r="R13" s="344">
        <v>10</v>
      </c>
      <c r="S13" s="344">
        <v>10</v>
      </c>
    </row>
    <row r="14" spans="1:19" x14ac:dyDescent="0.25">
      <c r="A14" s="95" t="s">
        <v>30</v>
      </c>
      <c r="B14" s="336" t="s">
        <v>33</v>
      </c>
      <c r="C14" s="128" t="s">
        <v>290</v>
      </c>
      <c r="D14" s="344">
        <v>20</v>
      </c>
      <c r="E14" s="344">
        <v>20</v>
      </c>
      <c r="F14" s="344">
        <v>20</v>
      </c>
      <c r="G14" s="344">
        <v>20</v>
      </c>
      <c r="H14" s="344">
        <v>20</v>
      </c>
      <c r="I14" s="344">
        <v>20</v>
      </c>
      <c r="J14" s="344">
        <v>50</v>
      </c>
      <c r="K14" s="344">
        <v>50</v>
      </c>
      <c r="L14" s="344">
        <v>50</v>
      </c>
      <c r="M14" s="344">
        <v>50</v>
      </c>
      <c r="N14" s="344">
        <v>50</v>
      </c>
      <c r="O14" s="344">
        <v>50</v>
      </c>
      <c r="P14" s="344">
        <v>50</v>
      </c>
      <c r="Q14" s="344">
        <v>50</v>
      </c>
      <c r="R14" s="344">
        <v>50</v>
      </c>
      <c r="S14" s="344">
        <v>50</v>
      </c>
    </row>
    <row r="15" spans="1:19" s="317" customFormat="1" x14ac:dyDescent="0.25">
      <c r="A15" s="336" t="s">
        <v>30</v>
      </c>
      <c r="B15" s="95" t="s">
        <v>33</v>
      </c>
      <c r="C15" s="364" t="s">
        <v>375</v>
      </c>
      <c r="D15" s="344">
        <v>70</v>
      </c>
      <c r="E15" s="344">
        <v>70</v>
      </c>
      <c r="F15" s="344">
        <v>70</v>
      </c>
      <c r="G15" s="344">
        <v>70</v>
      </c>
      <c r="H15" s="344">
        <v>70</v>
      </c>
      <c r="I15" s="344">
        <v>70</v>
      </c>
      <c r="J15" s="344">
        <v>70</v>
      </c>
      <c r="K15" s="344">
        <v>70</v>
      </c>
      <c r="L15" s="344">
        <v>70</v>
      </c>
      <c r="M15" s="344">
        <v>70</v>
      </c>
      <c r="N15" s="344">
        <v>70</v>
      </c>
      <c r="O15" s="344">
        <v>70</v>
      </c>
      <c r="P15" s="344">
        <v>70</v>
      </c>
      <c r="Q15" s="344">
        <v>70</v>
      </c>
      <c r="R15" s="344">
        <v>70</v>
      </c>
      <c r="S15" s="344">
        <v>70</v>
      </c>
    </row>
    <row r="16" spans="1:19" x14ac:dyDescent="0.25">
      <c r="A16" s="95" t="s">
        <v>30</v>
      </c>
      <c r="B16" s="96" t="s">
        <v>33</v>
      </c>
      <c r="C16" s="130" t="s">
        <v>12</v>
      </c>
      <c r="D16" s="121">
        <v>25</v>
      </c>
      <c r="E16" s="344">
        <v>25</v>
      </c>
      <c r="F16" s="344">
        <v>25</v>
      </c>
      <c r="G16" s="344">
        <v>25</v>
      </c>
      <c r="H16" s="344">
        <v>25</v>
      </c>
      <c r="I16" s="344">
        <v>25</v>
      </c>
      <c r="J16" s="344">
        <v>30</v>
      </c>
      <c r="K16" s="344">
        <v>30</v>
      </c>
      <c r="L16" s="344">
        <v>30</v>
      </c>
      <c r="M16" s="344">
        <v>30</v>
      </c>
      <c r="N16" s="344">
        <v>30</v>
      </c>
      <c r="O16" s="344">
        <v>30</v>
      </c>
      <c r="P16" s="344">
        <v>35</v>
      </c>
      <c r="Q16" s="344">
        <v>35</v>
      </c>
      <c r="R16" s="344">
        <v>35</v>
      </c>
      <c r="S16" s="344">
        <v>35</v>
      </c>
    </row>
    <row r="17" spans="1:20" x14ac:dyDescent="0.25">
      <c r="A17" s="301" t="s">
        <v>30</v>
      </c>
      <c r="B17" s="304" t="s">
        <v>33</v>
      </c>
      <c r="C17" s="305" t="s">
        <v>58</v>
      </c>
      <c r="D17" s="306">
        <f t="shared" ref="D17:S17" si="1">SUM(D11:D16)</f>
        <v>185</v>
      </c>
      <c r="E17" s="306">
        <f t="shared" si="1"/>
        <v>185</v>
      </c>
      <c r="F17" s="306">
        <f t="shared" si="1"/>
        <v>185</v>
      </c>
      <c r="G17" s="306">
        <f t="shared" si="1"/>
        <v>185</v>
      </c>
      <c r="H17" s="306">
        <f t="shared" si="1"/>
        <v>185</v>
      </c>
      <c r="I17" s="306">
        <f t="shared" si="1"/>
        <v>185</v>
      </c>
      <c r="J17" s="306">
        <f t="shared" si="1"/>
        <v>220</v>
      </c>
      <c r="K17" s="306">
        <f t="shared" si="1"/>
        <v>220</v>
      </c>
      <c r="L17" s="306">
        <f t="shared" si="1"/>
        <v>220</v>
      </c>
      <c r="M17" s="306">
        <f t="shared" si="1"/>
        <v>220</v>
      </c>
      <c r="N17" s="306">
        <f t="shared" si="1"/>
        <v>220</v>
      </c>
      <c r="O17" s="306">
        <f t="shared" si="1"/>
        <v>220</v>
      </c>
      <c r="P17" s="306">
        <f t="shared" si="1"/>
        <v>225</v>
      </c>
      <c r="Q17" s="306">
        <f t="shared" si="1"/>
        <v>225</v>
      </c>
      <c r="R17" s="306">
        <f t="shared" si="1"/>
        <v>225</v>
      </c>
      <c r="S17" s="306">
        <f t="shared" si="1"/>
        <v>225</v>
      </c>
    </row>
    <row r="18" spans="1:20" x14ac:dyDescent="0.25">
      <c r="A18" s="95" t="s">
        <v>30</v>
      </c>
      <c r="B18" s="95" t="s">
        <v>41</v>
      </c>
      <c r="C18" s="131" t="s">
        <v>289</v>
      </c>
      <c r="D18" s="344">
        <v>30</v>
      </c>
      <c r="E18" s="344">
        <v>30</v>
      </c>
      <c r="F18" s="344">
        <v>30</v>
      </c>
      <c r="G18" s="344">
        <v>30</v>
      </c>
      <c r="H18" s="344">
        <v>30</v>
      </c>
      <c r="I18" s="344">
        <v>30</v>
      </c>
      <c r="J18" s="344">
        <v>30</v>
      </c>
      <c r="K18" s="344">
        <v>30</v>
      </c>
      <c r="L18" s="344">
        <v>30</v>
      </c>
      <c r="M18" s="344">
        <v>30</v>
      </c>
      <c r="N18" s="344">
        <v>30</v>
      </c>
      <c r="O18" s="344">
        <v>30</v>
      </c>
      <c r="P18" s="344">
        <v>30</v>
      </c>
      <c r="Q18" s="344">
        <v>30</v>
      </c>
      <c r="R18" s="344">
        <v>30</v>
      </c>
      <c r="S18" s="344">
        <v>30</v>
      </c>
    </row>
    <row r="19" spans="1:20" x14ac:dyDescent="0.25">
      <c r="A19" s="336" t="s">
        <v>30</v>
      </c>
      <c r="B19" s="336" t="s">
        <v>41</v>
      </c>
      <c r="C19" s="131" t="s">
        <v>290</v>
      </c>
      <c r="D19" s="344">
        <v>20</v>
      </c>
      <c r="E19" s="344">
        <v>20</v>
      </c>
      <c r="F19" s="344">
        <v>20</v>
      </c>
      <c r="G19" s="344">
        <v>20</v>
      </c>
      <c r="H19" s="344">
        <v>20</v>
      </c>
      <c r="I19" s="344">
        <v>20</v>
      </c>
      <c r="J19" s="344">
        <v>20</v>
      </c>
      <c r="K19" s="344">
        <v>20</v>
      </c>
      <c r="L19" s="344">
        <v>20</v>
      </c>
      <c r="M19" s="344">
        <v>20</v>
      </c>
      <c r="N19" s="344">
        <v>20</v>
      </c>
      <c r="O19" s="344">
        <v>20</v>
      </c>
      <c r="P19" s="344">
        <v>20</v>
      </c>
      <c r="Q19" s="344">
        <v>20</v>
      </c>
      <c r="R19" s="344">
        <v>20</v>
      </c>
      <c r="S19" s="344">
        <v>20</v>
      </c>
    </row>
    <row r="20" spans="1:20" x14ac:dyDescent="0.25">
      <c r="A20" s="95" t="s">
        <v>30</v>
      </c>
      <c r="B20" s="95" t="s">
        <v>41</v>
      </c>
      <c r="C20" s="130" t="s">
        <v>12</v>
      </c>
      <c r="D20" s="121">
        <v>10</v>
      </c>
      <c r="E20" s="344">
        <v>10</v>
      </c>
      <c r="F20" s="344">
        <v>10</v>
      </c>
      <c r="G20" s="344">
        <v>10</v>
      </c>
      <c r="H20" s="344">
        <v>10</v>
      </c>
      <c r="I20" s="344">
        <v>10</v>
      </c>
      <c r="J20" s="344">
        <v>10</v>
      </c>
      <c r="K20" s="344">
        <v>10</v>
      </c>
      <c r="L20" s="344">
        <v>10</v>
      </c>
      <c r="M20" s="344">
        <v>10</v>
      </c>
      <c r="N20" s="344">
        <v>10</v>
      </c>
      <c r="O20" s="344">
        <v>10</v>
      </c>
      <c r="P20" s="344">
        <v>10</v>
      </c>
      <c r="Q20" s="344">
        <v>10</v>
      </c>
      <c r="R20" s="344">
        <v>10</v>
      </c>
      <c r="S20" s="344">
        <v>10</v>
      </c>
    </row>
    <row r="21" spans="1:20" x14ac:dyDescent="0.25">
      <c r="A21" s="301" t="s">
        <v>30</v>
      </c>
      <c r="B21" s="301" t="s">
        <v>41</v>
      </c>
      <c r="C21" s="307" t="s">
        <v>58</v>
      </c>
      <c r="D21" s="308">
        <f t="shared" ref="D21:S21" si="2">SUM(D18:D20)</f>
        <v>60</v>
      </c>
      <c r="E21" s="308">
        <f t="shared" si="2"/>
        <v>60</v>
      </c>
      <c r="F21" s="308">
        <f t="shared" si="2"/>
        <v>60</v>
      </c>
      <c r="G21" s="308">
        <f t="shared" si="2"/>
        <v>60</v>
      </c>
      <c r="H21" s="308">
        <f t="shared" si="2"/>
        <v>60</v>
      </c>
      <c r="I21" s="308">
        <f t="shared" si="2"/>
        <v>60</v>
      </c>
      <c r="J21" s="308">
        <f t="shared" si="2"/>
        <v>60</v>
      </c>
      <c r="K21" s="308">
        <f t="shared" si="2"/>
        <v>60</v>
      </c>
      <c r="L21" s="308">
        <f t="shared" si="2"/>
        <v>60</v>
      </c>
      <c r="M21" s="308">
        <f t="shared" si="2"/>
        <v>60</v>
      </c>
      <c r="N21" s="308">
        <f t="shared" si="2"/>
        <v>60</v>
      </c>
      <c r="O21" s="308">
        <f t="shared" si="2"/>
        <v>60</v>
      </c>
      <c r="P21" s="308">
        <f t="shared" si="2"/>
        <v>60</v>
      </c>
      <c r="Q21" s="308">
        <f t="shared" si="2"/>
        <v>60</v>
      </c>
      <c r="R21" s="308">
        <f t="shared" si="2"/>
        <v>60</v>
      </c>
      <c r="S21" s="308">
        <f t="shared" si="2"/>
        <v>60</v>
      </c>
    </row>
    <row r="22" spans="1:20" x14ac:dyDescent="0.25">
      <c r="A22" s="95" t="s">
        <v>30</v>
      </c>
      <c r="B22" s="95" t="s">
        <v>49</v>
      </c>
      <c r="C22" s="133" t="s">
        <v>291</v>
      </c>
      <c r="D22" s="346">
        <v>3</v>
      </c>
      <c r="E22" s="346">
        <v>3</v>
      </c>
      <c r="F22" s="346">
        <v>3</v>
      </c>
      <c r="G22" s="346">
        <v>3</v>
      </c>
      <c r="H22" s="346">
        <v>3</v>
      </c>
      <c r="I22" s="346">
        <v>3</v>
      </c>
      <c r="J22" s="346">
        <v>3</v>
      </c>
      <c r="K22" s="346">
        <v>3</v>
      </c>
      <c r="L22" s="346">
        <v>3</v>
      </c>
      <c r="M22" s="346">
        <v>3</v>
      </c>
      <c r="N22" s="346">
        <v>3</v>
      </c>
      <c r="O22" s="346">
        <v>3</v>
      </c>
      <c r="P22" s="346">
        <v>3</v>
      </c>
      <c r="Q22" s="346">
        <v>3</v>
      </c>
      <c r="R22" s="346">
        <v>3</v>
      </c>
      <c r="S22" s="346">
        <v>3</v>
      </c>
    </row>
    <row r="23" spans="1:20" x14ac:dyDescent="0.25">
      <c r="A23" s="95" t="s">
        <v>30</v>
      </c>
      <c r="B23" s="95" t="s">
        <v>49</v>
      </c>
      <c r="C23" s="129" t="s">
        <v>12</v>
      </c>
      <c r="D23" s="123">
        <v>20</v>
      </c>
      <c r="E23" s="123">
        <v>20</v>
      </c>
      <c r="F23" s="123">
        <v>20</v>
      </c>
      <c r="G23" s="123">
        <v>20</v>
      </c>
      <c r="H23" s="123">
        <v>20</v>
      </c>
      <c r="I23" s="123">
        <v>20</v>
      </c>
      <c r="J23" s="123">
        <v>20</v>
      </c>
      <c r="K23" s="123">
        <v>20</v>
      </c>
      <c r="L23" s="123">
        <v>20</v>
      </c>
      <c r="M23" s="123">
        <v>20</v>
      </c>
      <c r="N23" s="123">
        <v>20</v>
      </c>
      <c r="O23" s="123">
        <v>20</v>
      </c>
      <c r="P23" s="123">
        <v>20</v>
      </c>
      <c r="Q23" s="123">
        <v>20</v>
      </c>
      <c r="R23" s="123">
        <v>20</v>
      </c>
      <c r="S23" s="123">
        <v>20</v>
      </c>
    </row>
    <row r="24" spans="1:20" x14ac:dyDescent="0.25">
      <c r="A24" s="301" t="s">
        <v>30</v>
      </c>
      <c r="B24" s="301" t="s">
        <v>49</v>
      </c>
      <c r="C24" s="302" t="s">
        <v>58</v>
      </c>
      <c r="D24" s="308">
        <f t="shared" ref="D24:S24" si="3">SUM(D22:D23)</f>
        <v>23</v>
      </c>
      <c r="E24" s="308">
        <f t="shared" si="3"/>
        <v>23</v>
      </c>
      <c r="F24" s="308">
        <f t="shared" si="3"/>
        <v>23</v>
      </c>
      <c r="G24" s="308">
        <f t="shared" si="3"/>
        <v>23</v>
      </c>
      <c r="H24" s="308">
        <f t="shared" si="3"/>
        <v>23</v>
      </c>
      <c r="I24" s="308">
        <f t="shared" si="3"/>
        <v>23</v>
      </c>
      <c r="J24" s="308">
        <f t="shared" si="3"/>
        <v>23</v>
      </c>
      <c r="K24" s="308">
        <f t="shared" si="3"/>
        <v>23</v>
      </c>
      <c r="L24" s="308">
        <f t="shared" si="3"/>
        <v>23</v>
      </c>
      <c r="M24" s="308">
        <f t="shared" si="3"/>
        <v>23</v>
      </c>
      <c r="N24" s="308">
        <f t="shared" si="3"/>
        <v>23</v>
      </c>
      <c r="O24" s="308">
        <f t="shared" si="3"/>
        <v>23</v>
      </c>
      <c r="P24" s="308">
        <f t="shared" si="3"/>
        <v>23</v>
      </c>
      <c r="Q24" s="308">
        <f t="shared" si="3"/>
        <v>23</v>
      </c>
      <c r="R24" s="308">
        <f t="shared" si="3"/>
        <v>23</v>
      </c>
      <c r="S24" s="308">
        <f t="shared" si="3"/>
        <v>23</v>
      </c>
    </row>
    <row r="25" spans="1:20" x14ac:dyDescent="0.25">
      <c r="A25" s="336" t="s">
        <v>30</v>
      </c>
      <c r="B25" s="336" t="s">
        <v>104</v>
      </c>
      <c r="C25" s="128" t="s">
        <v>288</v>
      </c>
      <c r="D25" s="346">
        <v>15</v>
      </c>
      <c r="E25" s="346">
        <v>15</v>
      </c>
      <c r="F25" s="346">
        <v>15</v>
      </c>
      <c r="G25" s="346">
        <v>15</v>
      </c>
      <c r="H25" s="346">
        <v>15</v>
      </c>
      <c r="I25" s="346">
        <v>15</v>
      </c>
      <c r="J25" s="346">
        <v>15</v>
      </c>
      <c r="K25" s="346">
        <v>15</v>
      </c>
      <c r="L25" s="346">
        <v>15</v>
      </c>
      <c r="M25" s="346">
        <v>15</v>
      </c>
      <c r="N25" s="346">
        <v>15</v>
      </c>
      <c r="O25" s="346">
        <v>15</v>
      </c>
      <c r="P25" s="346">
        <v>15</v>
      </c>
      <c r="Q25" s="346">
        <v>15</v>
      </c>
      <c r="R25" s="346">
        <v>15</v>
      </c>
      <c r="S25" s="346">
        <v>15</v>
      </c>
    </row>
    <row r="26" spans="1:20" x14ac:dyDescent="0.25">
      <c r="A26" s="95" t="s">
        <v>30</v>
      </c>
      <c r="B26" s="95" t="s">
        <v>104</v>
      </c>
      <c r="C26" s="128" t="s">
        <v>12</v>
      </c>
      <c r="D26" s="123">
        <v>5</v>
      </c>
      <c r="E26" s="346">
        <v>5</v>
      </c>
      <c r="F26" s="346">
        <v>5</v>
      </c>
      <c r="G26" s="346">
        <v>5</v>
      </c>
      <c r="H26" s="346">
        <v>5</v>
      </c>
      <c r="I26" s="346">
        <v>5</v>
      </c>
      <c r="J26" s="346">
        <v>5</v>
      </c>
      <c r="K26" s="346">
        <v>5</v>
      </c>
      <c r="L26" s="346">
        <v>5</v>
      </c>
      <c r="M26" s="346">
        <v>5</v>
      </c>
      <c r="N26" s="346">
        <v>5</v>
      </c>
      <c r="O26" s="346">
        <v>5</v>
      </c>
      <c r="P26" s="346">
        <v>5</v>
      </c>
      <c r="Q26" s="346">
        <v>5</v>
      </c>
      <c r="R26" s="346">
        <v>5</v>
      </c>
      <c r="S26" s="346">
        <v>5</v>
      </c>
    </row>
    <row r="27" spans="1:20" x14ac:dyDescent="0.25">
      <c r="A27" s="301" t="s">
        <v>30</v>
      </c>
      <c r="B27" s="301" t="s">
        <v>104</v>
      </c>
      <c r="C27" s="302" t="s">
        <v>58</v>
      </c>
      <c r="D27" s="308">
        <f t="shared" ref="D27:S27" si="4">SUM(D25:D26)</f>
        <v>20</v>
      </c>
      <c r="E27" s="308">
        <f t="shared" si="4"/>
        <v>20</v>
      </c>
      <c r="F27" s="308">
        <f t="shared" si="4"/>
        <v>20</v>
      </c>
      <c r="G27" s="308">
        <f t="shared" si="4"/>
        <v>20</v>
      </c>
      <c r="H27" s="308">
        <f t="shared" si="4"/>
        <v>20</v>
      </c>
      <c r="I27" s="308">
        <f t="shared" si="4"/>
        <v>20</v>
      </c>
      <c r="J27" s="308">
        <f t="shared" si="4"/>
        <v>20</v>
      </c>
      <c r="K27" s="308">
        <f t="shared" si="4"/>
        <v>20</v>
      </c>
      <c r="L27" s="308">
        <f t="shared" si="4"/>
        <v>20</v>
      </c>
      <c r="M27" s="308">
        <f t="shared" si="4"/>
        <v>20</v>
      </c>
      <c r="N27" s="308">
        <f t="shared" si="4"/>
        <v>20</v>
      </c>
      <c r="O27" s="308">
        <f t="shared" si="4"/>
        <v>20</v>
      </c>
      <c r="P27" s="308">
        <f t="shared" si="4"/>
        <v>20</v>
      </c>
      <c r="Q27" s="308">
        <f t="shared" si="4"/>
        <v>20</v>
      </c>
      <c r="R27" s="308">
        <f t="shared" si="4"/>
        <v>20</v>
      </c>
      <c r="S27" s="308">
        <f t="shared" si="4"/>
        <v>20</v>
      </c>
    </row>
    <row r="28" spans="1:20" x14ac:dyDescent="0.25">
      <c r="A28" s="95" t="s">
        <v>30</v>
      </c>
      <c r="B28" s="95" t="s">
        <v>51</v>
      </c>
      <c r="C28" s="134" t="s">
        <v>293</v>
      </c>
      <c r="D28" s="123">
        <v>20</v>
      </c>
      <c r="E28" s="123">
        <v>20</v>
      </c>
      <c r="F28" s="123">
        <v>20</v>
      </c>
      <c r="G28" s="123">
        <v>20</v>
      </c>
      <c r="H28" s="123">
        <v>20</v>
      </c>
      <c r="I28" s="123">
        <v>20</v>
      </c>
      <c r="J28" s="123">
        <v>20</v>
      </c>
      <c r="K28" s="123">
        <v>20</v>
      </c>
      <c r="L28" s="123">
        <v>20</v>
      </c>
      <c r="M28" s="123">
        <v>20</v>
      </c>
      <c r="N28" s="123">
        <v>20</v>
      </c>
      <c r="O28" s="123">
        <v>20</v>
      </c>
      <c r="P28" s="123">
        <v>20</v>
      </c>
      <c r="Q28" s="123">
        <v>20</v>
      </c>
      <c r="R28" s="123">
        <v>20</v>
      </c>
      <c r="S28" s="123">
        <v>20</v>
      </c>
      <c r="T28" s="118"/>
    </row>
    <row r="29" spans="1:20" s="317" customFormat="1" x14ac:dyDescent="0.25">
      <c r="A29" s="336" t="s">
        <v>30</v>
      </c>
      <c r="B29" s="336" t="s">
        <v>51</v>
      </c>
      <c r="C29" s="134" t="s">
        <v>363</v>
      </c>
      <c r="D29" s="346">
        <v>10</v>
      </c>
      <c r="E29" s="346">
        <v>10</v>
      </c>
      <c r="F29" s="346">
        <v>10</v>
      </c>
      <c r="G29" s="346">
        <v>10</v>
      </c>
      <c r="H29" s="346">
        <v>10</v>
      </c>
      <c r="I29" s="346">
        <v>10</v>
      </c>
      <c r="J29" s="346">
        <v>10</v>
      </c>
      <c r="K29" s="346">
        <v>10</v>
      </c>
      <c r="L29" s="346">
        <v>10</v>
      </c>
      <c r="M29" s="346">
        <v>10</v>
      </c>
      <c r="N29" s="346">
        <v>10</v>
      </c>
      <c r="O29" s="346">
        <v>10</v>
      </c>
      <c r="P29" s="346">
        <v>10</v>
      </c>
      <c r="Q29" s="346">
        <v>10</v>
      </c>
      <c r="R29" s="346">
        <v>10</v>
      </c>
      <c r="S29" s="346">
        <v>10</v>
      </c>
      <c r="T29" s="343"/>
    </row>
    <row r="30" spans="1:20" s="317" customFormat="1" x14ac:dyDescent="0.25">
      <c r="A30" s="336" t="s">
        <v>30</v>
      </c>
      <c r="B30" s="336" t="s">
        <v>51</v>
      </c>
      <c r="C30" s="134" t="s">
        <v>364</v>
      </c>
      <c r="D30" s="346">
        <v>60</v>
      </c>
      <c r="E30" s="346">
        <v>60</v>
      </c>
      <c r="F30" s="346">
        <v>60</v>
      </c>
      <c r="G30" s="346">
        <v>60</v>
      </c>
      <c r="H30" s="346">
        <v>70</v>
      </c>
      <c r="I30" s="346">
        <v>70</v>
      </c>
      <c r="J30" s="346">
        <v>70</v>
      </c>
      <c r="K30" s="346">
        <v>70</v>
      </c>
      <c r="L30" s="346">
        <v>70</v>
      </c>
      <c r="M30" s="346">
        <v>70</v>
      </c>
      <c r="N30" s="346">
        <v>70</v>
      </c>
      <c r="O30" s="346">
        <v>70</v>
      </c>
      <c r="P30" s="346">
        <v>70</v>
      </c>
      <c r="Q30" s="346">
        <v>70</v>
      </c>
      <c r="R30" s="346">
        <v>70</v>
      </c>
      <c r="S30" s="346">
        <v>70</v>
      </c>
      <c r="T30" s="343"/>
    </row>
    <row r="31" spans="1:20" x14ac:dyDescent="0.25">
      <c r="A31" s="95" t="s">
        <v>30</v>
      </c>
      <c r="B31" s="96" t="s">
        <v>51</v>
      </c>
      <c r="C31" s="129" t="s">
        <v>12</v>
      </c>
      <c r="D31" s="123">
        <v>15</v>
      </c>
      <c r="E31" s="346">
        <v>15</v>
      </c>
      <c r="F31" s="346">
        <v>15</v>
      </c>
      <c r="G31" s="346">
        <v>15</v>
      </c>
      <c r="H31" s="346">
        <v>15</v>
      </c>
      <c r="I31" s="346">
        <v>15</v>
      </c>
      <c r="J31" s="346">
        <v>15</v>
      </c>
      <c r="K31" s="346">
        <v>15</v>
      </c>
      <c r="L31" s="346">
        <v>15</v>
      </c>
      <c r="M31" s="346">
        <v>15</v>
      </c>
      <c r="N31" s="346">
        <v>15</v>
      </c>
      <c r="O31" s="346">
        <v>15</v>
      </c>
      <c r="P31" s="346">
        <v>15</v>
      </c>
      <c r="Q31" s="346">
        <v>15</v>
      </c>
      <c r="R31" s="346">
        <v>15</v>
      </c>
      <c r="S31" s="346">
        <v>15</v>
      </c>
      <c r="T31" s="118"/>
    </row>
    <row r="32" spans="1:20" x14ac:dyDescent="0.25">
      <c r="A32" s="301" t="s">
        <v>30</v>
      </c>
      <c r="B32" s="304" t="s">
        <v>51</v>
      </c>
      <c r="C32" s="302" t="s">
        <v>58</v>
      </c>
      <c r="D32" s="308">
        <f t="shared" ref="D32:S32" si="5">SUM(D28:D31)</f>
        <v>105</v>
      </c>
      <c r="E32" s="308">
        <f t="shared" si="5"/>
        <v>105</v>
      </c>
      <c r="F32" s="308">
        <f t="shared" si="5"/>
        <v>105</v>
      </c>
      <c r="G32" s="308">
        <f t="shared" si="5"/>
        <v>105</v>
      </c>
      <c r="H32" s="308">
        <f t="shared" si="5"/>
        <v>115</v>
      </c>
      <c r="I32" s="308">
        <f t="shared" si="5"/>
        <v>115</v>
      </c>
      <c r="J32" s="308">
        <f t="shared" si="5"/>
        <v>115</v>
      </c>
      <c r="K32" s="308">
        <f t="shared" si="5"/>
        <v>115</v>
      </c>
      <c r="L32" s="308">
        <f t="shared" si="5"/>
        <v>115</v>
      </c>
      <c r="M32" s="308">
        <f t="shared" si="5"/>
        <v>115</v>
      </c>
      <c r="N32" s="308">
        <f t="shared" si="5"/>
        <v>115</v>
      </c>
      <c r="O32" s="308">
        <f t="shared" si="5"/>
        <v>115</v>
      </c>
      <c r="P32" s="308">
        <f t="shared" si="5"/>
        <v>115</v>
      </c>
      <c r="Q32" s="308">
        <f t="shared" si="5"/>
        <v>115</v>
      </c>
      <c r="R32" s="308">
        <f t="shared" si="5"/>
        <v>115</v>
      </c>
      <c r="S32" s="308">
        <f t="shared" si="5"/>
        <v>115</v>
      </c>
    </row>
    <row r="33" spans="1:19" x14ac:dyDescent="0.25">
      <c r="A33" s="336" t="s">
        <v>30</v>
      </c>
      <c r="B33" s="337" t="s">
        <v>188</v>
      </c>
      <c r="C33" s="128" t="s">
        <v>295</v>
      </c>
      <c r="D33" s="346">
        <v>10</v>
      </c>
      <c r="E33" s="346">
        <v>10</v>
      </c>
      <c r="F33" s="346">
        <v>10</v>
      </c>
      <c r="G33" s="346">
        <v>10</v>
      </c>
      <c r="H33" s="346">
        <v>15</v>
      </c>
      <c r="I33" s="346">
        <v>15</v>
      </c>
      <c r="J33" s="346">
        <v>15</v>
      </c>
      <c r="K33" s="346">
        <v>15</v>
      </c>
      <c r="L33" s="346">
        <v>20</v>
      </c>
      <c r="M33" s="346">
        <v>20</v>
      </c>
      <c r="N33" s="346">
        <v>20</v>
      </c>
      <c r="O33" s="346">
        <v>20</v>
      </c>
      <c r="P33" s="346">
        <v>20</v>
      </c>
      <c r="Q33" s="346">
        <v>20</v>
      </c>
      <c r="R33" s="346">
        <v>20</v>
      </c>
      <c r="S33" s="346">
        <v>20</v>
      </c>
    </row>
    <row r="34" spans="1:19" x14ac:dyDescent="0.25">
      <c r="A34" s="95" t="s">
        <v>30</v>
      </c>
      <c r="B34" s="96" t="s">
        <v>188</v>
      </c>
      <c r="C34" s="128" t="s">
        <v>12</v>
      </c>
      <c r="D34" s="123">
        <v>0</v>
      </c>
      <c r="E34" s="123">
        <v>0</v>
      </c>
      <c r="F34" s="123">
        <v>0</v>
      </c>
      <c r="G34" s="123">
        <v>0</v>
      </c>
      <c r="H34" s="123">
        <v>0</v>
      </c>
      <c r="I34" s="123">
        <v>0</v>
      </c>
      <c r="J34" s="123">
        <v>0</v>
      </c>
      <c r="K34" s="123">
        <v>0</v>
      </c>
      <c r="L34" s="123">
        <v>0</v>
      </c>
      <c r="M34" s="123">
        <v>0</v>
      </c>
      <c r="N34" s="123">
        <v>0</v>
      </c>
      <c r="O34" s="123">
        <v>0</v>
      </c>
      <c r="P34" s="123">
        <v>0</v>
      </c>
      <c r="Q34" s="123">
        <v>0</v>
      </c>
      <c r="R34" s="123">
        <v>0</v>
      </c>
      <c r="S34" s="123">
        <v>0</v>
      </c>
    </row>
    <row r="35" spans="1:19" x14ac:dyDescent="0.25">
      <c r="A35" s="301" t="s">
        <v>30</v>
      </c>
      <c r="B35" s="304" t="s">
        <v>188</v>
      </c>
      <c r="C35" s="302" t="s">
        <v>58</v>
      </c>
      <c r="D35" s="308">
        <f t="shared" ref="D35:S35" si="6">SUM(D33:D34)</f>
        <v>10</v>
      </c>
      <c r="E35" s="308">
        <f t="shared" si="6"/>
        <v>10</v>
      </c>
      <c r="F35" s="308">
        <f t="shared" si="6"/>
        <v>10</v>
      </c>
      <c r="G35" s="308">
        <f t="shared" si="6"/>
        <v>10</v>
      </c>
      <c r="H35" s="308">
        <f t="shared" si="6"/>
        <v>15</v>
      </c>
      <c r="I35" s="308">
        <f t="shared" si="6"/>
        <v>15</v>
      </c>
      <c r="J35" s="308">
        <f t="shared" si="6"/>
        <v>15</v>
      </c>
      <c r="K35" s="308">
        <f t="shared" si="6"/>
        <v>15</v>
      </c>
      <c r="L35" s="308">
        <f t="shared" si="6"/>
        <v>20</v>
      </c>
      <c r="M35" s="308">
        <f t="shared" si="6"/>
        <v>20</v>
      </c>
      <c r="N35" s="308">
        <f t="shared" si="6"/>
        <v>20</v>
      </c>
      <c r="O35" s="308">
        <f t="shared" si="6"/>
        <v>20</v>
      </c>
      <c r="P35" s="308">
        <f t="shared" si="6"/>
        <v>20</v>
      </c>
      <c r="Q35" s="308">
        <f t="shared" si="6"/>
        <v>20</v>
      </c>
      <c r="R35" s="308">
        <f t="shared" si="6"/>
        <v>20</v>
      </c>
      <c r="S35" s="308">
        <f t="shared" si="6"/>
        <v>20</v>
      </c>
    </row>
    <row r="36" spans="1:19" x14ac:dyDescent="0.25">
      <c r="A36" s="95" t="s">
        <v>30</v>
      </c>
      <c r="B36" s="95" t="s">
        <v>52</v>
      </c>
      <c r="C36" s="128" t="s">
        <v>58</v>
      </c>
      <c r="D36" s="123">
        <v>20</v>
      </c>
      <c r="E36" s="123">
        <v>20</v>
      </c>
      <c r="F36" s="123">
        <v>20</v>
      </c>
      <c r="G36" s="123">
        <v>20</v>
      </c>
      <c r="H36" s="123">
        <v>20</v>
      </c>
      <c r="I36" s="123">
        <v>20</v>
      </c>
      <c r="J36" s="123">
        <v>20</v>
      </c>
      <c r="K36" s="123">
        <v>20</v>
      </c>
      <c r="L36" s="123">
        <v>20</v>
      </c>
      <c r="M36" s="123">
        <v>20</v>
      </c>
      <c r="N36" s="123">
        <v>20</v>
      </c>
      <c r="O36" s="123">
        <v>20</v>
      </c>
      <c r="P36" s="123">
        <v>20</v>
      </c>
      <c r="Q36" s="123">
        <v>20</v>
      </c>
      <c r="R36" s="123">
        <v>20</v>
      </c>
      <c r="S36" s="123">
        <v>20</v>
      </c>
    </row>
    <row r="37" spans="1:19" x14ac:dyDescent="0.25">
      <c r="A37" s="301" t="s">
        <v>30</v>
      </c>
      <c r="B37" s="301" t="s">
        <v>30</v>
      </c>
      <c r="C37" s="302" t="s">
        <v>58</v>
      </c>
      <c r="D37" s="308">
        <f t="shared" ref="D37:S37" si="7">D10+D17+D21+D24+D27+D32+D35+D36</f>
        <v>427.12</v>
      </c>
      <c r="E37" s="308">
        <f t="shared" si="7"/>
        <v>427.12</v>
      </c>
      <c r="F37" s="308">
        <f t="shared" si="7"/>
        <v>427.12</v>
      </c>
      <c r="G37" s="308">
        <f t="shared" si="7"/>
        <v>427.12</v>
      </c>
      <c r="H37" s="308">
        <f t="shared" si="7"/>
        <v>442.12</v>
      </c>
      <c r="I37" s="308">
        <f t="shared" si="7"/>
        <v>442.12</v>
      </c>
      <c r="J37" s="308">
        <f t="shared" si="7"/>
        <v>477.12</v>
      </c>
      <c r="K37" s="308">
        <f t="shared" si="7"/>
        <v>477.12</v>
      </c>
      <c r="L37" s="308">
        <f t="shared" si="7"/>
        <v>482.12</v>
      </c>
      <c r="M37" s="308">
        <f t="shared" si="7"/>
        <v>482.12</v>
      </c>
      <c r="N37" s="308">
        <f t="shared" si="7"/>
        <v>482.12</v>
      </c>
      <c r="O37" s="308">
        <f t="shared" si="7"/>
        <v>482.12</v>
      </c>
      <c r="P37" s="308">
        <f t="shared" si="7"/>
        <v>487.12</v>
      </c>
      <c r="Q37" s="308">
        <f t="shared" si="7"/>
        <v>487.12</v>
      </c>
      <c r="R37" s="308">
        <f t="shared" si="7"/>
        <v>487.12</v>
      </c>
      <c r="S37" s="308">
        <f t="shared" si="7"/>
        <v>487.12</v>
      </c>
    </row>
    <row r="38" spans="1:19" x14ac:dyDescent="0.25">
      <c r="A38" s="95" t="s">
        <v>39</v>
      </c>
      <c r="B38" s="95" t="s">
        <v>36</v>
      </c>
      <c r="C38" s="128" t="s">
        <v>299</v>
      </c>
      <c r="D38" s="346">
        <v>25</v>
      </c>
      <c r="E38" s="346">
        <v>25</v>
      </c>
      <c r="F38" s="346">
        <v>25</v>
      </c>
      <c r="G38" s="346">
        <v>25</v>
      </c>
      <c r="H38" s="346">
        <v>25</v>
      </c>
      <c r="I38" s="346">
        <v>0</v>
      </c>
      <c r="J38" s="346">
        <v>0</v>
      </c>
      <c r="K38" s="346">
        <v>0</v>
      </c>
      <c r="L38" s="346">
        <v>0</v>
      </c>
      <c r="M38" s="346">
        <v>0</v>
      </c>
      <c r="N38" s="346">
        <v>0</v>
      </c>
      <c r="O38" s="346">
        <v>0</v>
      </c>
      <c r="P38" s="346">
        <v>0</v>
      </c>
      <c r="Q38" s="346">
        <v>0</v>
      </c>
      <c r="R38" s="346">
        <v>0</v>
      </c>
      <c r="S38" s="346">
        <v>0</v>
      </c>
    </row>
    <row r="39" spans="1:19" x14ac:dyDescent="0.25">
      <c r="A39" s="95" t="s">
        <v>39</v>
      </c>
      <c r="B39" s="95" t="s">
        <v>36</v>
      </c>
      <c r="C39" s="128" t="s">
        <v>298</v>
      </c>
      <c r="D39" s="123">
        <v>0</v>
      </c>
      <c r="E39" s="346">
        <v>0</v>
      </c>
      <c r="F39" s="346">
        <v>0</v>
      </c>
      <c r="G39" s="346">
        <v>0</v>
      </c>
      <c r="H39" s="346">
        <v>0</v>
      </c>
      <c r="I39" s="346">
        <v>30</v>
      </c>
      <c r="J39" s="346">
        <v>30</v>
      </c>
      <c r="K39" s="346">
        <v>30</v>
      </c>
      <c r="L39" s="346">
        <v>30</v>
      </c>
      <c r="M39" s="346">
        <v>30</v>
      </c>
      <c r="N39" s="346">
        <v>30</v>
      </c>
      <c r="O39" s="346">
        <v>30</v>
      </c>
      <c r="P39" s="346">
        <v>30</v>
      </c>
      <c r="Q39" s="346">
        <v>30</v>
      </c>
      <c r="R39" s="346">
        <v>30</v>
      </c>
      <c r="S39" s="346">
        <v>30</v>
      </c>
    </row>
    <row r="40" spans="1:19" x14ac:dyDescent="0.25">
      <c r="A40" s="95" t="s">
        <v>39</v>
      </c>
      <c r="B40" s="95" t="s">
        <v>36</v>
      </c>
      <c r="C40" s="128" t="s">
        <v>303</v>
      </c>
      <c r="D40" s="123">
        <v>20</v>
      </c>
      <c r="E40" s="123">
        <v>20</v>
      </c>
      <c r="F40" s="123">
        <v>20</v>
      </c>
      <c r="G40" s="123">
        <v>20</v>
      </c>
      <c r="H40" s="123">
        <v>20</v>
      </c>
      <c r="I40" s="123">
        <v>20</v>
      </c>
      <c r="J40" s="123">
        <v>20</v>
      </c>
      <c r="K40" s="123">
        <v>20</v>
      </c>
      <c r="L40" s="123">
        <v>20</v>
      </c>
      <c r="M40" s="123">
        <v>20</v>
      </c>
      <c r="N40" s="123">
        <v>20</v>
      </c>
      <c r="O40" s="123">
        <v>20</v>
      </c>
      <c r="P40" s="123">
        <v>20</v>
      </c>
      <c r="Q40" s="123">
        <v>20</v>
      </c>
      <c r="R40" s="123">
        <v>20</v>
      </c>
      <c r="S40" s="123">
        <v>20</v>
      </c>
    </row>
    <row r="41" spans="1:19" x14ac:dyDescent="0.25">
      <c r="A41" s="95" t="s">
        <v>39</v>
      </c>
      <c r="B41" s="95" t="s">
        <v>36</v>
      </c>
      <c r="C41" s="128" t="s">
        <v>304</v>
      </c>
      <c r="D41" s="123">
        <v>20</v>
      </c>
      <c r="E41" s="123">
        <v>20</v>
      </c>
      <c r="F41" s="123">
        <v>20</v>
      </c>
      <c r="G41" s="123">
        <v>20</v>
      </c>
      <c r="H41" s="123">
        <v>20</v>
      </c>
      <c r="I41" s="123">
        <v>20</v>
      </c>
      <c r="J41" s="123">
        <v>20</v>
      </c>
      <c r="K41" s="123">
        <v>20</v>
      </c>
      <c r="L41" s="123">
        <v>20</v>
      </c>
      <c r="M41" s="123">
        <v>20</v>
      </c>
      <c r="N41" s="123">
        <v>20</v>
      </c>
      <c r="O41" s="123">
        <v>20</v>
      </c>
      <c r="P41" s="123">
        <v>20</v>
      </c>
      <c r="Q41" s="123">
        <v>20</v>
      </c>
      <c r="R41" s="123">
        <v>20</v>
      </c>
      <c r="S41" s="123">
        <v>20</v>
      </c>
    </row>
    <row r="42" spans="1:19" x14ac:dyDescent="0.25">
      <c r="A42" s="95" t="s">
        <v>39</v>
      </c>
      <c r="B42" s="95" t="s">
        <v>36</v>
      </c>
      <c r="C42" s="129" t="s">
        <v>12</v>
      </c>
      <c r="D42" s="123">
        <v>10</v>
      </c>
      <c r="E42" s="123">
        <v>10</v>
      </c>
      <c r="F42" s="123">
        <v>10</v>
      </c>
      <c r="G42" s="123">
        <v>10</v>
      </c>
      <c r="H42" s="123">
        <v>10</v>
      </c>
      <c r="I42" s="123">
        <v>10</v>
      </c>
      <c r="J42" s="123">
        <v>10</v>
      </c>
      <c r="K42" s="123">
        <v>10</v>
      </c>
      <c r="L42" s="123">
        <v>10</v>
      </c>
      <c r="M42" s="123">
        <v>10</v>
      </c>
      <c r="N42" s="123">
        <v>10</v>
      </c>
      <c r="O42" s="123">
        <v>10</v>
      </c>
      <c r="P42" s="123">
        <v>10</v>
      </c>
      <c r="Q42" s="123">
        <v>10</v>
      </c>
      <c r="R42" s="123">
        <v>10</v>
      </c>
      <c r="S42" s="123">
        <v>10</v>
      </c>
    </row>
    <row r="43" spans="1:19" x14ac:dyDescent="0.25">
      <c r="A43" s="301" t="s">
        <v>39</v>
      </c>
      <c r="B43" s="301" t="s">
        <v>36</v>
      </c>
      <c r="C43" s="302" t="s">
        <v>58</v>
      </c>
      <c r="D43" s="303">
        <f t="shared" ref="D43:S43" si="8">SUM(D38:D42)</f>
        <v>75</v>
      </c>
      <c r="E43" s="303">
        <f t="shared" si="8"/>
        <v>75</v>
      </c>
      <c r="F43" s="303">
        <f t="shared" si="8"/>
        <v>75</v>
      </c>
      <c r="G43" s="303">
        <f t="shared" si="8"/>
        <v>75</v>
      </c>
      <c r="H43" s="303">
        <f t="shared" si="8"/>
        <v>75</v>
      </c>
      <c r="I43" s="303">
        <f t="shared" si="8"/>
        <v>80</v>
      </c>
      <c r="J43" s="303">
        <f t="shared" si="8"/>
        <v>80</v>
      </c>
      <c r="K43" s="303">
        <f t="shared" si="8"/>
        <v>80</v>
      </c>
      <c r="L43" s="303">
        <f t="shared" si="8"/>
        <v>80</v>
      </c>
      <c r="M43" s="303">
        <f t="shared" si="8"/>
        <v>80</v>
      </c>
      <c r="N43" s="303">
        <f t="shared" si="8"/>
        <v>80</v>
      </c>
      <c r="O43" s="303">
        <f t="shared" si="8"/>
        <v>80</v>
      </c>
      <c r="P43" s="303">
        <f t="shared" si="8"/>
        <v>80</v>
      </c>
      <c r="Q43" s="303">
        <f t="shared" si="8"/>
        <v>80</v>
      </c>
      <c r="R43" s="303">
        <f t="shared" si="8"/>
        <v>80</v>
      </c>
      <c r="S43" s="303">
        <f t="shared" si="8"/>
        <v>80</v>
      </c>
    </row>
    <row r="44" spans="1:19" s="317" customFormat="1" x14ac:dyDescent="0.25">
      <c r="A44" s="336" t="s">
        <v>39</v>
      </c>
      <c r="B44" s="336" t="s">
        <v>53</v>
      </c>
      <c r="C44" s="128" t="s">
        <v>302</v>
      </c>
      <c r="D44" s="345">
        <v>15</v>
      </c>
      <c r="E44" s="345">
        <v>15</v>
      </c>
      <c r="F44" s="345">
        <v>15</v>
      </c>
      <c r="G44" s="345">
        <v>15</v>
      </c>
      <c r="H44" s="345">
        <v>15</v>
      </c>
      <c r="I44" s="345">
        <v>15</v>
      </c>
      <c r="J44" s="345">
        <v>15</v>
      </c>
      <c r="K44" s="345">
        <v>15</v>
      </c>
      <c r="L44" s="345">
        <v>15</v>
      </c>
      <c r="M44" s="345">
        <v>15</v>
      </c>
      <c r="N44" s="345">
        <v>15</v>
      </c>
      <c r="O44" s="345">
        <v>15</v>
      </c>
      <c r="P44" s="345">
        <v>15</v>
      </c>
      <c r="Q44" s="345">
        <v>15</v>
      </c>
      <c r="R44" s="345">
        <v>15</v>
      </c>
      <c r="S44" s="345">
        <v>15</v>
      </c>
    </row>
    <row r="45" spans="1:19" s="317" customFormat="1" x14ac:dyDescent="0.25">
      <c r="A45" s="336" t="s">
        <v>39</v>
      </c>
      <c r="B45" s="336" t="s">
        <v>53</v>
      </c>
      <c r="C45" s="128" t="s">
        <v>379</v>
      </c>
      <c r="D45" s="345">
        <v>5</v>
      </c>
      <c r="E45" s="345">
        <v>5</v>
      </c>
      <c r="F45" s="345">
        <v>5</v>
      </c>
      <c r="G45" s="345">
        <v>5</v>
      </c>
      <c r="H45" s="345">
        <v>5</v>
      </c>
      <c r="I45" s="345">
        <v>5</v>
      </c>
      <c r="J45" s="345">
        <v>5</v>
      </c>
      <c r="K45" s="345">
        <v>5</v>
      </c>
      <c r="L45" s="345">
        <v>5</v>
      </c>
      <c r="M45" s="345">
        <v>5</v>
      </c>
      <c r="N45" s="345">
        <v>5</v>
      </c>
      <c r="O45" s="345">
        <v>5</v>
      </c>
      <c r="P45" s="345">
        <v>5</v>
      </c>
      <c r="Q45" s="345">
        <v>5</v>
      </c>
      <c r="R45" s="345">
        <v>5</v>
      </c>
      <c r="S45" s="345">
        <v>5</v>
      </c>
    </row>
    <row r="46" spans="1:19" s="317" customFormat="1" x14ac:dyDescent="0.25">
      <c r="A46" s="301" t="s">
        <v>39</v>
      </c>
      <c r="B46" s="301" t="s">
        <v>53</v>
      </c>
      <c r="C46" s="302" t="s">
        <v>58</v>
      </c>
      <c r="D46" s="303">
        <f t="shared" ref="D46:S46" si="9">SUM(D44:D45)</f>
        <v>20</v>
      </c>
      <c r="E46" s="303">
        <f t="shared" si="9"/>
        <v>20</v>
      </c>
      <c r="F46" s="303">
        <f t="shared" si="9"/>
        <v>20</v>
      </c>
      <c r="G46" s="303">
        <f t="shared" si="9"/>
        <v>20</v>
      </c>
      <c r="H46" s="303">
        <f t="shared" si="9"/>
        <v>20</v>
      </c>
      <c r="I46" s="303">
        <f t="shared" si="9"/>
        <v>20</v>
      </c>
      <c r="J46" s="303">
        <f t="shared" si="9"/>
        <v>20</v>
      </c>
      <c r="K46" s="303">
        <f t="shared" si="9"/>
        <v>20</v>
      </c>
      <c r="L46" s="303">
        <f t="shared" si="9"/>
        <v>20</v>
      </c>
      <c r="M46" s="303">
        <f t="shared" si="9"/>
        <v>20</v>
      </c>
      <c r="N46" s="303">
        <f t="shared" si="9"/>
        <v>20</v>
      </c>
      <c r="O46" s="303">
        <f t="shared" si="9"/>
        <v>20</v>
      </c>
      <c r="P46" s="303">
        <f t="shared" si="9"/>
        <v>20</v>
      </c>
      <c r="Q46" s="303">
        <f t="shared" si="9"/>
        <v>20</v>
      </c>
      <c r="R46" s="303">
        <f t="shared" si="9"/>
        <v>20</v>
      </c>
      <c r="S46" s="303">
        <f t="shared" si="9"/>
        <v>20</v>
      </c>
    </row>
    <row r="47" spans="1:19" x14ac:dyDescent="0.25">
      <c r="A47" s="95" t="s">
        <v>39</v>
      </c>
      <c r="B47" s="95" t="s">
        <v>42</v>
      </c>
      <c r="C47" s="129" t="s">
        <v>269</v>
      </c>
      <c r="D47" s="346">
        <v>18</v>
      </c>
      <c r="E47" s="346">
        <v>18</v>
      </c>
      <c r="F47" s="346">
        <v>18</v>
      </c>
      <c r="G47" s="346">
        <v>18</v>
      </c>
      <c r="H47" s="346">
        <v>18</v>
      </c>
      <c r="I47" s="346">
        <v>18</v>
      </c>
      <c r="J47" s="346">
        <v>18</v>
      </c>
      <c r="K47" s="346">
        <v>18</v>
      </c>
      <c r="L47" s="346">
        <v>18</v>
      </c>
      <c r="M47" s="346">
        <v>18</v>
      </c>
      <c r="N47" s="346">
        <v>18</v>
      </c>
      <c r="O47" s="346">
        <v>18</v>
      </c>
      <c r="P47" s="346">
        <v>18</v>
      </c>
      <c r="Q47" s="346">
        <v>18</v>
      </c>
      <c r="R47" s="346">
        <v>18</v>
      </c>
      <c r="S47" s="346">
        <v>18</v>
      </c>
    </row>
    <row r="48" spans="1:19" x14ac:dyDescent="0.25">
      <c r="A48" s="95" t="s">
        <v>39</v>
      </c>
      <c r="B48" s="95" t="s">
        <v>42</v>
      </c>
      <c r="C48" s="129" t="s">
        <v>301</v>
      </c>
      <c r="D48" s="123">
        <v>5</v>
      </c>
      <c r="E48" s="123">
        <v>5</v>
      </c>
      <c r="F48" s="123">
        <v>5</v>
      </c>
      <c r="G48" s="123">
        <v>5</v>
      </c>
      <c r="H48" s="123">
        <v>5</v>
      </c>
      <c r="I48" s="123">
        <v>5</v>
      </c>
      <c r="J48" s="123">
        <v>5</v>
      </c>
      <c r="K48" s="123">
        <v>5</v>
      </c>
      <c r="L48" s="123">
        <v>5</v>
      </c>
      <c r="M48" s="123">
        <v>5</v>
      </c>
      <c r="N48" s="123">
        <v>5</v>
      </c>
      <c r="O48" s="123">
        <v>5</v>
      </c>
      <c r="P48" s="123">
        <v>5</v>
      </c>
      <c r="Q48" s="123">
        <v>5</v>
      </c>
      <c r="R48" s="123">
        <v>5</v>
      </c>
      <c r="S48" s="123">
        <v>5</v>
      </c>
    </row>
    <row r="49" spans="1:16383" x14ac:dyDescent="0.25">
      <c r="A49" s="95" t="s">
        <v>39</v>
      </c>
      <c r="B49" s="95" t="s">
        <v>42</v>
      </c>
      <c r="C49" s="129" t="s">
        <v>12</v>
      </c>
      <c r="D49" s="123">
        <v>0</v>
      </c>
      <c r="E49" s="123">
        <v>0</v>
      </c>
      <c r="F49" s="123">
        <v>0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3">
        <v>0</v>
      </c>
      <c r="S49" s="123">
        <v>0</v>
      </c>
    </row>
    <row r="50" spans="1:16383" x14ac:dyDescent="0.25">
      <c r="A50" s="301" t="s">
        <v>39</v>
      </c>
      <c r="B50" s="301" t="s">
        <v>42</v>
      </c>
      <c r="C50" s="302" t="s">
        <v>58</v>
      </c>
      <c r="D50" s="308">
        <f t="shared" ref="D50:S50" si="10">SUM(D47:D49)</f>
        <v>23</v>
      </c>
      <c r="E50" s="308">
        <f t="shared" si="10"/>
        <v>23</v>
      </c>
      <c r="F50" s="308">
        <f t="shared" si="10"/>
        <v>23</v>
      </c>
      <c r="G50" s="308">
        <f t="shared" si="10"/>
        <v>23</v>
      </c>
      <c r="H50" s="308">
        <f t="shared" si="10"/>
        <v>23</v>
      </c>
      <c r="I50" s="308">
        <f t="shared" si="10"/>
        <v>23</v>
      </c>
      <c r="J50" s="308">
        <f t="shared" si="10"/>
        <v>23</v>
      </c>
      <c r="K50" s="308">
        <f t="shared" si="10"/>
        <v>23</v>
      </c>
      <c r="L50" s="308">
        <f t="shared" si="10"/>
        <v>23</v>
      </c>
      <c r="M50" s="308">
        <f t="shared" si="10"/>
        <v>23</v>
      </c>
      <c r="N50" s="308">
        <f t="shared" si="10"/>
        <v>23</v>
      </c>
      <c r="O50" s="308">
        <f t="shared" si="10"/>
        <v>23</v>
      </c>
      <c r="P50" s="308">
        <f t="shared" si="10"/>
        <v>23</v>
      </c>
      <c r="Q50" s="308">
        <f t="shared" si="10"/>
        <v>23</v>
      </c>
      <c r="R50" s="308">
        <f t="shared" si="10"/>
        <v>23</v>
      </c>
      <c r="S50" s="308">
        <f t="shared" si="10"/>
        <v>23</v>
      </c>
    </row>
    <row r="51" spans="1:16383" x14ac:dyDescent="0.25">
      <c r="A51" s="95" t="s">
        <v>39</v>
      </c>
      <c r="B51" s="114" t="s">
        <v>109</v>
      </c>
      <c r="C51" s="128" t="s">
        <v>285</v>
      </c>
      <c r="D51" s="346">
        <v>5</v>
      </c>
      <c r="E51" s="346">
        <v>5</v>
      </c>
      <c r="F51" s="346">
        <v>5</v>
      </c>
      <c r="G51" s="346">
        <v>5</v>
      </c>
      <c r="H51" s="346">
        <v>5</v>
      </c>
      <c r="I51" s="346">
        <v>5</v>
      </c>
      <c r="J51" s="346">
        <v>5</v>
      </c>
      <c r="K51" s="346">
        <v>5</v>
      </c>
      <c r="L51" s="346">
        <v>5</v>
      </c>
      <c r="M51" s="346">
        <v>5</v>
      </c>
      <c r="N51" s="346">
        <v>5</v>
      </c>
      <c r="O51" s="346">
        <v>5</v>
      </c>
      <c r="P51" s="346">
        <v>5</v>
      </c>
      <c r="Q51" s="346">
        <v>5</v>
      </c>
      <c r="R51" s="346">
        <v>5</v>
      </c>
      <c r="S51" s="346">
        <v>5</v>
      </c>
    </row>
    <row r="52" spans="1:16383" x14ac:dyDescent="0.25">
      <c r="A52" s="95" t="s">
        <v>39</v>
      </c>
      <c r="B52" s="114" t="s">
        <v>109</v>
      </c>
      <c r="C52" s="129" t="s">
        <v>12</v>
      </c>
      <c r="D52" s="123">
        <v>0</v>
      </c>
      <c r="E52" s="123">
        <v>0</v>
      </c>
      <c r="F52" s="123">
        <v>0</v>
      </c>
      <c r="G52" s="123">
        <v>0</v>
      </c>
      <c r="H52" s="123">
        <v>0</v>
      </c>
      <c r="I52" s="123">
        <v>0</v>
      </c>
      <c r="J52" s="123">
        <v>0</v>
      </c>
      <c r="K52" s="123">
        <v>0</v>
      </c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3">
        <v>0</v>
      </c>
      <c r="S52" s="123">
        <v>0</v>
      </c>
    </row>
    <row r="53" spans="1:16383" x14ac:dyDescent="0.25">
      <c r="A53" s="301" t="s">
        <v>39</v>
      </c>
      <c r="B53" s="309" t="s">
        <v>109</v>
      </c>
      <c r="C53" s="302" t="s">
        <v>58</v>
      </c>
      <c r="D53" s="303">
        <f t="shared" ref="D53:S53" si="11">SUM(D51:D52)</f>
        <v>5</v>
      </c>
      <c r="E53" s="303">
        <f t="shared" si="11"/>
        <v>5</v>
      </c>
      <c r="F53" s="303">
        <f t="shared" si="11"/>
        <v>5</v>
      </c>
      <c r="G53" s="303">
        <f t="shared" si="11"/>
        <v>5</v>
      </c>
      <c r="H53" s="303">
        <f t="shared" si="11"/>
        <v>5</v>
      </c>
      <c r="I53" s="303">
        <f t="shared" si="11"/>
        <v>5</v>
      </c>
      <c r="J53" s="303">
        <f t="shared" si="11"/>
        <v>5</v>
      </c>
      <c r="K53" s="303">
        <f t="shared" si="11"/>
        <v>5</v>
      </c>
      <c r="L53" s="303">
        <f t="shared" si="11"/>
        <v>5</v>
      </c>
      <c r="M53" s="303">
        <f t="shared" si="11"/>
        <v>5</v>
      </c>
      <c r="N53" s="303">
        <f t="shared" si="11"/>
        <v>5</v>
      </c>
      <c r="O53" s="303">
        <f t="shared" si="11"/>
        <v>5</v>
      </c>
      <c r="P53" s="303">
        <f t="shared" si="11"/>
        <v>5</v>
      </c>
      <c r="Q53" s="303">
        <f t="shared" si="11"/>
        <v>5</v>
      </c>
      <c r="R53" s="303">
        <f t="shared" si="11"/>
        <v>5</v>
      </c>
      <c r="S53" s="303">
        <f t="shared" si="11"/>
        <v>5</v>
      </c>
    </row>
    <row r="54" spans="1:16383" x14ac:dyDescent="0.25">
      <c r="A54" s="95" t="s">
        <v>39</v>
      </c>
      <c r="B54" s="95" t="s">
        <v>106</v>
      </c>
      <c r="C54" s="129" t="s">
        <v>194</v>
      </c>
      <c r="D54" s="123">
        <v>30</v>
      </c>
      <c r="E54" s="346">
        <v>30</v>
      </c>
      <c r="F54" s="346">
        <v>30</v>
      </c>
      <c r="G54" s="346">
        <v>30</v>
      </c>
      <c r="H54" s="346">
        <v>30</v>
      </c>
      <c r="I54" s="346">
        <v>30</v>
      </c>
      <c r="J54" s="346">
        <v>30</v>
      </c>
      <c r="K54" s="346">
        <v>30</v>
      </c>
      <c r="L54" s="346">
        <v>30</v>
      </c>
      <c r="M54" s="346">
        <v>30</v>
      </c>
      <c r="N54" s="346">
        <v>30</v>
      </c>
      <c r="O54" s="346">
        <v>30</v>
      </c>
      <c r="P54" s="346">
        <v>30</v>
      </c>
      <c r="Q54" s="346">
        <v>30</v>
      </c>
      <c r="R54" s="346">
        <v>30</v>
      </c>
      <c r="S54" s="346">
        <v>30</v>
      </c>
    </row>
    <row r="55" spans="1:16383" x14ac:dyDescent="0.25">
      <c r="A55" s="95" t="s">
        <v>39</v>
      </c>
      <c r="B55" s="95" t="s">
        <v>106</v>
      </c>
      <c r="C55" s="129" t="s">
        <v>12</v>
      </c>
      <c r="D55" s="123">
        <v>0</v>
      </c>
      <c r="E55" s="123">
        <v>0</v>
      </c>
      <c r="F55" s="123">
        <v>0</v>
      </c>
      <c r="G55" s="123">
        <v>0</v>
      </c>
      <c r="H55" s="123">
        <v>0</v>
      </c>
      <c r="I55" s="123">
        <v>0</v>
      </c>
      <c r="J55" s="123">
        <v>0</v>
      </c>
      <c r="K55" s="123">
        <v>0</v>
      </c>
      <c r="L55" s="123">
        <v>0</v>
      </c>
      <c r="M55" s="123">
        <v>0</v>
      </c>
      <c r="N55" s="123">
        <v>0</v>
      </c>
      <c r="O55" s="123">
        <v>0</v>
      </c>
      <c r="P55" s="123">
        <v>0</v>
      </c>
      <c r="Q55" s="123">
        <v>0</v>
      </c>
      <c r="R55" s="123">
        <v>0</v>
      </c>
      <c r="S55" s="123">
        <v>0</v>
      </c>
    </row>
    <row r="56" spans="1:16383" x14ac:dyDescent="0.25">
      <c r="A56" s="301" t="s">
        <v>39</v>
      </c>
      <c r="B56" s="301" t="s">
        <v>106</v>
      </c>
      <c r="C56" s="302" t="s">
        <v>58</v>
      </c>
      <c r="D56" s="308">
        <f t="shared" ref="D56:S56" si="12">SUM(D54:D55)</f>
        <v>30</v>
      </c>
      <c r="E56" s="308">
        <f t="shared" si="12"/>
        <v>30</v>
      </c>
      <c r="F56" s="308">
        <f t="shared" si="12"/>
        <v>30</v>
      </c>
      <c r="G56" s="308">
        <f t="shared" si="12"/>
        <v>30</v>
      </c>
      <c r="H56" s="308">
        <f t="shared" si="12"/>
        <v>30</v>
      </c>
      <c r="I56" s="308">
        <f t="shared" si="12"/>
        <v>30</v>
      </c>
      <c r="J56" s="308">
        <f t="shared" si="12"/>
        <v>30</v>
      </c>
      <c r="K56" s="308">
        <f t="shared" si="12"/>
        <v>30</v>
      </c>
      <c r="L56" s="308">
        <f t="shared" si="12"/>
        <v>30</v>
      </c>
      <c r="M56" s="308">
        <f t="shared" si="12"/>
        <v>30</v>
      </c>
      <c r="N56" s="308">
        <f t="shared" si="12"/>
        <v>30</v>
      </c>
      <c r="O56" s="308">
        <f t="shared" si="12"/>
        <v>30</v>
      </c>
      <c r="P56" s="308">
        <f t="shared" si="12"/>
        <v>30</v>
      </c>
      <c r="Q56" s="308">
        <f t="shared" si="12"/>
        <v>30</v>
      </c>
      <c r="R56" s="308">
        <f t="shared" si="12"/>
        <v>30</v>
      </c>
      <c r="S56" s="308">
        <f t="shared" si="12"/>
        <v>30</v>
      </c>
    </row>
    <row r="57" spans="1:16383" x14ac:dyDescent="0.25">
      <c r="A57" s="95" t="s">
        <v>39</v>
      </c>
      <c r="B57" s="95" t="s">
        <v>259</v>
      </c>
      <c r="C57" s="497" t="s">
        <v>308</v>
      </c>
      <c r="D57" s="346">
        <v>15</v>
      </c>
      <c r="E57" s="346">
        <v>15</v>
      </c>
      <c r="F57" s="346">
        <v>15</v>
      </c>
      <c r="G57" s="346">
        <v>15</v>
      </c>
      <c r="H57" s="346">
        <v>15</v>
      </c>
      <c r="I57" s="346">
        <v>15</v>
      </c>
      <c r="J57" s="346">
        <v>15</v>
      </c>
      <c r="K57" s="346">
        <v>15</v>
      </c>
      <c r="L57" s="346">
        <v>15</v>
      </c>
      <c r="M57" s="346">
        <v>15</v>
      </c>
      <c r="N57" s="346">
        <v>15</v>
      </c>
      <c r="O57" s="346">
        <v>15</v>
      </c>
      <c r="P57" s="346">
        <v>15</v>
      </c>
      <c r="Q57" s="346">
        <v>15</v>
      </c>
      <c r="R57" s="346">
        <v>15</v>
      </c>
      <c r="S57" s="346">
        <v>15</v>
      </c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1"/>
      <c r="IT57" s="111"/>
      <c r="IU57" s="111"/>
      <c r="IV57" s="111"/>
      <c r="IW57" s="111"/>
      <c r="IX57" s="111"/>
      <c r="IY57" s="111"/>
      <c r="IZ57" s="111"/>
      <c r="JA57" s="111"/>
      <c r="JB57" s="111"/>
      <c r="JC57" s="111"/>
      <c r="JD57" s="111"/>
      <c r="JE57" s="111"/>
      <c r="JF57" s="111"/>
      <c r="JG57" s="111"/>
      <c r="JH57" s="111"/>
      <c r="JI57" s="111"/>
      <c r="JJ57" s="111"/>
      <c r="JK57" s="111"/>
      <c r="JL57" s="111"/>
      <c r="JM57" s="111"/>
      <c r="JN57" s="111"/>
      <c r="JO57" s="111"/>
      <c r="JP57" s="111"/>
      <c r="JQ57" s="111"/>
      <c r="JR57" s="111"/>
      <c r="JS57" s="111"/>
      <c r="JT57" s="111"/>
      <c r="JU57" s="111"/>
      <c r="JV57" s="111"/>
      <c r="JW57" s="111"/>
      <c r="JX57" s="111"/>
      <c r="JY57" s="111"/>
      <c r="JZ57" s="111"/>
      <c r="KA57" s="111"/>
      <c r="KB57" s="111"/>
      <c r="KC57" s="111"/>
      <c r="KD57" s="111"/>
      <c r="KE57" s="111"/>
      <c r="KF57" s="111"/>
      <c r="KG57" s="111"/>
      <c r="KH57" s="111"/>
      <c r="KI57" s="111"/>
      <c r="KJ57" s="111"/>
      <c r="KK57" s="111"/>
      <c r="KL57" s="111"/>
      <c r="KM57" s="111"/>
      <c r="KN57" s="111"/>
      <c r="KO57" s="111"/>
      <c r="KP57" s="111"/>
      <c r="KQ57" s="111"/>
      <c r="KR57" s="111"/>
      <c r="KS57" s="111"/>
      <c r="KT57" s="111"/>
      <c r="KU57" s="111"/>
      <c r="KV57" s="111"/>
      <c r="KW57" s="111"/>
      <c r="KX57" s="111"/>
      <c r="KY57" s="111"/>
      <c r="KZ57" s="111"/>
      <c r="LA57" s="111"/>
      <c r="LB57" s="111"/>
      <c r="LC57" s="111"/>
      <c r="LD57" s="111"/>
      <c r="LE57" s="111"/>
      <c r="LF57" s="111"/>
      <c r="LG57" s="111"/>
      <c r="LH57" s="111"/>
      <c r="LI57" s="111"/>
      <c r="LJ57" s="111"/>
      <c r="LK57" s="111"/>
      <c r="LL57" s="111"/>
      <c r="LM57" s="111"/>
      <c r="LN57" s="111"/>
      <c r="LO57" s="111"/>
      <c r="LP57" s="111"/>
      <c r="LQ57" s="111"/>
      <c r="LR57" s="111"/>
      <c r="LS57" s="111"/>
      <c r="LT57" s="111"/>
      <c r="LU57" s="111"/>
      <c r="LV57" s="111"/>
      <c r="LW57" s="111"/>
      <c r="LX57" s="111"/>
      <c r="LY57" s="111"/>
      <c r="LZ57" s="111"/>
      <c r="MA57" s="111"/>
      <c r="MB57" s="111"/>
      <c r="MC57" s="111"/>
      <c r="MD57" s="111"/>
      <c r="ME57" s="111"/>
      <c r="MF57" s="111"/>
      <c r="MG57" s="111"/>
      <c r="MH57" s="111"/>
      <c r="MI57" s="111"/>
      <c r="MJ57" s="111"/>
      <c r="MK57" s="111"/>
      <c r="ML57" s="111"/>
      <c r="MM57" s="111"/>
      <c r="MN57" s="111"/>
      <c r="MO57" s="111"/>
      <c r="MP57" s="111"/>
      <c r="MQ57" s="111"/>
      <c r="MR57" s="111"/>
      <c r="MS57" s="111"/>
      <c r="MT57" s="111"/>
      <c r="MU57" s="111"/>
      <c r="MV57" s="111"/>
      <c r="MW57" s="111"/>
      <c r="MX57" s="111"/>
      <c r="MY57" s="111"/>
      <c r="MZ57" s="111"/>
      <c r="NA57" s="111"/>
      <c r="NB57" s="111"/>
      <c r="NC57" s="111"/>
      <c r="ND57" s="111"/>
      <c r="NE57" s="111"/>
      <c r="NF57" s="111"/>
      <c r="NG57" s="111"/>
      <c r="NH57" s="111"/>
      <c r="NI57" s="111"/>
      <c r="NJ57" s="111"/>
      <c r="NK57" s="111"/>
      <c r="NL57" s="111"/>
      <c r="NM57" s="111"/>
      <c r="NN57" s="111"/>
      <c r="NO57" s="111"/>
      <c r="NP57" s="111"/>
      <c r="NQ57" s="111"/>
      <c r="NR57" s="111"/>
      <c r="NS57" s="111"/>
      <c r="NT57" s="111"/>
      <c r="NU57" s="111"/>
      <c r="NV57" s="111"/>
      <c r="NW57" s="111"/>
      <c r="NX57" s="111"/>
      <c r="NY57" s="111"/>
      <c r="NZ57" s="111"/>
      <c r="OA57" s="111"/>
      <c r="OB57" s="111"/>
      <c r="OC57" s="111"/>
      <c r="OD57" s="111"/>
      <c r="OE57" s="111"/>
      <c r="OF57" s="111"/>
      <c r="OG57" s="111"/>
      <c r="OH57" s="111"/>
      <c r="OI57" s="111"/>
      <c r="OJ57" s="111"/>
      <c r="OK57" s="111"/>
      <c r="OL57" s="111"/>
      <c r="OM57" s="111"/>
      <c r="ON57" s="111"/>
      <c r="OO57" s="111"/>
      <c r="OP57" s="111"/>
      <c r="OQ57" s="111"/>
      <c r="OR57" s="111"/>
      <c r="OS57" s="111"/>
      <c r="OT57" s="111"/>
      <c r="OU57" s="111"/>
      <c r="OV57" s="111"/>
      <c r="OW57" s="111"/>
      <c r="OX57" s="111"/>
      <c r="OY57" s="111"/>
      <c r="OZ57" s="111"/>
      <c r="PA57" s="111"/>
      <c r="PB57" s="111"/>
      <c r="PC57" s="111"/>
      <c r="PD57" s="111"/>
      <c r="PE57" s="111"/>
      <c r="PF57" s="111"/>
      <c r="PG57" s="111"/>
      <c r="PH57" s="111"/>
      <c r="PI57" s="111"/>
      <c r="PJ57" s="111"/>
      <c r="PK57" s="111"/>
      <c r="PL57" s="111"/>
      <c r="PM57" s="111"/>
      <c r="PN57" s="111"/>
      <c r="PO57" s="111"/>
      <c r="PP57" s="111"/>
      <c r="PQ57" s="111"/>
      <c r="PR57" s="111"/>
      <c r="PS57" s="111"/>
      <c r="PT57" s="111"/>
      <c r="PU57" s="111"/>
      <c r="PV57" s="111"/>
      <c r="PW57" s="111"/>
      <c r="PX57" s="111"/>
      <c r="PY57" s="111"/>
      <c r="PZ57" s="111"/>
      <c r="QA57" s="111"/>
      <c r="QB57" s="111"/>
      <c r="QC57" s="111"/>
      <c r="QD57" s="111"/>
      <c r="QE57" s="111"/>
      <c r="QF57" s="111"/>
      <c r="QG57" s="111"/>
      <c r="QH57" s="111"/>
      <c r="QI57" s="111"/>
      <c r="QJ57" s="111"/>
      <c r="QK57" s="111"/>
      <c r="QL57" s="111"/>
      <c r="QM57" s="111"/>
      <c r="QN57" s="111"/>
      <c r="QO57" s="111"/>
      <c r="QP57" s="111"/>
      <c r="QQ57" s="111"/>
      <c r="QR57" s="111"/>
      <c r="QS57" s="111"/>
      <c r="QT57" s="111"/>
      <c r="QU57" s="111"/>
      <c r="QV57" s="111"/>
      <c r="QW57" s="111"/>
      <c r="QX57" s="111"/>
      <c r="QY57" s="111"/>
      <c r="QZ57" s="111"/>
      <c r="RA57" s="111"/>
      <c r="RB57" s="111"/>
      <c r="RC57" s="111"/>
      <c r="RD57" s="111"/>
      <c r="RE57" s="111"/>
      <c r="RF57" s="111"/>
      <c r="RG57" s="111"/>
      <c r="RH57" s="111"/>
      <c r="RI57" s="111"/>
      <c r="RJ57" s="111"/>
      <c r="RK57" s="111"/>
      <c r="RL57" s="111"/>
      <c r="RM57" s="111"/>
      <c r="RN57" s="111"/>
      <c r="RO57" s="111"/>
      <c r="RP57" s="111"/>
      <c r="RQ57" s="111"/>
      <c r="RR57" s="111"/>
      <c r="RS57" s="111"/>
      <c r="RT57" s="111"/>
      <c r="RU57" s="111"/>
      <c r="RV57" s="111"/>
      <c r="RW57" s="111"/>
      <c r="RX57" s="111"/>
      <c r="RY57" s="111"/>
      <c r="RZ57" s="111"/>
      <c r="SA57" s="111"/>
      <c r="SB57" s="111"/>
      <c r="SC57" s="111"/>
      <c r="SD57" s="111"/>
      <c r="SE57" s="111"/>
      <c r="SF57" s="111"/>
      <c r="SG57" s="111"/>
      <c r="SH57" s="111"/>
      <c r="SI57" s="111"/>
      <c r="SJ57" s="111"/>
      <c r="SK57" s="111"/>
      <c r="SL57" s="111"/>
      <c r="SM57" s="111"/>
      <c r="SN57" s="111"/>
      <c r="SO57" s="111"/>
      <c r="SP57" s="111"/>
      <c r="SQ57" s="111"/>
      <c r="SR57" s="111"/>
      <c r="SS57" s="111"/>
      <c r="ST57" s="111"/>
      <c r="SU57" s="111"/>
      <c r="SV57" s="111"/>
      <c r="SW57" s="111"/>
      <c r="SX57" s="111"/>
      <c r="SY57" s="111"/>
      <c r="SZ57" s="111"/>
      <c r="TA57" s="111"/>
      <c r="TB57" s="111"/>
      <c r="TC57" s="111"/>
      <c r="TD57" s="111"/>
      <c r="TE57" s="111"/>
      <c r="TF57" s="111"/>
      <c r="TG57" s="111"/>
      <c r="TH57" s="111"/>
      <c r="TI57" s="111"/>
      <c r="TJ57" s="111"/>
      <c r="TK57" s="111"/>
      <c r="TL57" s="111"/>
      <c r="TM57" s="111"/>
      <c r="TN57" s="111"/>
      <c r="TO57" s="111"/>
      <c r="TP57" s="111"/>
      <c r="TQ57" s="111"/>
      <c r="TR57" s="111"/>
      <c r="TS57" s="111"/>
      <c r="TT57" s="111"/>
      <c r="TU57" s="111"/>
      <c r="TV57" s="111"/>
      <c r="TW57" s="111"/>
      <c r="TX57" s="111"/>
      <c r="TY57" s="111"/>
      <c r="TZ57" s="111"/>
      <c r="UA57" s="111"/>
      <c r="UB57" s="111"/>
      <c r="UC57" s="111"/>
      <c r="UD57" s="111"/>
      <c r="UE57" s="111"/>
      <c r="UF57" s="111"/>
      <c r="UG57" s="111"/>
      <c r="UH57" s="111"/>
      <c r="UI57" s="111"/>
      <c r="UJ57" s="111"/>
      <c r="UK57" s="111"/>
      <c r="UL57" s="111"/>
      <c r="UM57" s="111"/>
      <c r="UN57" s="111"/>
      <c r="UO57" s="111"/>
      <c r="UP57" s="111"/>
      <c r="UQ57" s="111"/>
      <c r="UR57" s="111"/>
      <c r="US57" s="111"/>
      <c r="UT57" s="111"/>
      <c r="UU57" s="111"/>
      <c r="UV57" s="111"/>
      <c r="UW57" s="111"/>
      <c r="UX57" s="111"/>
      <c r="UY57" s="111"/>
      <c r="UZ57" s="111"/>
      <c r="VA57" s="111"/>
      <c r="VB57" s="111"/>
      <c r="VC57" s="111"/>
      <c r="VD57" s="111"/>
      <c r="VE57" s="111"/>
      <c r="VF57" s="111"/>
      <c r="VG57" s="111"/>
      <c r="VH57" s="111"/>
      <c r="VI57" s="111"/>
      <c r="VJ57" s="111"/>
      <c r="VK57" s="111"/>
      <c r="VL57" s="111"/>
      <c r="VM57" s="111"/>
      <c r="VN57" s="111"/>
      <c r="VO57" s="111"/>
      <c r="VP57" s="111"/>
      <c r="VQ57" s="111"/>
      <c r="VR57" s="111"/>
      <c r="VS57" s="111"/>
      <c r="VT57" s="111"/>
      <c r="VU57" s="111"/>
      <c r="VV57" s="111"/>
      <c r="VW57" s="111"/>
      <c r="VX57" s="111"/>
      <c r="VY57" s="111"/>
      <c r="VZ57" s="111"/>
      <c r="WA57" s="111"/>
      <c r="WB57" s="111"/>
      <c r="WC57" s="111"/>
      <c r="WD57" s="111"/>
      <c r="WE57" s="111"/>
      <c r="WF57" s="111"/>
      <c r="WG57" s="111"/>
      <c r="WH57" s="111"/>
      <c r="WI57" s="111"/>
      <c r="WJ57" s="111"/>
      <c r="WK57" s="111"/>
      <c r="WL57" s="111"/>
      <c r="WM57" s="111"/>
      <c r="WN57" s="111"/>
      <c r="WO57" s="111"/>
      <c r="WP57" s="111"/>
      <c r="WQ57" s="111"/>
      <c r="WR57" s="111"/>
      <c r="WS57" s="111"/>
      <c r="WT57" s="111"/>
      <c r="WU57" s="111"/>
      <c r="WV57" s="111"/>
      <c r="WW57" s="111"/>
      <c r="WX57" s="111"/>
      <c r="WY57" s="111"/>
      <c r="WZ57" s="111"/>
      <c r="XA57" s="111"/>
      <c r="XB57" s="111"/>
      <c r="XC57" s="111"/>
      <c r="XD57" s="111"/>
      <c r="XE57" s="111"/>
      <c r="XF57" s="111"/>
      <c r="XG57" s="111"/>
      <c r="XH57" s="111"/>
      <c r="XI57" s="111"/>
      <c r="XJ57" s="111"/>
      <c r="XK57" s="111"/>
      <c r="XL57" s="111"/>
      <c r="XM57" s="111"/>
      <c r="XN57" s="111"/>
      <c r="XO57" s="111"/>
      <c r="XP57" s="111"/>
      <c r="XQ57" s="111"/>
      <c r="XR57" s="111"/>
      <c r="XS57" s="111"/>
      <c r="XT57" s="111"/>
      <c r="XU57" s="111"/>
      <c r="XV57" s="111"/>
      <c r="XW57" s="111"/>
      <c r="XX57" s="111"/>
      <c r="XY57" s="111"/>
      <c r="XZ57" s="111"/>
      <c r="YA57" s="111"/>
      <c r="YB57" s="111"/>
      <c r="YC57" s="111"/>
      <c r="YD57" s="111"/>
      <c r="YE57" s="111"/>
      <c r="YF57" s="111"/>
      <c r="YG57" s="111"/>
      <c r="YH57" s="111"/>
      <c r="YI57" s="111"/>
      <c r="YJ57" s="111"/>
      <c r="YK57" s="111"/>
      <c r="YL57" s="111"/>
      <c r="YM57" s="111"/>
      <c r="YN57" s="111"/>
      <c r="YO57" s="111"/>
      <c r="YP57" s="111"/>
      <c r="YQ57" s="111"/>
      <c r="YR57" s="111"/>
      <c r="YS57" s="111"/>
      <c r="YT57" s="111"/>
      <c r="YU57" s="111"/>
      <c r="YV57" s="111"/>
      <c r="YW57" s="111"/>
      <c r="YX57" s="111"/>
      <c r="YY57" s="111"/>
      <c r="YZ57" s="111"/>
      <c r="ZA57" s="111"/>
      <c r="ZB57" s="111"/>
      <c r="ZC57" s="111"/>
      <c r="ZD57" s="111"/>
      <c r="ZE57" s="111"/>
      <c r="ZF57" s="111"/>
      <c r="ZG57" s="111"/>
      <c r="ZH57" s="111"/>
      <c r="ZI57" s="111"/>
      <c r="ZJ57" s="111"/>
      <c r="ZK57" s="111"/>
      <c r="ZL57" s="111"/>
      <c r="ZM57" s="111"/>
      <c r="ZN57" s="111"/>
      <c r="ZO57" s="111"/>
      <c r="ZP57" s="111"/>
      <c r="ZQ57" s="111"/>
      <c r="ZR57" s="111"/>
      <c r="ZS57" s="111"/>
      <c r="ZT57" s="111"/>
      <c r="ZU57" s="111"/>
      <c r="ZV57" s="111"/>
      <c r="ZW57" s="111"/>
      <c r="ZX57" s="111"/>
      <c r="ZY57" s="111"/>
      <c r="ZZ57" s="111"/>
      <c r="AAA57" s="111"/>
      <c r="AAB57" s="111"/>
      <c r="AAC57" s="111"/>
      <c r="AAD57" s="111"/>
      <c r="AAE57" s="111"/>
      <c r="AAF57" s="111"/>
      <c r="AAG57" s="111"/>
      <c r="AAH57" s="111"/>
      <c r="AAI57" s="111"/>
      <c r="AAJ57" s="111"/>
      <c r="AAK57" s="111"/>
      <c r="AAL57" s="111"/>
      <c r="AAM57" s="111"/>
      <c r="AAN57" s="111"/>
      <c r="AAO57" s="111"/>
      <c r="AAP57" s="111"/>
      <c r="AAQ57" s="111"/>
      <c r="AAR57" s="111"/>
      <c r="AAS57" s="111"/>
      <c r="AAT57" s="111"/>
      <c r="AAU57" s="111"/>
      <c r="AAV57" s="111"/>
      <c r="AAW57" s="111"/>
      <c r="AAX57" s="111"/>
      <c r="AAY57" s="111"/>
      <c r="AAZ57" s="111"/>
      <c r="ABA57" s="111"/>
      <c r="ABB57" s="111"/>
      <c r="ABC57" s="111"/>
      <c r="ABD57" s="111"/>
      <c r="ABE57" s="111"/>
      <c r="ABF57" s="111"/>
      <c r="ABG57" s="111"/>
      <c r="ABH57" s="111"/>
      <c r="ABI57" s="111"/>
      <c r="ABJ57" s="111"/>
      <c r="ABK57" s="111"/>
      <c r="ABL57" s="111"/>
      <c r="ABM57" s="111"/>
      <c r="ABN57" s="111"/>
      <c r="ABO57" s="111"/>
      <c r="ABP57" s="111"/>
      <c r="ABQ57" s="111"/>
      <c r="ABR57" s="111"/>
      <c r="ABS57" s="111"/>
      <c r="ABT57" s="111"/>
      <c r="ABU57" s="111"/>
      <c r="ABV57" s="111"/>
      <c r="ABW57" s="111"/>
      <c r="ABX57" s="111"/>
      <c r="ABY57" s="111"/>
      <c r="ABZ57" s="111"/>
      <c r="ACA57" s="111"/>
      <c r="ACB57" s="111"/>
      <c r="ACC57" s="111"/>
      <c r="ACD57" s="111"/>
      <c r="ACE57" s="111"/>
      <c r="ACF57" s="111"/>
      <c r="ACG57" s="111"/>
      <c r="ACH57" s="111"/>
      <c r="ACI57" s="111"/>
      <c r="ACJ57" s="111"/>
      <c r="ACK57" s="111"/>
      <c r="ACL57" s="111"/>
      <c r="ACM57" s="111"/>
      <c r="ACN57" s="111"/>
      <c r="ACO57" s="111"/>
      <c r="ACP57" s="111"/>
      <c r="ACQ57" s="111"/>
      <c r="ACR57" s="111"/>
      <c r="ACS57" s="111"/>
      <c r="ACT57" s="111"/>
      <c r="ACU57" s="111"/>
      <c r="ACV57" s="111"/>
      <c r="ACW57" s="111"/>
      <c r="ACX57" s="111"/>
      <c r="ACY57" s="111"/>
      <c r="ACZ57" s="111"/>
      <c r="ADA57" s="111"/>
      <c r="ADB57" s="111"/>
      <c r="ADC57" s="111"/>
      <c r="ADD57" s="111"/>
      <c r="ADE57" s="111"/>
      <c r="ADF57" s="111"/>
      <c r="ADG57" s="111"/>
      <c r="ADH57" s="111"/>
      <c r="ADI57" s="111"/>
      <c r="ADJ57" s="111"/>
      <c r="ADK57" s="111"/>
      <c r="ADL57" s="111"/>
      <c r="ADM57" s="111"/>
      <c r="ADN57" s="111"/>
      <c r="ADO57" s="111"/>
      <c r="ADP57" s="111"/>
      <c r="ADQ57" s="111"/>
      <c r="ADR57" s="111"/>
      <c r="ADS57" s="111"/>
      <c r="ADT57" s="111"/>
      <c r="ADU57" s="111"/>
      <c r="ADV57" s="111"/>
      <c r="ADW57" s="111"/>
      <c r="ADX57" s="111"/>
      <c r="ADY57" s="111"/>
      <c r="ADZ57" s="111"/>
      <c r="AEA57" s="111"/>
      <c r="AEB57" s="111"/>
      <c r="AEC57" s="111"/>
      <c r="AED57" s="111"/>
      <c r="AEE57" s="111"/>
      <c r="AEF57" s="111"/>
      <c r="AEG57" s="111"/>
      <c r="AEH57" s="111"/>
      <c r="AEI57" s="111"/>
      <c r="AEJ57" s="111"/>
      <c r="AEK57" s="111"/>
      <c r="AEL57" s="111"/>
      <c r="AEM57" s="111"/>
      <c r="AEN57" s="111"/>
      <c r="AEO57" s="111"/>
      <c r="AEP57" s="111"/>
      <c r="AEQ57" s="111"/>
      <c r="AER57" s="111"/>
      <c r="AES57" s="111"/>
      <c r="AET57" s="111"/>
      <c r="AEU57" s="111"/>
      <c r="AEV57" s="111"/>
      <c r="AEW57" s="111"/>
      <c r="AEX57" s="111"/>
      <c r="AEY57" s="111"/>
      <c r="AEZ57" s="111"/>
      <c r="AFA57" s="111"/>
      <c r="AFB57" s="111"/>
      <c r="AFC57" s="111"/>
      <c r="AFD57" s="111"/>
      <c r="AFE57" s="111"/>
      <c r="AFF57" s="111"/>
      <c r="AFG57" s="111"/>
      <c r="AFH57" s="111"/>
      <c r="AFI57" s="111"/>
      <c r="AFJ57" s="111"/>
      <c r="AFK57" s="111"/>
      <c r="AFL57" s="111"/>
      <c r="AFM57" s="111"/>
      <c r="AFN57" s="111"/>
      <c r="AFO57" s="111"/>
      <c r="AFP57" s="111"/>
      <c r="AFQ57" s="111"/>
      <c r="AFR57" s="111"/>
      <c r="AFS57" s="111"/>
      <c r="AFT57" s="111"/>
      <c r="AFU57" s="111"/>
      <c r="AFV57" s="111"/>
      <c r="AFW57" s="111"/>
      <c r="AFX57" s="111"/>
      <c r="AFY57" s="111"/>
      <c r="AFZ57" s="111"/>
      <c r="AGA57" s="111"/>
      <c r="AGB57" s="111"/>
      <c r="AGC57" s="111"/>
      <c r="AGD57" s="111"/>
      <c r="AGE57" s="111"/>
      <c r="AGF57" s="111"/>
      <c r="AGG57" s="111"/>
      <c r="AGH57" s="111"/>
      <c r="AGI57" s="111"/>
      <c r="AGJ57" s="111"/>
      <c r="AGK57" s="111"/>
      <c r="AGL57" s="111"/>
      <c r="AGM57" s="111"/>
      <c r="AGN57" s="111"/>
      <c r="AGO57" s="111"/>
      <c r="AGP57" s="111"/>
      <c r="AGQ57" s="111"/>
      <c r="AGR57" s="111"/>
      <c r="AGS57" s="111"/>
      <c r="AGT57" s="111"/>
      <c r="AGU57" s="111"/>
      <c r="AGV57" s="111"/>
      <c r="AGW57" s="111"/>
      <c r="AGX57" s="111"/>
      <c r="AGY57" s="111"/>
      <c r="AGZ57" s="111"/>
      <c r="AHA57" s="111"/>
      <c r="AHB57" s="111"/>
      <c r="AHC57" s="111"/>
      <c r="AHD57" s="111"/>
      <c r="AHE57" s="111"/>
      <c r="AHF57" s="111"/>
      <c r="AHG57" s="111"/>
      <c r="AHH57" s="111"/>
      <c r="AHI57" s="111"/>
      <c r="AHJ57" s="111"/>
      <c r="AHK57" s="111"/>
      <c r="AHL57" s="111"/>
      <c r="AHM57" s="111"/>
      <c r="AHN57" s="111"/>
      <c r="AHO57" s="111"/>
      <c r="AHP57" s="111"/>
      <c r="AHQ57" s="111"/>
      <c r="AHR57" s="111"/>
      <c r="AHS57" s="111"/>
      <c r="AHT57" s="111"/>
      <c r="AHU57" s="111"/>
      <c r="AHV57" s="111"/>
      <c r="AHW57" s="111"/>
      <c r="AHX57" s="111"/>
      <c r="AHY57" s="111"/>
      <c r="AHZ57" s="111"/>
      <c r="AIA57" s="111"/>
      <c r="AIB57" s="111"/>
      <c r="AIC57" s="111"/>
      <c r="AID57" s="111"/>
      <c r="AIE57" s="111"/>
      <c r="AIF57" s="111"/>
      <c r="AIG57" s="111"/>
      <c r="AIH57" s="111"/>
      <c r="AII57" s="111"/>
      <c r="AIJ57" s="111"/>
      <c r="AIK57" s="111"/>
      <c r="AIL57" s="111"/>
      <c r="AIM57" s="111"/>
      <c r="AIN57" s="111"/>
      <c r="AIO57" s="111"/>
      <c r="AIP57" s="111"/>
      <c r="AIQ57" s="111"/>
      <c r="AIR57" s="111"/>
      <c r="AIS57" s="111"/>
      <c r="AIT57" s="111"/>
      <c r="AIU57" s="111"/>
      <c r="AIV57" s="111"/>
      <c r="AIW57" s="111"/>
      <c r="AIX57" s="111"/>
      <c r="AIY57" s="111"/>
      <c r="AIZ57" s="111"/>
      <c r="AJA57" s="111"/>
      <c r="AJB57" s="111"/>
      <c r="AJC57" s="111"/>
      <c r="AJD57" s="111"/>
      <c r="AJE57" s="111"/>
      <c r="AJF57" s="111"/>
      <c r="AJG57" s="111"/>
      <c r="AJH57" s="111"/>
      <c r="AJI57" s="111"/>
      <c r="AJJ57" s="111"/>
      <c r="AJK57" s="111"/>
      <c r="AJL57" s="111"/>
      <c r="AJM57" s="111"/>
      <c r="AJN57" s="111"/>
      <c r="AJO57" s="111"/>
      <c r="AJP57" s="111"/>
      <c r="AJQ57" s="111"/>
      <c r="AJR57" s="111"/>
      <c r="AJS57" s="111"/>
      <c r="AJT57" s="111"/>
      <c r="AJU57" s="111"/>
      <c r="AJV57" s="111"/>
      <c r="AJW57" s="111"/>
      <c r="AJX57" s="111"/>
      <c r="AJY57" s="111"/>
      <c r="AJZ57" s="111"/>
      <c r="AKA57" s="111"/>
      <c r="AKB57" s="111"/>
      <c r="AKC57" s="111"/>
      <c r="AKD57" s="111"/>
      <c r="AKE57" s="111"/>
      <c r="AKF57" s="111"/>
      <c r="AKG57" s="111"/>
      <c r="AKH57" s="111"/>
      <c r="AKI57" s="111"/>
      <c r="AKJ57" s="111"/>
      <c r="AKK57" s="111"/>
      <c r="AKL57" s="111"/>
      <c r="AKM57" s="111"/>
      <c r="AKN57" s="111"/>
      <c r="AKO57" s="111"/>
      <c r="AKP57" s="111"/>
      <c r="AKQ57" s="111"/>
      <c r="AKR57" s="111"/>
      <c r="AKS57" s="111"/>
      <c r="AKT57" s="111"/>
      <c r="AKU57" s="111"/>
      <c r="AKV57" s="111"/>
      <c r="AKW57" s="111"/>
      <c r="AKX57" s="111"/>
      <c r="AKY57" s="111"/>
      <c r="AKZ57" s="111"/>
      <c r="ALA57" s="111"/>
      <c r="ALB57" s="111"/>
      <c r="ALC57" s="111"/>
      <c r="ALD57" s="111"/>
      <c r="ALE57" s="111"/>
      <c r="ALF57" s="111"/>
      <c r="ALG57" s="111"/>
      <c r="ALH57" s="111"/>
      <c r="ALI57" s="111"/>
      <c r="ALJ57" s="111"/>
      <c r="ALK57" s="111"/>
      <c r="ALL57" s="111"/>
      <c r="ALM57" s="111"/>
      <c r="ALN57" s="111"/>
      <c r="ALO57" s="111"/>
      <c r="ALP57" s="111"/>
      <c r="ALQ57" s="111"/>
      <c r="ALR57" s="111"/>
      <c r="ALS57" s="111"/>
      <c r="ALT57" s="111"/>
      <c r="ALU57" s="111"/>
      <c r="ALV57" s="111"/>
      <c r="ALW57" s="111"/>
      <c r="ALX57" s="111"/>
      <c r="ALY57" s="111"/>
      <c r="ALZ57" s="111"/>
      <c r="AMA57" s="111"/>
      <c r="AMB57" s="111"/>
      <c r="AMC57" s="111"/>
      <c r="AMD57" s="111"/>
      <c r="AME57" s="111"/>
      <c r="AMF57" s="111"/>
      <c r="AMG57" s="111"/>
      <c r="AMH57" s="111"/>
      <c r="AMI57" s="111"/>
      <c r="AMJ57" s="111"/>
      <c r="AMK57" s="111"/>
      <c r="AML57" s="111"/>
      <c r="AMM57" s="111"/>
      <c r="AMN57" s="111"/>
      <c r="AMO57" s="111"/>
      <c r="AMP57" s="111"/>
      <c r="AMQ57" s="111"/>
      <c r="AMR57" s="111"/>
      <c r="AMS57" s="111"/>
      <c r="AMT57" s="111"/>
      <c r="AMU57" s="111"/>
      <c r="AMV57" s="111"/>
      <c r="AMW57" s="111"/>
      <c r="AMX57" s="111"/>
      <c r="AMY57" s="111"/>
      <c r="AMZ57" s="111"/>
      <c r="ANA57" s="111"/>
      <c r="ANB57" s="111"/>
      <c r="ANC57" s="111"/>
      <c r="AND57" s="111"/>
      <c r="ANE57" s="111"/>
      <c r="ANF57" s="111"/>
      <c r="ANG57" s="111"/>
      <c r="ANH57" s="111"/>
      <c r="ANI57" s="111"/>
      <c r="ANJ57" s="111"/>
      <c r="ANK57" s="111"/>
      <c r="ANL57" s="111"/>
      <c r="ANM57" s="111"/>
      <c r="ANN57" s="111"/>
      <c r="ANO57" s="111"/>
      <c r="ANP57" s="111"/>
      <c r="ANQ57" s="111"/>
      <c r="ANR57" s="111"/>
      <c r="ANS57" s="111"/>
      <c r="ANT57" s="111"/>
      <c r="ANU57" s="111"/>
      <c r="ANV57" s="111"/>
      <c r="ANW57" s="111"/>
      <c r="ANX57" s="111"/>
      <c r="ANY57" s="111"/>
      <c r="ANZ57" s="111"/>
      <c r="AOA57" s="111"/>
      <c r="AOB57" s="111"/>
      <c r="AOC57" s="111"/>
      <c r="AOD57" s="111"/>
      <c r="AOE57" s="111"/>
      <c r="AOF57" s="111"/>
      <c r="AOG57" s="111"/>
      <c r="AOH57" s="111"/>
      <c r="AOI57" s="111"/>
      <c r="AOJ57" s="111"/>
      <c r="AOK57" s="111"/>
      <c r="AOL57" s="111"/>
      <c r="AOM57" s="111"/>
      <c r="AON57" s="111"/>
      <c r="AOO57" s="111"/>
      <c r="AOP57" s="111"/>
      <c r="AOQ57" s="111"/>
      <c r="AOR57" s="111"/>
      <c r="AOS57" s="111"/>
      <c r="AOT57" s="111"/>
      <c r="AOU57" s="111"/>
      <c r="AOV57" s="111"/>
      <c r="AOW57" s="111"/>
      <c r="AOX57" s="111"/>
      <c r="AOY57" s="111"/>
      <c r="AOZ57" s="111"/>
      <c r="APA57" s="111"/>
      <c r="APB57" s="111"/>
      <c r="APC57" s="111"/>
      <c r="APD57" s="111"/>
      <c r="APE57" s="111"/>
      <c r="APF57" s="111"/>
      <c r="APG57" s="111"/>
      <c r="APH57" s="111"/>
      <c r="API57" s="111"/>
      <c r="APJ57" s="111"/>
      <c r="APK57" s="111"/>
      <c r="APL57" s="111"/>
      <c r="APM57" s="111"/>
      <c r="APN57" s="111"/>
      <c r="APO57" s="111"/>
      <c r="APP57" s="111"/>
      <c r="APQ57" s="111"/>
      <c r="APR57" s="111"/>
      <c r="APS57" s="111"/>
      <c r="APT57" s="111"/>
      <c r="APU57" s="111"/>
      <c r="APV57" s="111"/>
      <c r="APW57" s="111"/>
      <c r="APX57" s="111"/>
      <c r="APY57" s="111"/>
      <c r="APZ57" s="111"/>
      <c r="AQA57" s="111"/>
      <c r="AQB57" s="111"/>
      <c r="AQC57" s="111"/>
      <c r="AQD57" s="111"/>
      <c r="AQE57" s="111"/>
      <c r="AQF57" s="111"/>
      <c r="AQG57" s="111"/>
      <c r="AQH57" s="111"/>
      <c r="AQI57" s="111"/>
      <c r="AQJ57" s="111"/>
      <c r="AQK57" s="111"/>
      <c r="AQL57" s="111"/>
      <c r="AQM57" s="111"/>
      <c r="AQN57" s="111"/>
      <c r="AQO57" s="111"/>
      <c r="AQP57" s="111"/>
      <c r="AQQ57" s="111"/>
      <c r="AQR57" s="111"/>
      <c r="AQS57" s="111"/>
      <c r="AQT57" s="111"/>
      <c r="AQU57" s="111"/>
      <c r="AQV57" s="111"/>
      <c r="AQW57" s="111"/>
      <c r="AQX57" s="111"/>
      <c r="AQY57" s="111"/>
      <c r="AQZ57" s="111"/>
      <c r="ARA57" s="111"/>
      <c r="ARB57" s="111"/>
      <c r="ARC57" s="111"/>
      <c r="ARD57" s="111"/>
      <c r="ARE57" s="111"/>
      <c r="ARF57" s="111"/>
      <c r="ARG57" s="111"/>
      <c r="ARH57" s="111"/>
      <c r="ARI57" s="111"/>
      <c r="ARJ57" s="111"/>
      <c r="ARK57" s="111"/>
      <c r="ARL57" s="111"/>
      <c r="ARM57" s="111"/>
      <c r="ARN57" s="111"/>
      <c r="ARO57" s="111"/>
      <c r="ARP57" s="111"/>
      <c r="ARQ57" s="111"/>
      <c r="ARR57" s="111"/>
      <c r="ARS57" s="111"/>
      <c r="ART57" s="111"/>
      <c r="ARU57" s="111"/>
      <c r="ARV57" s="111"/>
      <c r="ARW57" s="111"/>
      <c r="ARX57" s="111"/>
      <c r="ARY57" s="111"/>
      <c r="ARZ57" s="111"/>
      <c r="ASA57" s="111"/>
      <c r="ASB57" s="111"/>
      <c r="ASC57" s="111"/>
      <c r="ASD57" s="111"/>
      <c r="ASE57" s="111"/>
      <c r="ASF57" s="111"/>
      <c r="ASG57" s="111"/>
      <c r="ASH57" s="111"/>
      <c r="ASI57" s="111"/>
      <c r="ASJ57" s="111"/>
      <c r="ASK57" s="111"/>
      <c r="ASL57" s="111"/>
      <c r="ASM57" s="111"/>
      <c r="ASN57" s="111"/>
      <c r="ASO57" s="111"/>
      <c r="ASP57" s="111"/>
      <c r="ASQ57" s="111"/>
      <c r="ASR57" s="111"/>
      <c r="ASS57" s="111"/>
      <c r="AST57" s="111"/>
      <c r="ASU57" s="111"/>
      <c r="ASV57" s="111"/>
      <c r="ASW57" s="111"/>
      <c r="ASX57" s="111"/>
      <c r="ASY57" s="111"/>
      <c r="ASZ57" s="111"/>
      <c r="ATA57" s="111"/>
      <c r="ATB57" s="111"/>
      <c r="ATC57" s="111"/>
      <c r="ATD57" s="111"/>
      <c r="ATE57" s="111"/>
      <c r="ATF57" s="111"/>
      <c r="ATG57" s="111"/>
      <c r="ATH57" s="111"/>
      <c r="ATI57" s="111"/>
      <c r="ATJ57" s="111"/>
      <c r="ATK57" s="111"/>
      <c r="ATL57" s="111"/>
      <c r="ATM57" s="111"/>
      <c r="ATN57" s="111"/>
      <c r="ATO57" s="111"/>
      <c r="ATP57" s="111"/>
      <c r="ATQ57" s="111"/>
      <c r="ATR57" s="111"/>
      <c r="ATS57" s="111"/>
      <c r="ATT57" s="111"/>
      <c r="ATU57" s="111"/>
      <c r="ATV57" s="111"/>
      <c r="ATW57" s="111"/>
      <c r="ATX57" s="111"/>
      <c r="ATY57" s="111"/>
      <c r="ATZ57" s="111"/>
      <c r="AUA57" s="111"/>
      <c r="AUB57" s="111"/>
      <c r="AUC57" s="111"/>
      <c r="AUD57" s="111"/>
      <c r="AUE57" s="111"/>
      <c r="AUF57" s="111"/>
      <c r="AUG57" s="111"/>
      <c r="AUH57" s="111"/>
      <c r="AUI57" s="111"/>
      <c r="AUJ57" s="111"/>
      <c r="AUK57" s="111"/>
      <c r="AUL57" s="111"/>
      <c r="AUM57" s="111"/>
      <c r="AUN57" s="111"/>
      <c r="AUO57" s="111"/>
      <c r="AUP57" s="111"/>
      <c r="AUQ57" s="111"/>
      <c r="AUR57" s="111"/>
      <c r="AUS57" s="111"/>
      <c r="AUT57" s="111"/>
      <c r="AUU57" s="111"/>
      <c r="AUV57" s="111"/>
      <c r="AUW57" s="111"/>
      <c r="AUX57" s="111"/>
      <c r="AUY57" s="111"/>
      <c r="AUZ57" s="111"/>
      <c r="AVA57" s="111"/>
      <c r="AVB57" s="111"/>
      <c r="AVC57" s="111"/>
      <c r="AVD57" s="111"/>
      <c r="AVE57" s="111"/>
      <c r="AVF57" s="111"/>
      <c r="AVG57" s="111"/>
      <c r="AVH57" s="111"/>
      <c r="AVI57" s="111"/>
      <c r="AVJ57" s="111"/>
      <c r="AVK57" s="111"/>
      <c r="AVL57" s="111"/>
      <c r="AVM57" s="111"/>
      <c r="AVN57" s="111"/>
      <c r="AVO57" s="111"/>
      <c r="AVP57" s="111"/>
      <c r="AVQ57" s="111"/>
      <c r="AVR57" s="111"/>
      <c r="AVS57" s="111"/>
      <c r="AVT57" s="111"/>
      <c r="AVU57" s="111"/>
      <c r="AVV57" s="111"/>
      <c r="AVW57" s="111"/>
      <c r="AVX57" s="111"/>
      <c r="AVY57" s="111"/>
      <c r="AVZ57" s="111"/>
      <c r="AWA57" s="111"/>
      <c r="AWB57" s="111"/>
      <c r="AWC57" s="111"/>
      <c r="AWD57" s="111"/>
      <c r="AWE57" s="111"/>
      <c r="AWF57" s="111"/>
      <c r="AWG57" s="111"/>
      <c r="AWH57" s="111"/>
      <c r="AWI57" s="111"/>
      <c r="AWJ57" s="111"/>
      <c r="AWK57" s="111"/>
      <c r="AWL57" s="111"/>
      <c r="AWM57" s="111"/>
      <c r="AWN57" s="111"/>
      <c r="AWO57" s="111"/>
      <c r="AWP57" s="111"/>
      <c r="AWQ57" s="111"/>
      <c r="AWR57" s="111"/>
      <c r="AWS57" s="111"/>
      <c r="AWT57" s="111"/>
      <c r="AWU57" s="111"/>
      <c r="AWV57" s="111"/>
      <c r="AWW57" s="111"/>
      <c r="AWX57" s="111"/>
      <c r="AWY57" s="111"/>
      <c r="AWZ57" s="111"/>
      <c r="AXA57" s="111"/>
      <c r="AXB57" s="111"/>
      <c r="AXC57" s="111"/>
      <c r="AXD57" s="111"/>
      <c r="AXE57" s="111"/>
      <c r="AXF57" s="111"/>
      <c r="AXG57" s="111"/>
      <c r="AXH57" s="111"/>
      <c r="AXI57" s="111"/>
      <c r="AXJ57" s="111"/>
      <c r="AXK57" s="111"/>
      <c r="AXL57" s="111"/>
      <c r="AXM57" s="111"/>
      <c r="AXN57" s="111"/>
      <c r="AXO57" s="111"/>
      <c r="AXP57" s="111"/>
      <c r="AXQ57" s="111"/>
      <c r="AXR57" s="111"/>
      <c r="AXS57" s="111"/>
      <c r="AXT57" s="111"/>
      <c r="AXU57" s="111"/>
      <c r="AXV57" s="111"/>
      <c r="AXW57" s="111"/>
      <c r="AXX57" s="111"/>
      <c r="AXY57" s="111"/>
      <c r="AXZ57" s="111"/>
      <c r="AYA57" s="111"/>
      <c r="AYB57" s="111"/>
      <c r="AYC57" s="111"/>
      <c r="AYD57" s="111"/>
      <c r="AYE57" s="111"/>
      <c r="AYF57" s="111"/>
      <c r="AYG57" s="111"/>
      <c r="AYH57" s="111"/>
      <c r="AYI57" s="111"/>
      <c r="AYJ57" s="111"/>
      <c r="AYK57" s="111"/>
      <c r="AYL57" s="111"/>
      <c r="AYM57" s="111"/>
      <c r="AYN57" s="111"/>
      <c r="AYO57" s="111"/>
      <c r="AYP57" s="111"/>
      <c r="AYQ57" s="111"/>
      <c r="AYR57" s="111"/>
      <c r="AYS57" s="111"/>
      <c r="AYT57" s="111"/>
      <c r="AYU57" s="111"/>
      <c r="AYV57" s="111"/>
      <c r="AYW57" s="111"/>
      <c r="AYX57" s="111"/>
      <c r="AYY57" s="111"/>
      <c r="AYZ57" s="111"/>
      <c r="AZA57" s="111"/>
      <c r="AZB57" s="111"/>
      <c r="AZC57" s="111"/>
      <c r="AZD57" s="111"/>
      <c r="AZE57" s="111"/>
      <c r="AZF57" s="111"/>
      <c r="AZG57" s="111"/>
      <c r="AZH57" s="111"/>
      <c r="AZI57" s="111"/>
      <c r="AZJ57" s="111"/>
      <c r="AZK57" s="111"/>
      <c r="AZL57" s="111"/>
      <c r="AZM57" s="111"/>
      <c r="AZN57" s="111"/>
      <c r="AZO57" s="111"/>
      <c r="AZP57" s="111"/>
      <c r="AZQ57" s="111"/>
      <c r="AZR57" s="111"/>
      <c r="AZS57" s="111"/>
      <c r="AZT57" s="111"/>
      <c r="AZU57" s="111"/>
      <c r="AZV57" s="111"/>
      <c r="AZW57" s="111"/>
      <c r="AZX57" s="111"/>
      <c r="AZY57" s="111"/>
      <c r="AZZ57" s="111"/>
      <c r="BAA57" s="111"/>
      <c r="BAB57" s="111"/>
      <c r="BAC57" s="111"/>
      <c r="BAD57" s="111"/>
      <c r="BAE57" s="111"/>
      <c r="BAF57" s="111"/>
      <c r="BAG57" s="111"/>
      <c r="BAH57" s="111"/>
      <c r="BAI57" s="111"/>
      <c r="BAJ57" s="111"/>
      <c r="BAK57" s="111"/>
      <c r="BAL57" s="111"/>
      <c r="BAM57" s="111"/>
      <c r="BAN57" s="111"/>
      <c r="BAO57" s="111"/>
      <c r="BAP57" s="111"/>
      <c r="BAQ57" s="111"/>
      <c r="BAR57" s="111"/>
      <c r="BAS57" s="111"/>
      <c r="BAT57" s="111"/>
      <c r="BAU57" s="111"/>
      <c r="BAV57" s="111"/>
      <c r="BAW57" s="111"/>
      <c r="BAX57" s="111"/>
      <c r="BAY57" s="111"/>
      <c r="BAZ57" s="111"/>
      <c r="BBA57" s="111"/>
      <c r="BBB57" s="111"/>
      <c r="BBC57" s="111"/>
      <c r="BBD57" s="111"/>
      <c r="BBE57" s="111"/>
      <c r="BBF57" s="111"/>
      <c r="BBG57" s="111"/>
      <c r="BBH57" s="111"/>
      <c r="BBI57" s="111"/>
      <c r="BBJ57" s="111"/>
      <c r="BBK57" s="111"/>
      <c r="BBL57" s="111"/>
      <c r="BBM57" s="111"/>
      <c r="BBN57" s="111"/>
      <c r="BBO57" s="111"/>
      <c r="BBP57" s="111"/>
      <c r="BBQ57" s="111"/>
      <c r="BBR57" s="111"/>
      <c r="BBS57" s="111"/>
      <c r="BBT57" s="111"/>
      <c r="BBU57" s="111"/>
      <c r="BBV57" s="111"/>
      <c r="BBW57" s="111"/>
      <c r="BBX57" s="111"/>
      <c r="BBY57" s="111"/>
      <c r="BBZ57" s="111"/>
      <c r="BCA57" s="111"/>
      <c r="BCB57" s="111"/>
      <c r="BCC57" s="111"/>
      <c r="BCD57" s="111"/>
      <c r="BCE57" s="111"/>
      <c r="BCF57" s="111"/>
      <c r="BCG57" s="111"/>
      <c r="BCH57" s="111"/>
      <c r="BCI57" s="111"/>
      <c r="BCJ57" s="111"/>
      <c r="BCK57" s="111"/>
      <c r="BCL57" s="111"/>
      <c r="BCM57" s="111"/>
      <c r="BCN57" s="111"/>
      <c r="BCO57" s="111"/>
      <c r="BCP57" s="111"/>
      <c r="BCQ57" s="111"/>
      <c r="BCR57" s="111"/>
      <c r="BCS57" s="111"/>
      <c r="BCT57" s="111"/>
      <c r="BCU57" s="111"/>
      <c r="BCV57" s="111"/>
      <c r="BCW57" s="111"/>
      <c r="BCX57" s="111"/>
      <c r="BCY57" s="111"/>
      <c r="BCZ57" s="111"/>
      <c r="BDA57" s="111"/>
      <c r="BDB57" s="111"/>
      <c r="BDC57" s="111"/>
      <c r="BDD57" s="111"/>
      <c r="BDE57" s="111"/>
      <c r="BDF57" s="111"/>
      <c r="BDG57" s="111"/>
      <c r="BDH57" s="111"/>
      <c r="BDI57" s="111"/>
      <c r="BDJ57" s="111"/>
      <c r="BDK57" s="111"/>
      <c r="BDL57" s="111"/>
      <c r="BDM57" s="111"/>
      <c r="BDN57" s="111"/>
      <c r="BDO57" s="111"/>
      <c r="BDP57" s="111"/>
      <c r="BDQ57" s="111"/>
      <c r="BDR57" s="111"/>
      <c r="BDS57" s="111"/>
      <c r="BDT57" s="111"/>
      <c r="BDU57" s="111"/>
      <c r="BDV57" s="111"/>
      <c r="BDW57" s="111"/>
      <c r="BDX57" s="111"/>
      <c r="BDY57" s="111"/>
      <c r="BDZ57" s="111"/>
      <c r="BEA57" s="111"/>
      <c r="BEB57" s="111"/>
      <c r="BEC57" s="111"/>
      <c r="BED57" s="111"/>
      <c r="BEE57" s="111"/>
      <c r="BEF57" s="111"/>
      <c r="BEG57" s="111"/>
      <c r="BEH57" s="111"/>
      <c r="BEI57" s="111"/>
      <c r="BEJ57" s="111"/>
      <c r="BEK57" s="111"/>
      <c r="BEL57" s="111"/>
      <c r="BEM57" s="111"/>
      <c r="BEN57" s="111"/>
      <c r="BEO57" s="111"/>
      <c r="BEP57" s="111"/>
      <c r="BEQ57" s="111"/>
      <c r="BER57" s="111"/>
      <c r="BES57" s="111"/>
      <c r="BET57" s="111"/>
      <c r="BEU57" s="111"/>
      <c r="BEV57" s="111"/>
      <c r="BEW57" s="111"/>
      <c r="BEX57" s="111"/>
      <c r="BEY57" s="111"/>
      <c r="BEZ57" s="111"/>
      <c r="BFA57" s="111"/>
      <c r="BFB57" s="111"/>
      <c r="BFC57" s="111"/>
      <c r="BFD57" s="111"/>
      <c r="BFE57" s="111"/>
      <c r="BFF57" s="111"/>
      <c r="BFG57" s="111"/>
      <c r="BFH57" s="111"/>
      <c r="BFI57" s="111"/>
      <c r="BFJ57" s="111"/>
      <c r="BFK57" s="111"/>
      <c r="BFL57" s="111"/>
      <c r="BFM57" s="111"/>
      <c r="BFN57" s="111"/>
      <c r="BFO57" s="111"/>
      <c r="BFP57" s="111"/>
      <c r="BFQ57" s="111"/>
      <c r="BFR57" s="111"/>
      <c r="BFS57" s="111"/>
      <c r="BFT57" s="111"/>
      <c r="BFU57" s="111"/>
      <c r="BFV57" s="111"/>
      <c r="BFW57" s="111"/>
      <c r="BFX57" s="111"/>
      <c r="BFY57" s="111"/>
      <c r="BFZ57" s="111"/>
      <c r="BGA57" s="111"/>
      <c r="BGB57" s="111"/>
      <c r="BGC57" s="111"/>
      <c r="BGD57" s="111"/>
      <c r="BGE57" s="111"/>
      <c r="BGF57" s="111"/>
      <c r="BGG57" s="111"/>
      <c r="BGH57" s="111"/>
      <c r="BGI57" s="111"/>
      <c r="BGJ57" s="111"/>
      <c r="BGK57" s="111"/>
      <c r="BGL57" s="111"/>
      <c r="BGM57" s="111"/>
      <c r="BGN57" s="111"/>
      <c r="BGO57" s="111"/>
      <c r="BGP57" s="111"/>
      <c r="BGQ57" s="111"/>
      <c r="BGR57" s="111"/>
      <c r="BGS57" s="111"/>
      <c r="BGT57" s="111"/>
      <c r="BGU57" s="111"/>
      <c r="BGV57" s="111"/>
      <c r="BGW57" s="111"/>
      <c r="BGX57" s="111"/>
      <c r="BGY57" s="111"/>
      <c r="BGZ57" s="111"/>
      <c r="BHA57" s="111"/>
      <c r="BHB57" s="111"/>
      <c r="BHC57" s="111"/>
      <c r="BHD57" s="111"/>
      <c r="BHE57" s="111"/>
      <c r="BHF57" s="111"/>
      <c r="BHG57" s="111"/>
      <c r="BHH57" s="111"/>
      <c r="BHI57" s="111"/>
      <c r="BHJ57" s="111"/>
      <c r="BHK57" s="111"/>
      <c r="BHL57" s="111"/>
      <c r="BHM57" s="111"/>
      <c r="BHN57" s="111"/>
      <c r="BHO57" s="111"/>
      <c r="BHP57" s="111"/>
      <c r="BHQ57" s="111"/>
      <c r="BHR57" s="111"/>
      <c r="BHS57" s="111"/>
      <c r="BHT57" s="111"/>
      <c r="BHU57" s="111"/>
      <c r="BHV57" s="111"/>
      <c r="BHW57" s="111"/>
      <c r="BHX57" s="111"/>
      <c r="BHY57" s="111"/>
      <c r="BHZ57" s="111"/>
      <c r="BIA57" s="111"/>
      <c r="BIB57" s="111"/>
      <c r="BIC57" s="111"/>
      <c r="BID57" s="111"/>
      <c r="BIE57" s="111"/>
      <c r="BIF57" s="111"/>
      <c r="BIG57" s="111"/>
      <c r="BIH57" s="111"/>
      <c r="BII57" s="111"/>
      <c r="BIJ57" s="111"/>
      <c r="BIK57" s="111"/>
      <c r="BIL57" s="111"/>
      <c r="BIM57" s="111"/>
      <c r="BIN57" s="111"/>
      <c r="BIO57" s="111"/>
      <c r="BIP57" s="111"/>
      <c r="BIQ57" s="111"/>
      <c r="BIR57" s="111"/>
      <c r="BIS57" s="111"/>
      <c r="BIT57" s="111"/>
      <c r="BIU57" s="111"/>
      <c r="BIV57" s="111"/>
      <c r="BIW57" s="111"/>
      <c r="BIX57" s="111"/>
      <c r="BIY57" s="111"/>
      <c r="BIZ57" s="111"/>
      <c r="BJA57" s="111"/>
      <c r="BJB57" s="111"/>
      <c r="BJC57" s="111"/>
      <c r="BJD57" s="111"/>
      <c r="BJE57" s="111"/>
      <c r="BJF57" s="111"/>
      <c r="BJG57" s="111"/>
      <c r="BJH57" s="111"/>
      <c r="BJI57" s="111"/>
      <c r="BJJ57" s="111"/>
      <c r="BJK57" s="111"/>
      <c r="BJL57" s="111"/>
      <c r="BJM57" s="111"/>
      <c r="BJN57" s="111"/>
      <c r="BJO57" s="111"/>
      <c r="BJP57" s="111"/>
      <c r="BJQ57" s="111"/>
      <c r="BJR57" s="111"/>
      <c r="BJS57" s="111"/>
      <c r="BJT57" s="111"/>
      <c r="BJU57" s="111"/>
      <c r="BJV57" s="111"/>
      <c r="BJW57" s="111"/>
      <c r="BJX57" s="111"/>
      <c r="BJY57" s="111"/>
      <c r="BJZ57" s="111"/>
      <c r="BKA57" s="111"/>
      <c r="BKB57" s="111"/>
      <c r="BKC57" s="111"/>
      <c r="BKD57" s="111"/>
      <c r="BKE57" s="111"/>
      <c r="BKF57" s="111"/>
      <c r="BKG57" s="111"/>
      <c r="BKH57" s="111"/>
      <c r="BKI57" s="111"/>
      <c r="BKJ57" s="111"/>
      <c r="BKK57" s="111"/>
      <c r="BKL57" s="111"/>
      <c r="BKM57" s="111"/>
      <c r="BKN57" s="111"/>
      <c r="BKO57" s="111"/>
      <c r="BKP57" s="111"/>
      <c r="BKQ57" s="111"/>
      <c r="BKR57" s="111"/>
      <c r="BKS57" s="111"/>
      <c r="BKT57" s="111"/>
      <c r="BKU57" s="111"/>
      <c r="BKV57" s="111"/>
      <c r="BKW57" s="111"/>
      <c r="BKX57" s="111"/>
      <c r="BKY57" s="111"/>
      <c r="BKZ57" s="111"/>
      <c r="BLA57" s="111"/>
      <c r="BLB57" s="111"/>
      <c r="BLC57" s="111"/>
      <c r="BLD57" s="111"/>
      <c r="BLE57" s="111"/>
      <c r="BLF57" s="111"/>
      <c r="BLG57" s="111"/>
      <c r="BLH57" s="111"/>
      <c r="BLI57" s="111"/>
      <c r="BLJ57" s="111"/>
      <c r="BLK57" s="111"/>
      <c r="BLL57" s="111"/>
      <c r="BLM57" s="111"/>
      <c r="BLN57" s="111"/>
      <c r="BLO57" s="111"/>
      <c r="BLP57" s="111"/>
      <c r="BLQ57" s="111"/>
      <c r="BLR57" s="111"/>
      <c r="BLS57" s="111"/>
      <c r="BLT57" s="111"/>
      <c r="BLU57" s="111"/>
      <c r="BLV57" s="111"/>
      <c r="BLW57" s="111"/>
      <c r="BLX57" s="111"/>
      <c r="BLY57" s="111"/>
      <c r="BLZ57" s="111"/>
      <c r="BMA57" s="111"/>
      <c r="BMB57" s="111"/>
      <c r="BMC57" s="111"/>
      <c r="BMD57" s="111"/>
      <c r="BME57" s="111"/>
      <c r="BMF57" s="111"/>
      <c r="BMG57" s="111"/>
      <c r="BMH57" s="111"/>
      <c r="BMI57" s="111"/>
      <c r="BMJ57" s="111"/>
      <c r="BMK57" s="111"/>
      <c r="BML57" s="111"/>
      <c r="BMM57" s="111"/>
      <c r="BMN57" s="111"/>
      <c r="BMO57" s="111"/>
      <c r="BMP57" s="111"/>
      <c r="BMQ57" s="111"/>
      <c r="BMR57" s="111"/>
      <c r="BMS57" s="111"/>
      <c r="BMT57" s="111"/>
      <c r="BMU57" s="111"/>
      <c r="BMV57" s="111"/>
      <c r="BMW57" s="111"/>
      <c r="BMX57" s="111"/>
      <c r="BMY57" s="111"/>
      <c r="BMZ57" s="111"/>
      <c r="BNA57" s="111"/>
      <c r="BNB57" s="111"/>
      <c r="BNC57" s="111"/>
      <c r="BND57" s="111"/>
      <c r="BNE57" s="111"/>
      <c r="BNF57" s="111"/>
      <c r="BNG57" s="111"/>
      <c r="BNH57" s="111"/>
      <c r="BNI57" s="111"/>
      <c r="BNJ57" s="111"/>
      <c r="BNK57" s="111"/>
      <c r="BNL57" s="111"/>
      <c r="BNM57" s="111"/>
      <c r="BNN57" s="111"/>
      <c r="BNO57" s="111"/>
      <c r="BNP57" s="111"/>
      <c r="BNQ57" s="111"/>
      <c r="BNR57" s="111"/>
      <c r="BNS57" s="111"/>
      <c r="BNT57" s="111"/>
      <c r="BNU57" s="111"/>
      <c r="BNV57" s="111"/>
      <c r="BNW57" s="111"/>
      <c r="BNX57" s="111"/>
      <c r="BNY57" s="111"/>
      <c r="BNZ57" s="111"/>
      <c r="BOA57" s="111"/>
      <c r="BOB57" s="111"/>
      <c r="BOC57" s="111"/>
      <c r="BOD57" s="111"/>
      <c r="BOE57" s="111"/>
      <c r="BOF57" s="111"/>
      <c r="BOG57" s="111"/>
      <c r="BOH57" s="111"/>
      <c r="BOI57" s="111"/>
      <c r="BOJ57" s="111"/>
      <c r="BOK57" s="111"/>
      <c r="BOL57" s="111"/>
      <c r="BOM57" s="111"/>
      <c r="BON57" s="111"/>
      <c r="BOO57" s="111"/>
      <c r="BOP57" s="111"/>
      <c r="BOQ57" s="111"/>
      <c r="BOR57" s="111"/>
      <c r="BOS57" s="111"/>
      <c r="BOT57" s="111"/>
      <c r="BOU57" s="111"/>
      <c r="BOV57" s="111"/>
      <c r="BOW57" s="111"/>
      <c r="BOX57" s="111"/>
      <c r="BOY57" s="111"/>
      <c r="BOZ57" s="111"/>
      <c r="BPA57" s="111"/>
      <c r="BPB57" s="111"/>
      <c r="BPC57" s="111"/>
      <c r="BPD57" s="111"/>
      <c r="BPE57" s="111"/>
      <c r="BPF57" s="111"/>
      <c r="BPG57" s="111"/>
      <c r="BPH57" s="111"/>
      <c r="BPI57" s="111"/>
      <c r="BPJ57" s="111"/>
      <c r="BPK57" s="111"/>
      <c r="BPL57" s="111"/>
      <c r="BPM57" s="111"/>
      <c r="BPN57" s="111"/>
      <c r="BPO57" s="111"/>
      <c r="BPP57" s="111"/>
      <c r="BPQ57" s="111"/>
      <c r="BPR57" s="111"/>
      <c r="BPS57" s="111"/>
      <c r="BPT57" s="111"/>
      <c r="BPU57" s="111"/>
      <c r="BPV57" s="111"/>
      <c r="BPW57" s="111"/>
      <c r="BPX57" s="111"/>
      <c r="BPY57" s="111"/>
      <c r="BPZ57" s="111"/>
      <c r="BQA57" s="111"/>
      <c r="BQB57" s="111"/>
      <c r="BQC57" s="111"/>
      <c r="BQD57" s="111"/>
      <c r="BQE57" s="111"/>
      <c r="BQF57" s="111"/>
      <c r="BQG57" s="111"/>
      <c r="BQH57" s="111"/>
      <c r="BQI57" s="111"/>
      <c r="BQJ57" s="111"/>
      <c r="BQK57" s="111"/>
      <c r="BQL57" s="111"/>
      <c r="BQM57" s="111"/>
      <c r="BQN57" s="111"/>
      <c r="BQO57" s="111"/>
      <c r="BQP57" s="111"/>
      <c r="BQQ57" s="111"/>
      <c r="BQR57" s="111"/>
      <c r="BQS57" s="111"/>
      <c r="BQT57" s="111"/>
      <c r="BQU57" s="111"/>
      <c r="BQV57" s="111"/>
      <c r="BQW57" s="111"/>
      <c r="BQX57" s="111"/>
      <c r="BQY57" s="111"/>
      <c r="BQZ57" s="111"/>
      <c r="BRA57" s="111"/>
      <c r="BRB57" s="111"/>
      <c r="BRC57" s="111"/>
      <c r="BRD57" s="111"/>
      <c r="BRE57" s="111"/>
      <c r="BRF57" s="111"/>
      <c r="BRG57" s="111"/>
      <c r="BRH57" s="111"/>
      <c r="BRI57" s="111"/>
      <c r="BRJ57" s="111"/>
      <c r="BRK57" s="111"/>
      <c r="BRL57" s="111"/>
      <c r="BRM57" s="111"/>
      <c r="BRN57" s="111"/>
      <c r="BRO57" s="111"/>
      <c r="BRP57" s="111"/>
      <c r="BRQ57" s="111"/>
      <c r="BRR57" s="111"/>
      <c r="BRS57" s="111"/>
      <c r="BRT57" s="111"/>
      <c r="BRU57" s="111"/>
      <c r="BRV57" s="111"/>
      <c r="BRW57" s="111"/>
      <c r="BRX57" s="111"/>
      <c r="BRY57" s="111"/>
      <c r="BRZ57" s="111"/>
      <c r="BSA57" s="111"/>
      <c r="BSB57" s="111"/>
      <c r="BSC57" s="111"/>
      <c r="BSD57" s="111"/>
      <c r="BSE57" s="111"/>
      <c r="BSF57" s="111"/>
      <c r="BSG57" s="111"/>
      <c r="BSH57" s="111"/>
      <c r="BSI57" s="111"/>
      <c r="BSJ57" s="111"/>
      <c r="BSK57" s="111"/>
      <c r="BSL57" s="111"/>
      <c r="BSM57" s="111"/>
      <c r="BSN57" s="111"/>
      <c r="BSO57" s="111"/>
      <c r="BSP57" s="111"/>
      <c r="BSQ57" s="111"/>
      <c r="BSR57" s="111"/>
      <c r="BSS57" s="111"/>
      <c r="BST57" s="111"/>
      <c r="BSU57" s="111"/>
      <c r="BSV57" s="111"/>
      <c r="BSW57" s="111"/>
      <c r="BSX57" s="111"/>
      <c r="BSY57" s="111"/>
      <c r="BSZ57" s="111"/>
      <c r="BTA57" s="111"/>
      <c r="BTB57" s="111"/>
      <c r="BTC57" s="111"/>
      <c r="BTD57" s="111"/>
      <c r="BTE57" s="111"/>
      <c r="BTF57" s="111"/>
      <c r="BTG57" s="111"/>
      <c r="BTH57" s="111"/>
      <c r="BTI57" s="111"/>
      <c r="BTJ57" s="111"/>
      <c r="BTK57" s="111"/>
      <c r="BTL57" s="111"/>
      <c r="BTM57" s="111"/>
      <c r="BTN57" s="111"/>
      <c r="BTO57" s="111"/>
      <c r="BTP57" s="111"/>
      <c r="BTQ57" s="111"/>
      <c r="BTR57" s="111"/>
      <c r="BTS57" s="111"/>
      <c r="BTT57" s="111"/>
      <c r="BTU57" s="111"/>
      <c r="BTV57" s="111"/>
      <c r="BTW57" s="111"/>
      <c r="BTX57" s="111"/>
      <c r="BTY57" s="111"/>
      <c r="BTZ57" s="111"/>
      <c r="BUA57" s="111"/>
      <c r="BUB57" s="111"/>
      <c r="BUC57" s="111"/>
      <c r="BUD57" s="111"/>
      <c r="BUE57" s="111"/>
      <c r="BUF57" s="111"/>
      <c r="BUG57" s="111"/>
      <c r="BUH57" s="111"/>
      <c r="BUI57" s="111"/>
      <c r="BUJ57" s="111"/>
      <c r="BUK57" s="111"/>
      <c r="BUL57" s="111"/>
      <c r="BUM57" s="111"/>
      <c r="BUN57" s="111"/>
      <c r="BUO57" s="111"/>
      <c r="BUP57" s="111"/>
      <c r="BUQ57" s="111"/>
      <c r="BUR57" s="111"/>
      <c r="BUS57" s="111"/>
      <c r="BUT57" s="111"/>
      <c r="BUU57" s="111"/>
      <c r="BUV57" s="111"/>
      <c r="BUW57" s="111"/>
      <c r="BUX57" s="111"/>
      <c r="BUY57" s="111"/>
      <c r="BUZ57" s="111"/>
      <c r="BVA57" s="111"/>
      <c r="BVB57" s="111"/>
      <c r="BVC57" s="111"/>
      <c r="BVD57" s="111"/>
      <c r="BVE57" s="111"/>
      <c r="BVF57" s="111"/>
      <c r="BVG57" s="111"/>
      <c r="BVH57" s="111"/>
      <c r="BVI57" s="111"/>
      <c r="BVJ57" s="111"/>
      <c r="BVK57" s="111"/>
      <c r="BVL57" s="111"/>
      <c r="BVM57" s="111"/>
      <c r="BVN57" s="111"/>
      <c r="BVO57" s="111"/>
      <c r="BVP57" s="111"/>
      <c r="BVQ57" s="111"/>
      <c r="BVR57" s="111"/>
      <c r="BVS57" s="111"/>
      <c r="BVT57" s="111"/>
      <c r="BVU57" s="111"/>
      <c r="BVV57" s="111"/>
      <c r="BVW57" s="111"/>
      <c r="BVX57" s="111"/>
      <c r="BVY57" s="111"/>
      <c r="BVZ57" s="111"/>
      <c r="BWA57" s="111"/>
      <c r="BWB57" s="111"/>
      <c r="BWC57" s="111"/>
      <c r="BWD57" s="111"/>
      <c r="BWE57" s="111"/>
      <c r="BWF57" s="111"/>
      <c r="BWG57" s="111"/>
      <c r="BWH57" s="111"/>
      <c r="BWI57" s="111"/>
      <c r="BWJ57" s="111"/>
      <c r="BWK57" s="111"/>
      <c r="BWL57" s="111"/>
      <c r="BWM57" s="111"/>
      <c r="BWN57" s="111"/>
      <c r="BWO57" s="111"/>
      <c r="BWP57" s="111"/>
      <c r="BWQ57" s="111"/>
      <c r="BWR57" s="111"/>
      <c r="BWS57" s="111"/>
      <c r="BWT57" s="111"/>
      <c r="BWU57" s="111"/>
      <c r="BWV57" s="111"/>
      <c r="BWW57" s="111"/>
      <c r="BWX57" s="111"/>
      <c r="BWY57" s="111"/>
      <c r="BWZ57" s="111"/>
      <c r="BXA57" s="111"/>
      <c r="BXB57" s="111"/>
      <c r="BXC57" s="111"/>
      <c r="BXD57" s="111"/>
      <c r="BXE57" s="111"/>
      <c r="BXF57" s="111"/>
      <c r="BXG57" s="111"/>
      <c r="BXH57" s="111"/>
      <c r="BXI57" s="111"/>
      <c r="BXJ57" s="111"/>
      <c r="BXK57" s="111"/>
      <c r="BXL57" s="111"/>
      <c r="BXM57" s="111"/>
      <c r="BXN57" s="111"/>
      <c r="BXO57" s="111"/>
      <c r="BXP57" s="111"/>
      <c r="BXQ57" s="111"/>
      <c r="BXR57" s="111"/>
      <c r="BXS57" s="111"/>
      <c r="BXT57" s="111"/>
      <c r="BXU57" s="111"/>
      <c r="BXV57" s="111"/>
      <c r="BXW57" s="111"/>
      <c r="BXX57" s="111"/>
      <c r="BXY57" s="111"/>
      <c r="BXZ57" s="111"/>
      <c r="BYA57" s="111"/>
      <c r="BYB57" s="111"/>
      <c r="BYC57" s="111"/>
      <c r="BYD57" s="111"/>
      <c r="BYE57" s="111"/>
      <c r="BYF57" s="111"/>
      <c r="BYG57" s="111"/>
      <c r="BYH57" s="111"/>
      <c r="BYI57" s="111"/>
      <c r="BYJ57" s="111"/>
      <c r="BYK57" s="111"/>
      <c r="BYL57" s="111"/>
      <c r="BYM57" s="111"/>
      <c r="BYN57" s="111"/>
      <c r="BYO57" s="111"/>
      <c r="BYP57" s="111"/>
      <c r="BYQ57" s="111"/>
      <c r="BYR57" s="111"/>
      <c r="BYS57" s="111"/>
      <c r="BYT57" s="111"/>
      <c r="BYU57" s="111"/>
      <c r="BYV57" s="111"/>
      <c r="BYW57" s="111"/>
      <c r="BYX57" s="111"/>
      <c r="BYY57" s="111"/>
      <c r="BYZ57" s="111"/>
      <c r="BZA57" s="111"/>
      <c r="BZB57" s="111"/>
      <c r="BZC57" s="111"/>
      <c r="BZD57" s="111"/>
      <c r="BZE57" s="111"/>
      <c r="BZF57" s="111"/>
      <c r="BZG57" s="111"/>
      <c r="BZH57" s="111"/>
      <c r="BZI57" s="111"/>
      <c r="BZJ57" s="111"/>
      <c r="BZK57" s="111"/>
      <c r="BZL57" s="111"/>
      <c r="BZM57" s="111"/>
      <c r="BZN57" s="111"/>
      <c r="BZO57" s="111"/>
      <c r="BZP57" s="111"/>
      <c r="BZQ57" s="111"/>
      <c r="BZR57" s="111"/>
      <c r="BZS57" s="111"/>
      <c r="BZT57" s="111"/>
      <c r="BZU57" s="111"/>
      <c r="BZV57" s="111"/>
      <c r="BZW57" s="111"/>
      <c r="BZX57" s="111"/>
      <c r="BZY57" s="111"/>
      <c r="BZZ57" s="111"/>
      <c r="CAA57" s="111"/>
      <c r="CAB57" s="111"/>
      <c r="CAC57" s="111"/>
      <c r="CAD57" s="111"/>
      <c r="CAE57" s="111"/>
      <c r="CAF57" s="111"/>
      <c r="CAG57" s="111"/>
      <c r="CAH57" s="111"/>
      <c r="CAI57" s="111"/>
      <c r="CAJ57" s="111"/>
      <c r="CAK57" s="111"/>
      <c r="CAL57" s="111"/>
      <c r="CAM57" s="111"/>
      <c r="CAN57" s="111"/>
      <c r="CAO57" s="111"/>
      <c r="CAP57" s="111"/>
      <c r="CAQ57" s="111"/>
      <c r="CAR57" s="111"/>
      <c r="CAS57" s="111"/>
      <c r="CAT57" s="111"/>
      <c r="CAU57" s="111"/>
      <c r="CAV57" s="111"/>
      <c r="CAW57" s="111"/>
      <c r="CAX57" s="111"/>
      <c r="CAY57" s="111"/>
      <c r="CAZ57" s="111"/>
      <c r="CBA57" s="111"/>
      <c r="CBB57" s="111"/>
      <c r="CBC57" s="111"/>
      <c r="CBD57" s="111"/>
      <c r="CBE57" s="111"/>
      <c r="CBF57" s="111"/>
      <c r="CBG57" s="111"/>
      <c r="CBH57" s="111"/>
      <c r="CBI57" s="111"/>
      <c r="CBJ57" s="111"/>
      <c r="CBK57" s="111"/>
      <c r="CBL57" s="111"/>
      <c r="CBM57" s="111"/>
      <c r="CBN57" s="111"/>
      <c r="CBO57" s="111"/>
      <c r="CBP57" s="111"/>
      <c r="CBQ57" s="111"/>
      <c r="CBR57" s="111"/>
      <c r="CBS57" s="111"/>
      <c r="CBT57" s="111"/>
      <c r="CBU57" s="111"/>
      <c r="CBV57" s="111"/>
      <c r="CBW57" s="111"/>
      <c r="CBX57" s="111"/>
      <c r="CBY57" s="111"/>
      <c r="CBZ57" s="111"/>
      <c r="CCA57" s="111"/>
      <c r="CCB57" s="111"/>
      <c r="CCC57" s="111"/>
      <c r="CCD57" s="111"/>
      <c r="CCE57" s="111"/>
      <c r="CCF57" s="111"/>
      <c r="CCG57" s="111"/>
      <c r="CCH57" s="111"/>
      <c r="CCI57" s="111"/>
      <c r="CCJ57" s="111"/>
      <c r="CCK57" s="111"/>
      <c r="CCL57" s="111"/>
      <c r="CCM57" s="111"/>
      <c r="CCN57" s="111"/>
      <c r="CCO57" s="111"/>
      <c r="CCP57" s="111"/>
      <c r="CCQ57" s="111"/>
      <c r="CCR57" s="111"/>
      <c r="CCS57" s="111"/>
      <c r="CCT57" s="111"/>
      <c r="CCU57" s="111"/>
      <c r="CCV57" s="111"/>
      <c r="CCW57" s="111"/>
      <c r="CCX57" s="111"/>
      <c r="CCY57" s="111"/>
      <c r="CCZ57" s="111"/>
      <c r="CDA57" s="111"/>
      <c r="CDB57" s="111"/>
      <c r="CDC57" s="111"/>
      <c r="CDD57" s="111"/>
      <c r="CDE57" s="111"/>
      <c r="CDF57" s="111"/>
      <c r="CDG57" s="111"/>
      <c r="CDH57" s="111"/>
      <c r="CDI57" s="111"/>
      <c r="CDJ57" s="111"/>
      <c r="CDK57" s="111"/>
      <c r="CDL57" s="111"/>
      <c r="CDM57" s="111"/>
      <c r="CDN57" s="111"/>
      <c r="CDO57" s="111"/>
      <c r="CDP57" s="111"/>
      <c r="CDQ57" s="111"/>
      <c r="CDR57" s="111"/>
      <c r="CDS57" s="111"/>
      <c r="CDT57" s="111"/>
      <c r="CDU57" s="111"/>
      <c r="CDV57" s="111"/>
      <c r="CDW57" s="111"/>
      <c r="CDX57" s="111"/>
      <c r="CDY57" s="111"/>
      <c r="CDZ57" s="111"/>
      <c r="CEA57" s="111"/>
      <c r="CEB57" s="111"/>
      <c r="CEC57" s="111"/>
      <c r="CED57" s="111"/>
      <c r="CEE57" s="111"/>
      <c r="CEF57" s="111"/>
      <c r="CEG57" s="111"/>
      <c r="CEH57" s="111"/>
      <c r="CEI57" s="111"/>
      <c r="CEJ57" s="111"/>
      <c r="CEK57" s="111"/>
      <c r="CEL57" s="111"/>
      <c r="CEM57" s="111"/>
      <c r="CEN57" s="111"/>
      <c r="CEO57" s="111"/>
      <c r="CEP57" s="111"/>
      <c r="CEQ57" s="111"/>
      <c r="CER57" s="111"/>
      <c r="CES57" s="111"/>
      <c r="CET57" s="111"/>
      <c r="CEU57" s="111"/>
      <c r="CEV57" s="111"/>
      <c r="CEW57" s="111"/>
      <c r="CEX57" s="111"/>
      <c r="CEY57" s="111"/>
      <c r="CEZ57" s="111"/>
      <c r="CFA57" s="111"/>
      <c r="CFB57" s="111"/>
      <c r="CFC57" s="111"/>
      <c r="CFD57" s="111"/>
      <c r="CFE57" s="111"/>
      <c r="CFF57" s="111"/>
      <c r="CFG57" s="111"/>
      <c r="CFH57" s="111"/>
      <c r="CFI57" s="111"/>
      <c r="CFJ57" s="111"/>
      <c r="CFK57" s="111"/>
      <c r="CFL57" s="111"/>
      <c r="CFM57" s="111"/>
      <c r="CFN57" s="111"/>
      <c r="CFO57" s="111"/>
      <c r="CFP57" s="111"/>
      <c r="CFQ57" s="111"/>
      <c r="CFR57" s="111"/>
      <c r="CFS57" s="111"/>
      <c r="CFT57" s="111"/>
      <c r="CFU57" s="111"/>
      <c r="CFV57" s="111"/>
      <c r="CFW57" s="111"/>
      <c r="CFX57" s="111"/>
      <c r="CFY57" s="111"/>
      <c r="CFZ57" s="111"/>
      <c r="CGA57" s="111"/>
      <c r="CGB57" s="111"/>
      <c r="CGC57" s="111"/>
      <c r="CGD57" s="111"/>
      <c r="CGE57" s="111"/>
      <c r="CGF57" s="111"/>
      <c r="CGG57" s="111"/>
      <c r="CGH57" s="111"/>
      <c r="CGI57" s="111"/>
      <c r="CGJ57" s="111"/>
      <c r="CGK57" s="111"/>
      <c r="CGL57" s="111"/>
      <c r="CGM57" s="111"/>
      <c r="CGN57" s="111"/>
      <c r="CGO57" s="111"/>
      <c r="CGP57" s="111"/>
      <c r="CGQ57" s="111"/>
      <c r="CGR57" s="111"/>
      <c r="CGS57" s="111"/>
      <c r="CGT57" s="111"/>
      <c r="CGU57" s="111"/>
      <c r="CGV57" s="111"/>
      <c r="CGW57" s="111"/>
      <c r="CGX57" s="111"/>
      <c r="CGY57" s="111"/>
      <c r="CGZ57" s="111"/>
      <c r="CHA57" s="111"/>
      <c r="CHB57" s="111"/>
      <c r="CHC57" s="111"/>
      <c r="CHD57" s="111"/>
      <c r="CHE57" s="111"/>
      <c r="CHF57" s="111"/>
      <c r="CHG57" s="111"/>
      <c r="CHH57" s="111"/>
      <c r="CHI57" s="111"/>
      <c r="CHJ57" s="111"/>
      <c r="CHK57" s="111"/>
      <c r="CHL57" s="111"/>
      <c r="CHM57" s="111"/>
      <c r="CHN57" s="111"/>
      <c r="CHO57" s="111"/>
      <c r="CHP57" s="111"/>
      <c r="CHQ57" s="111"/>
      <c r="CHR57" s="111"/>
      <c r="CHS57" s="111"/>
      <c r="CHT57" s="111"/>
      <c r="CHU57" s="111"/>
      <c r="CHV57" s="111"/>
      <c r="CHW57" s="111"/>
      <c r="CHX57" s="111"/>
      <c r="CHY57" s="111"/>
      <c r="CHZ57" s="111"/>
      <c r="CIA57" s="111"/>
      <c r="CIB57" s="111"/>
      <c r="CIC57" s="111"/>
      <c r="CID57" s="111"/>
      <c r="CIE57" s="111"/>
      <c r="CIF57" s="111"/>
      <c r="CIG57" s="111"/>
      <c r="CIH57" s="111"/>
      <c r="CII57" s="111"/>
      <c r="CIJ57" s="111"/>
      <c r="CIK57" s="111"/>
      <c r="CIL57" s="111"/>
      <c r="CIM57" s="111"/>
      <c r="CIN57" s="111"/>
      <c r="CIO57" s="111"/>
      <c r="CIP57" s="111"/>
      <c r="CIQ57" s="111"/>
      <c r="CIR57" s="111"/>
      <c r="CIS57" s="111"/>
      <c r="CIT57" s="111"/>
      <c r="CIU57" s="111"/>
      <c r="CIV57" s="111"/>
      <c r="CIW57" s="111"/>
      <c r="CIX57" s="111"/>
      <c r="CIY57" s="111"/>
      <c r="CIZ57" s="111"/>
      <c r="CJA57" s="111"/>
      <c r="CJB57" s="111"/>
      <c r="CJC57" s="111"/>
      <c r="CJD57" s="111"/>
      <c r="CJE57" s="111"/>
      <c r="CJF57" s="111"/>
      <c r="CJG57" s="111"/>
      <c r="CJH57" s="111"/>
      <c r="CJI57" s="111"/>
      <c r="CJJ57" s="111"/>
      <c r="CJK57" s="111"/>
      <c r="CJL57" s="111"/>
      <c r="CJM57" s="111"/>
      <c r="CJN57" s="111"/>
      <c r="CJO57" s="111"/>
      <c r="CJP57" s="111"/>
      <c r="CJQ57" s="111"/>
      <c r="CJR57" s="111"/>
      <c r="CJS57" s="111"/>
      <c r="CJT57" s="111"/>
      <c r="CJU57" s="111"/>
      <c r="CJV57" s="111"/>
      <c r="CJW57" s="111"/>
      <c r="CJX57" s="111"/>
      <c r="CJY57" s="111"/>
      <c r="CJZ57" s="111"/>
      <c r="CKA57" s="111"/>
      <c r="CKB57" s="111"/>
      <c r="CKC57" s="111"/>
      <c r="CKD57" s="111"/>
      <c r="CKE57" s="111"/>
      <c r="CKF57" s="111"/>
      <c r="CKG57" s="111"/>
      <c r="CKH57" s="111"/>
      <c r="CKI57" s="111"/>
      <c r="CKJ57" s="111"/>
      <c r="CKK57" s="111"/>
      <c r="CKL57" s="111"/>
      <c r="CKM57" s="111"/>
      <c r="CKN57" s="111"/>
      <c r="CKO57" s="111"/>
      <c r="CKP57" s="111"/>
      <c r="CKQ57" s="111"/>
      <c r="CKR57" s="111"/>
      <c r="CKS57" s="111"/>
      <c r="CKT57" s="111"/>
      <c r="CKU57" s="111"/>
      <c r="CKV57" s="111"/>
      <c r="CKW57" s="111"/>
      <c r="CKX57" s="111"/>
      <c r="CKY57" s="111"/>
      <c r="CKZ57" s="111"/>
      <c r="CLA57" s="111"/>
      <c r="CLB57" s="111"/>
      <c r="CLC57" s="111"/>
      <c r="CLD57" s="111"/>
      <c r="CLE57" s="111"/>
      <c r="CLF57" s="111"/>
      <c r="CLG57" s="111"/>
      <c r="CLH57" s="111"/>
      <c r="CLI57" s="111"/>
      <c r="CLJ57" s="111"/>
      <c r="CLK57" s="111"/>
      <c r="CLL57" s="111"/>
      <c r="CLM57" s="111"/>
      <c r="CLN57" s="111"/>
      <c r="CLO57" s="111"/>
      <c r="CLP57" s="111"/>
      <c r="CLQ57" s="111"/>
      <c r="CLR57" s="111"/>
      <c r="CLS57" s="111"/>
      <c r="CLT57" s="111"/>
      <c r="CLU57" s="111"/>
      <c r="CLV57" s="111"/>
      <c r="CLW57" s="111"/>
      <c r="CLX57" s="111"/>
      <c r="CLY57" s="111"/>
      <c r="CLZ57" s="111"/>
      <c r="CMA57" s="111"/>
      <c r="CMB57" s="111"/>
      <c r="CMC57" s="111"/>
      <c r="CMD57" s="111"/>
      <c r="CME57" s="111"/>
      <c r="CMF57" s="111"/>
      <c r="CMG57" s="111"/>
      <c r="CMH57" s="111"/>
      <c r="CMI57" s="111"/>
      <c r="CMJ57" s="111"/>
      <c r="CMK57" s="111"/>
      <c r="CML57" s="111"/>
      <c r="CMM57" s="111"/>
      <c r="CMN57" s="111"/>
      <c r="CMO57" s="111"/>
      <c r="CMP57" s="111"/>
      <c r="CMQ57" s="111"/>
      <c r="CMR57" s="111"/>
      <c r="CMS57" s="111"/>
      <c r="CMT57" s="111"/>
      <c r="CMU57" s="111"/>
      <c r="CMV57" s="111"/>
      <c r="CMW57" s="111"/>
      <c r="CMX57" s="111"/>
      <c r="CMY57" s="111"/>
      <c r="CMZ57" s="111"/>
      <c r="CNA57" s="111"/>
      <c r="CNB57" s="111"/>
      <c r="CNC57" s="111"/>
      <c r="CND57" s="111"/>
      <c r="CNE57" s="111"/>
      <c r="CNF57" s="111"/>
      <c r="CNG57" s="111"/>
      <c r="CNH57" s="111"/>
      <c r="CNI57" s="111"/>
      <c r="CNJ57" s="111"/>
      <c r="CNK57" s="111"/>
      <c r="CNL57" s="111"/>
      <c r="CNM57" s="111"/>
      <c r="CNN57" s="111"/>
      <c r="CNO57" s="111"/>
      <c r="CNP57" s="111"/>
      <c r="CNQ57" s="111"/>
      <c r="CNR57" s="111"/>
      <c r="CNS57" s="111"/>
      <c r="CNT57" s="111"/>
      <c r="CNU57" s="111"/>
      <c r="CNV57" s="111"/>
      <c r="CNW57" s="111"/>
      <c r="CNX57" s="111"/>
      <c r="CNY57" s="111"/>
      <c r="CNZ57" s="111"/>
      <c r="COA57" s="111"/>
      <c r="COB57" s="111"/>
      <c r="COC57" s="111"/>
      <c r="COD57" s="111"/>
      <c r="COE57" s="111"/>
      <c r="COF57" s="111"/>
      <c r="COG57" s="111"/>
      <c r="COH57" s="111"/>
      <c r="COI57" s="111"/>
      <c r="COJ57" s="111"/>
      <c r="COK57" s="111"/>
      <c r="COL57" s="111"/>
      <c r="COM57" s="111"/>
      <c r="CON57" s="111"/>
      <c r="COO57" s="111"/>
      <c r="COP57" s="111"/>
      <c r="COQ57" s="111"/>
      <c r="COR57" s="111"/>
      <c r="COS57" s="111"/>
      <c r="COT57" s="111"/>
      <c r="COU57" s="111"/>
      <c r="COV57" s="111"/>
      <c r="COW57" s="111"/>
      <c r="COX57" s="111"/>
      <c r="COY57" s="111"/>
      <c r="COZ57" s="111"/>
      <c r="CPA57" s="111"/>
      <c r="CPB57" s="111"/>
      <c r="CPC57" s="111"/>
      <c r="CPD57" s="111"/>
      <c r="CPE57" s="111"/>
      <c r="CPF57" s="111"/>
      <c r="CPG57" s="111"/>
      <c r="CPH57" s="111"/>
      <c r="CPI57" s="111"/>
      <c r="CPJ57" s="111"/>
      <c r="CPK57" s="111"/>
      <c r="CPL57" s="111"/>
      <c r="CPM57" s="111"/>
      <c r="CPN57" s="111"/>
      <c r="CPO57" s="111"/>
      <c r="CPP57" s="111"/>
      <c r="CPQ57" s="111"/>
      <c r="CPR57" s="111"/>
      <c r="CPS57" s="111"/>
      <c r="CPT57" s="111"/>
      <c r="CPU57" s="111"/>
      <c r="CPV57" s="111"/>
      <c r="CPW57" s="111"/>
      <c r="CPX57" s="111"/>
      <c r="CPY57" s="111"/>
      <c r="CPZ57" s="111"/>
      <c r="CQA57" s="111"/>
      <c r="CQB57" s="111"/>
      <c r="CQC57" s="111"/>
      <c r="CQD57" s="111"/>
      <c r="CQE57" s="111"/>
      <c r="CQF57" s="111"/>
      <c r="CQG57" s="111"/>
      <c r="CQH57" s="111"/>
      <c r="CQI57" s="111"/>
      <c r="CQJ57" s="111"/>
      <c r="CQK57" s="111"/>
      <c r="CQL57" s="111"/>
      <c r="CQM57" s="111"/>
      <c r="CQN57" s="111"/>
      <c r="CQO57" s="111"/>
      <c r="CQP57" s="111"/>
      <c r="CQQ57" s="111"/>
      <c r="CQR57" s="111"/>
      <c r="CQS57" s="111"/>
      <c r="CQT57" s="111"/>
      <c r="CQU57" s="111"/>
      <c r="CQV57" s="111"/>
      <c r="CQW57" s="111"/>
      <c r="CQX57" s="111"/>
      <c r="CQY57" s="111"/>
      <c r="CQZ57" s="111"/>
      <c r="CRA57" s="111"/>
      <c r="CRB57" s="111"/>
      <c r="CRC57" s="111"/>
      <c r="CRD57" s="111"/>
      <c r="CRE57" s="111"/>
      <c r="CRF57" s="111"/>
      <c r="CRG57" s="111"/>
      <c r="CRH57" s="111"/>
      <c r="CRI57" s="111"/>
      <c r="CRJ57" s="111"/>
      <c r="CRK57" s="111"/>
      <c r="CRL57" s="111"/>
      <c r="CRM57" s="111"/>
      <c r="CRN57" s="111"/>
      <c r="CRO57" s="111"/>
      <c r="CRP57" s="111"/>
      <c r="CRQ57" s="111"/>
      <c r="CRR57" s="111"/>
      <c r="CRS57" s="111"/>
      <c r="CRT57" s="111"/>
      <c r="CRU57" s="111"/>
      <c r="CRV57" s="111"/>
      <c r="CRW57" s="111"/>
      <c r="CRX57" s="111"/>
      <c r="CRY57" s="111"/>
      <c r="CRZ57" s="111"/>
      <c r="CSA57" s="111"/>
      <c r="CSB57" s="111"/>
      <c r="CSC57" s="111"/>
      <c r="CSD57" s="111"/>
      <c r="CSE57" s="111"/>
      <c r="CSF57" s="111"/>
      <c r="CSG57" s="111"/>
      <c r="CSH57" s="111"/>
      <c r="CSI57" s="111"/>
      <c r="CSJ57" s="111"/>
      <c r="CSK57" s="111"/>
      <c r="CSL57" s="111"/>
      <c r="CSM57" s="111"/>
      <c r="CSN57" s="111"/>
      <c r="CSO57" s="111"/>
      <c r="CSP57" s="111"/>
      <c r="CSQ57" s="111"/>
      <c r="CSR57" s="111"/>
      <c r="CSS57" s="111"/>
      <c r="CST57" s="111"/>
      <c r="CSU57" s="111"/>
      <c r="CSV57" s="111"/>
      <c r="CSW57" s="111"/>
      <c r="CSX57" s="111"/>
      <c r="CSY57" s="111"/>
      <c r="CSZ57" s="111"/>
      <c r="CTA57" s="111"/>
      <c r="CTB57" s="111"/>
      <c r="CTC57" s="111"/>
      <c r="CTD57" s="111"/>
      <c r="CTE57" s="111"/>
      <c r="CTF57" s="111"/>
      <c r="CTG57" s="111"/>
      <c r="CTH57" s="111"/>
      <c r="CTI57" s="111"/>
      <c r="CTJ57" s="111"/>
      <c r="CTK57" s="111"/>
      <c r="CTL57" s="111"/>
      <c r="CTM57" s="111"/>
      <c r="CTN57" s="111"/>
      <c r="CTO57" s="111"/>
      <c r="CTP57" s="111"/>
      <c r="CTQ57" s="111"/>
      <c r="CTR57" s="111"/>
      <c r="CTS57" s="111"/>
      <c r="CTT57" s="111"/>
      <c r="CTU57" s="111"/>
      <c r="CTV57" s="111"/>
      <c r="CTW57" s="111"/>
      <c r="CTX57" s="111"/>
      <c r="CTY57" s="111"/>
      <c r="CTZ57" s="111"/>
      <c r="CUA57" s="111"/>
      <c r="CUB57" s="111"/>
      <c r="CUC57" s="111"/>
      <c r="CUD57" s="111"/>
      <c r="CUE57" s="111"/>
      <c r="CUF57" s="111"/>
      <c r="CUG57" s="111"/>
      <c r="CUH57" s="111"/>
      <c r="CUI57" s="111"/>
      <c r="CUJ57" s="111"/>
      <c r="CUK57" s="111"/>
      <c r="CUL57" s="111"/>
      <c r="CUM57" s="111"/>
      <c r="CUN57" s="111"/>
      <c r="CUO57" s="111"/>
      <c r="CUP57" s="111"/>
      <c r="CUQ57" s="111"/>
      <c r="CUR57" s="111"/>
      <c r="CUS57" s="111"/>
      <c r="CUT57" s="111"/>
      <c r="CUU57" s="111"/>
      <c r="CUV57" s="111"/>
      <c r="CUW57" s="111"/>
      <c r="CUX57" s="111"/>
      <c r="CUY57" s="111"/>
      <c r="CUZ57" s="111"/>
      <c r="CVA57" s="111"/>
      <c r="CVB57" s="111"/>
      <c r="CVC57" s="111"/>
      <c r="CVD57" s="111"/>
      <c r="CVE57" s="111"/>
      <c r="CVF57" s="111"/>
      <c r="CVG57" s="111"/>
      <c r="CVH57" s="111"/>
      <c r="CVI57" s="111"/>
      <c r="CVJ57" s="111"/>
      <c r="CVK57" s="111"/>
      <c r="CVL57" s="111"/>
      <c r="CVM57" s="111"/>
      <c r="CVN57" s="111"/>
      <c r="CVO57" s="111"/>
      <c r="CVP57" s="111"/>
      <c r="CVQ57" s="111"/>
      <c r="CVR57" s="111"/>
      <c r="CVS57" s="111"/>
      <c r="CVT57" s="111"/>
      <c r="CVU57" s="111"/>
      <c r="CVV57" s="111"/>
      <c r="CVW57" s="111"/>
      <c r="CVX57" s="111"/>
      <c r="CVY57" s="111"/>
      <c r="CVZ57" s="111"/>
      <c r="CWA57" s="111"/>
      <c r="CWB57" s="111"/>
      <c r="CWC57" s="111"/>
      <c r="CWD57" s="111"/>
      <c r="CWE57" s="111"/>
      <c r="CWF57" s="111"/>
      <c r="CWG57" s="111"/>
      <c r="CWH57" s="111"/>
      <c r="CWI57" s="111"/>
      <c r="CWJ57" s="111"/>
      <c r="CWK57" s="111"/>
      <c r="CWL57" s="111"/>
      <c r="CWM57" s="111"/>
      <c r="CWN57" s="111"/>
      <c r="CWO57" s="111"/>
      <c r="CWP57" s="111"/>
      <c r="CWQ57" s="111"/>
      <c r="CWR57" s="111"/>
      <c r="CWS57" s="111"/>
      <c r="CWT57" s="111"/>
      <c r="CWU57" s="111"/>
      <c r="CWV57" s="111"/>
      <c r="CWW57" s="111"/>
      <c r="CWX57" s="111"/>
      <c r="CWY57" s="111"/>
      <c r="CWZ57" s="111"/>
      <c r="CXA57" s="111"/>
      <c r="CXB57" s="111"/>
      <c r="CXC57" s="111"/>
      <c r="CXD57" s="111"/>
      <c r="CXE57" s="111"/>
      <c r="CXF57" s="111"/>
      <c r="CXG57" s="111"/>
      <c r="CXH57" s="111"/>
      <c r="CXI57" s="111"/>
      <c r="CXJ57" s="111"/>
      <c r="CXK57" s="111"/>
      <c r="CXL57" s="111"/>
      <c r="CXM57" s="111"/>
      <c r="CXN57" s="111"/>
      <c r="CXO57" s="111"/>
      <c r="CXP57" s="111"/>
      <c r="CXQ57" s="111"/>
      <c r="CXR57" s="111"/>
      <c r="CXS57" s="111"/>
      <c r="CXT57" s="111"/>
      <c r="CXU57" s="111"/>
      <c r="CXV57" s="111"/>
      <c r="CXW57" s="111"/>
      <c r="CXX57" s="111"/>
      <c r="CXY57" s="111"/>
      <c r="CXZ57" s="111"/>
      <c r="CYA57" s="111"/>
      <c r="CYB57" s="111"/>
      <c r="CYC57" s="111"/>
      <c r="CYD57" s="111"/>
      <c r="CYE57" s="111"/>
      <c r="CYF57" s="111"/>
      <c r="CYG57" s="111"/>
      <c r="CYH57" s="111"/>
      <c r="CYI57" s="111"/>
      <c r="CYJ57" s="111"/>
      <c r="CYK57" s="111"/>
      <c r="CYL57" s="111"/>
      <c r="CYM57" s="111"/>
      <c r="CYN57" s="111"/>
      <c r="CYO57" s="111"/>
      <c r="CYP57" s="111"/>
      <c r="CYQ57" s="111"/>
      <c r="CYR57" s="111"/>
      <c r="CYS57" s="111"/>
      <c r="CYT57" s="111"/>
      <c r="CYU57" s="111"/>
      <c r="CYV57" s="111"/>
      <c r="CYW57" s="111"/>
      <c r="CYX57" s="111"/>
      <c r="CYY57" s="111"/>
      <c r="CYZ57" s="111"/>
      <c r="CZA57" s="111"/>
      <c r="CZB57" s="111"/>
      <c r="CZC57" s="111"/>
      <c r="CZD57" s="111"/>
      <c r="CZE57" s="111"/>
      <c r="CZF57" s="111"/>
      <c r="CZG57" s="111"/>
      <c r="CZH57" s="111"/>
      <c r="CZI57" s="111"/>
      <c r="CZJ57" s="111"/>
      <c r="CZK57" s="111"/>
      <c r="CZL57" s="111"/>
      <c r="CZM57" s="111"/>
      <c r="CZN57" s="111"/>
      <c r="CZO57" s="111"/>
      <c r="CZP57" s="111"/>
      <c r="CZQ57" s="111"/>
      <c r="CZR57" s="111"/>
      <c r="CZS57" s="111"/>
      <c r="CZT57" s="111"/>
      <c r="CZU57" s="111"/>
      <c r="CZV57" s="111"/>
      <c r="CZW57" s="111"/>
      <c r="CZX57" s="111"/>
      <c r="CZY57" s="111"/>
      <c r="CZZ57" s="111"/>
      <c r="DAA57" s="111"/>
      <c r="DAB57" s="111"/>
      <c r="DAC57" s="111"/>
      <c r="DAD57" s="111"/>
      <c r="DAE57" s="111"/>
      <c r="DAF57" s="111"/>
      <c r="DAG57" s="111"/>
      <c r="DAH57" s="111"/>
      <c r="DAI57" s="111"/>
      <c r="DAJ57" s="111"/>
      <c r="DAK57" s="111"/>
      <c r="DAL57" s="111"/>
      <c r="DAM57" s="111"/>
      <c r="DAN57" s="111"/>
      <c r="DAO57" s="111"/>
      <c r="DAP57" s="111"/>
      <c r="DAQ57" s="111"/>
      <c r="DAR57" s="111"/>
      <c r="DAS57" s="111"/>
      <c r="DAT57" s="111"/>
      <c r="DAU57" s="111"/>
      <c r="DAV57" s="111"/>
      <c r="DAW57" s="111"/>
      <c r="DAX57" s="111"/>
      <c r="DAY57" s="111"/>
      <c r="DAZ57" s="111"/>
      <c r="DBA57" s="111"/>
      <c r="DBB57" s="111"/>
      <c r="DBC57" s="111"/>
      <c r="DBD57" s="111"/>
      <c r="DBE57" s="111"/>
      <c r="DBF57" s="111"/>
      <c r="DBG57" s="111"/>
      <c r="DBH57" s="111"/>
      <c r="DBI57" s="111"/>
      <c r="DBJ57" s="111"/>
      <c r="DBK57" s="111"/>
      <c r="DBL57" s="111"/>
      <c r="DBM57" s="111"/>
      <c r="DBN57" s="111"/>
      <c r="DBO57" s="111"/>
      <c r="DBP57" s="111"/>
      <c r="DBQ57" s="111"/>
      <c r="DBR57" s="111"/>
      <c r="DBS57" s="111"/>
      <c r="DBT57" s="111"/>
      <c r="DBU57" s="111"/>
      <c r="DBV57" s="111"/>
      <c r="DBW57" s="111"/>
      <c r="DBX57" s="111"/>
      <c r="DBY57" s="111"/>
      <c r="DBZ57" s="111"/>
      <c r="DCA57" s="111"/>
      <c r="DCB57" s="111"/>
      <c r="DCC57" s="111"/>
      <c r="DCD57" s="111"/>
      <c r="DCE57" s="111"/>
      <c r="DCF57" s="111"/>
      <c r="DCG57" s="111"/>
      <c r="DCH57" s="111"/>
      <c r="DCI57" s="111"/>
      <c r="DCJ57" s="111"/>
      <c r="DCK57" s="111"/>
      <c r="DCL57" s="111"/>
      <c r="DCM57" s="111"/>
      <c r="DCN57" s="111"/>
      <c r="DCO57" s="111"/>
      <c r="DCP57" s="111"/>
      <c r="DCQ57" s="111"/>
      <c r="DCR57" s="111"/>
      <c r="DCS57" s="111"/>
      <c r="DCT57" s="111"/>
      <c r="DCU57" s="111"/>
      <c r="DCV57" s="111"/>
      <c r="DCW57" s="111"/>
      <c r="DCX57" s="111"/>
      <c r="DCY57" s="111"/>
      <c r="DCZ57" s="111"/>
      <c r="DDA57" s="111"/>
      <c r="DDB57" s="111"/>
      <c r="DDC57" s="111"/>
      <c r="DDD57" s="111"/>
      <c r="DDE57" s="111"/>
      <c r="DDF57" s="111"/>
      <c r="DDG57" s="111"/>
      <c r="DDH57" s="111"/>
      <c r="DDI57" s="111"/>
      <c r="DDJ57" s="111"/>
      <c r="DDK57" s="111"/>
      <c r="DDL57" s="111"/>
      <c r="DDM57" s="111"/>
      <c r="DDN57" s="111"/>
      <c r="DDO57" s="111"/>
      <c r="DDP57" s="111"/>
      <c r="DDQ57" s="111"/>
      <c r="DDR57" s="111"/>
      <c r="DDS57" s="111"/>
      <c r="DDT57" s="111"/>
      <c r="DDU57" s="111"/>
      <c r="DDV57" s="111"/>
      <c r="DDW57" s="111"/>
      <c r="DDX57" s="111"/>
      <c r="DDY57" s="111"/>
      <c r="DDZ57" s="111"/>
      <c r="DEA57" s="111"/>
      <c r="DEB57" s="111"/>
      <c r="DEC57" s="111"/>
      <c r="DED57" s="111"/>
      <c r="DEE57" s="111"/>
      <c r="DEF57" s="111"/>
      <c r="DEG57" s="111"/>
      <c r="DEH57" s="111"/>
      <c r="DEI57" s="111"/>
      <c r="DEJ57" s="111"/>
      <c r="DEK57" s="111"/>
      <c r="DEL57" s="111"/>
      <c r="DEM57" s="111"/>
      <c r="DEN57" s="111"/>
      <c r="DEO57" s="111"/>
      <c r="DEP57" s="111"/>
      <c r="DEQ57" s="111"/>
      <c r="DER57" s="111"/>
      <c r="DES57" s="111"/>
      <c r="DET57" s="111"/>
      <c r="DEU57" s="111"/>
      <c r="DEV57" s="111"/>
      <c r="DEW57" s="111"/>
      <c r="DEX57" s="111"/>
      <c r="DEY57" s="111"/>
      <c r="DEZ57" s="111"/>
      <c r="DFA57" s="111"/>
      <c r="DFB57" s="111"/>
      <c r="DFC57" s="111"/>
      <c r="DFD57" s="111"/>
      <c r="DFE57" s="111"/>
      <c r="DFF57" s="111"/>
      <c r="DFG57" s="111"/>
      <c r="DFH57" s="111"/>
      <c r="DFI57" s="111"/>
      <c r="DFJ57" s="111"/>
      <c r="DFK57" s="111"/>
      <c r="DFL57" s="111"/>
      <c r="DFM57" s="111"/>
      <c r="DFN57" s="111"/>
      <c r="DFO57" s="111"/>
      <c r="DFP57" s="111"/>
      <c r="DFQ57" s="111"/>
      <c r="DFR57" s="111"/>
      <c r="DFS57" s="111"/>
      <c r="DFT57" s="111"/>
      <c r="DFU57" s="111"/>
      <c r="DFV57" s="111"/>
      <c r="DFW57" s="111"/>
      <c r="DFX57" s="111"/>
      <c r="DFY57" s="111"/>
      <c r="DFZ57" s="111"/>
      <c r="DGA57" s="111"/>
      <c r="DGB57" s="111"/>
      <c r="DGC57" s="111"/>
      <c r="DGD57" s="111"/>
      <c r="DGE57" s="111"/>
      <c r="DGF57" s="111"/>
      <c r="DGG57" s="111"/>
      <c r="DGH57" s="111"/>
      <c r="DGI57" s="111"/>
      <c r="DGJ57" s="111"/>
      <c r="DGK57" s="111"/>
      <c r="DGL57" s="111"/>
      <c r="DGM57" s="111"/>
      <c r="DGN57" s="111"/>
      <c r="DGO57" s="111"/>
      <c r="DGP57" s="111"/>
      <c r="DGQ57" s="111"/>
      <c r="DGR57" s="111"/>
      <c r="DGS57" s="111"/>
      <c r="DGT57" s="111"/>
      <c r="DGU57" s="111"/>
      <c r="DGV57" s="111"/>
      <c r="DGW57" s="111"/>
      <c r="DGX57" s="111"/>
      <c r="DGY57" s="111"/>
      <c r="DGZ57" s="111"/>
      <c r="DHA57" s="111"/>
      <c r="DHB57" s="111"/>
      <c r="DHC57" s="111"/>
      <c r="DHD57" s="111"/>
      <c r="DHE57" s="111"/>
      <c r="DHF57" s="111"/>
      <c r="DHG57" s="111"/>
      <c r="DHH57" s="111"/>
      <c r="DHI57" s="111"/>
      <c r="DHJ57" s="111"/>
      <c r="DHK57" s="111"/>
      <c r="DHL57" s="111"/>
      <c r="DHM57" s="111"/>
      <c r="DHN57" s="111"/>
      <c r="DHO57" s="111"/>
      <c r="DHP57" s="111"/>
      <c r="DHQ57" s="111"/>
      <c r="DHR57" s="111"/>
      <c r="DHS57" s="111"/>
      <c r="DHT57" s="111"/>
      <c r="DHU57" s="111"/>
      <c r="DHV57" s="111"/>
      <c r="DHW57" s="111"/>
      <c r="DHX57" s="111"/>
      <c r="DHY57" s="111"/>
      <c r="DHZ57" s="111"/>
      <c r="DIA57" s="111"/>
      <c r="DIB57" s="111"/>
      <c r="DIC57" s="111"/>
      <c r="DID57" s="111"/>
      <c r="DIE57" s="111"/>
      <c r="DIF57" s="111"/>
      <c r="DIG57" s="111"/>
      <c r="DIH57" s="111"/>
      <c r="DII57" s="111"/>
      <c r="DIJ57" s="111"/>
      <c r="DIK57" s="111"/>
      <c r="DIL57" s="111"/>
      <c r="DIM57" s="111"/>
      <c r="DIN57" s="111"/>
      <c r="DIO57" s="111"/>
      <c r="DIP57" s="111"/>
      <c r="DIQ57" s="111"/>
      <c r="DIR57" s="111"/>
      <c r="DIS57" s="111"/>
      <c r="DIT57" s="111"/>
      <c r="DIU57" s="111"/>
      <c r="DIV57" s="111"/>
      <c r="DIW57" s="111"/>
      <c r="DIX57" s="111"/>
      <c r="DIY57" s="111"/>
      <c r="DIZ57" s="111"/>
      <c r="DJA57" s="111"/>
      <c r="DJB57" s="111"/>
      <c r="DJC57" s="111"/>
      <c r="DJD57" s="111"/>
      <c r="DJE57" s="111"/>
      <c r="DJF57" s="111"/>
      <c r="DJG57" s="111"/>
      <c r="DJH57" s="111"/>
      <c r="DJI57" s="111"/>
      <c r="DJJ57" s="111"/>
      <c r="DJK57" s="111"/>
      <c r="DJL57" s="111"/>
      <c r="DJM57" s="111"/>
      <c r="DJN57" s="111"/>
      <c r="DJO57" s="111"/>
      <c r="DJP57" s="111"/>
      <c r="DJQ57" s="111"/>
      <c r="DJR57" s="111"/>
      <c r="DJS57" s="111"/>
      <c r="DJT57" s="111"/>
      <c r="DJU57" s="111"/>
      <c r="DJV57" s="111"/>
      <c r="DJW57" s="111"/>
      <c r="DJX57" s="111"/>
      <c r="DJY57" s="111"/>
      <c r="DJZ57" s="111"/>
      <c r="DKA57" s="111"/>
      <c r="DKB57" s="111"/>
      <c r="DKC57" s="111"/>
      <c r="DKD57" s="111"/>
      <c r="DKE57" s="111"/>
      <c r="DKF57" s="111"/>
      <c r="DKG57" s="111"/>
      <c r="DKH57" s="111"/>
      <c r="DKI57" s="111"/>
      <c r="DKJ57" s="111"/>
      <c r="DKK57" s="111"/>
      <c r="DKL57" s="111"/>
      <c r="DKM57" s="111"/>
      <c r="DKN57" s="111"/>
      <c r="DKO57" s="111"/>
      <c r="DKP57" s="111"/>
      <c r="DKQ57" s="111"/>
      <c r="DKR57" s="111"/>
      <c r="DKS57" s="111"/>
      <c r="DKT57" s="111"/>
      <c r="DKU57" s="111"/>
      <c r="DKV57" s="111"/>
      <c r="DKW57" s="111"/>
      <c r="DKX57" s="111"/>
      <c r="DKY57" s="111"/>
      <c r="DKZ57" s="111"/>
      <c r="DLA57" s="111"/>
      <c r="DLB57" s="111"/>
      <c r="DLC57" s="111"/>
      <c r="DLD57" s="111"/>
      <c r="DLE57" s="111"/>
      <c r="DLF57" s="111"/>
      <c r="DLG57" s="111"/>
      <c r="DLH57" s="111"/>
      <c r="DLI57" s="111"/>
      <c r="DLJ57" s="111"/>
      <c r="DLK57" s="111"/>
      <c r="DLL57" s="111"/>
      <c r="DLM57" s="111"/>
      <c r="DLN57" s="111"/>
      <c r="DLO57" s="111"/>
      <c r="DLP57" s="111"/>
      <c r="DLQ57" s="111"/>
      <c r="DLR57" s="111"/>
      <c r="DLS57" s="111"/>
      <c r="DLT57" s="111"/>
      <c r="DLU57" s="111"/>
      <c r="DLV57" s="111"/>
      <c r="DLW57" s="111"/>
      <c r="DLX57" s="111"/>
      <c r="DLY57" s="111"/>
      <c r="DLZ57" s="111"/>
      <c r="DMA57" s="111"/>
      <c r="DMB57" s="111"/>
      <c r="DMC57" s="111"/>
      <c r="DMD57" s="111"/>
      <c r="DME57" s="111"/>
      <c r="DMF57" s="111"/>
      <c r="DMG57" s="111"/>
      <c r="DMH57" s="111"/>
      <c r="DMI57" s="111"/>
      <c r="DMJ57" s="111"/>
      <c r="DMK57" s="111"/>
      <c r="DML57" s="111"/>
      <c r="DMM57" s="111"/>
      <c r="DMN57" s="111"/>
      <c r="DMO57" s="111"/>
      <c r="DMP57" s="111"/>
      <c r="DMQ57" s="111"/>
      <c r="DMR57" s="111"/>
      <c r="DMS57" s="111"/>
      <c r="DMT57" s="111"/>
      <c r="DMU57" s="111"/>
      <c r="DMV57" s="111"/>
      <c r="DMW57" s="111"/>
      <c r="DMX57" s="111"/>
      <c r="DMY57" s="111"/>
      <c r="DMZ57" s="111"/>
      <c r="DNA57" s="111"/>
      <c r="DNB57" s="111"/>
      <c r="DNC57" s="111"/>
      <c r="DND57" s="111"/>
      <c r="DNE57" s="111"/>
      <c r="DNF57" s="111"/>
      <c r="DNG57" s="111"/>
      <c r="DNH57" s="111"/>
      <c r="DNI57" s="111"/>
      <c r="DNJ57" s="111"/>
      <c r="DNK57" s="111"/>
      <c r="DNL57" s="111"/>
      <c r="DNM57" s="111"/>
      <c r="DNN57" s="111"/>
      <c r="DNO57" s="111"/>
      <c r="DNP57" s="111"/>
      <c r="DNQ57" s="111"/>
      <c r="DNR57" s="111"/>
      <c r="DNS57" s="111"/>
      <c r="DNT57" s="111"/>
      <c r="DNU57" s="111"/>
      <c r="DNV57" s="111"/>
      <c r="DNW57" s="111"/>
      <c r="DNX57" s="111"/>
      <c r="DNY57" s="111"/>
      <c r="DNZ57" s="111"/>
      <c r="DOA57" s="111"/>
      <c r="DOB57" s="111"/>
      <c r="DOC57" s="111"/>
      <c r="DOD57" s="111"/>
      <c r="DOE57" s="111"/>
      <c r="DOF57" s="111"/>
      <c r="DOG57" s="111"/>
      <c r="DOH57" s="111"/>
      <c r="DOI57" s="111"/>
      <c r="DOJ57" s="111"/>
      <c r="DOK57" s="111"/>
      <c r="DOL57" s="111"/>
      <c r="DOM57" s="111"/>
      <c r="DON57" s="111"/>
      <c r="DOO57" s="111"/>
      <c r="DOP57" s="111"/>
      <c r="DOQ57" s="111"/>
      <c r="DOR57" s="111"/>
      <c r="DOS57" s="111"/>
      <c r="DOT57" s="111"/>
      <c r="DOU57" s="111"/>
      <c r="DOV57" s="111"/>
      <c r="DOW57" s="111"/>
      <c r="DOX57" s="111"/>
      <c r="DOY57" s="111"/>
      <c r="DOZ57" s="111"/>
      <c r="DPA57" s="111"/>
      <c r="DPB57" s="111"/>
      <c r="DPC57" s="111"/>
      <c r="DPD57" s="111"/>
      <c r="DPE57" s="111"/>
      <c r="DPF57" s="111"/>
      <c r="DPG57" s="111"/>
      <c r="DPH57" s="111"/>
      <c r="DPI57" s="111"/>
      <c r="DPJ57" s="111"/>
      <c r="DPK57" s="111"/>
      <c r="DPL57" s="111"/>
      <c r="DPM57" s="111"/>
      <c r="DPN57" s="111"/>
      <c r="DPO57" s="111"/>
      <c r="DPP57" s="111"/>
      <c r="DPQ57" s="111"/>
      <c r="DPR57" s="111"/>
      <c r="DPS57" s="111"/>
      <c r="DPT57" s="111"/>
      <c r="DPU57" s="111"/>
      <c r="DPV57" s="111"/>
      <c r="DPW57" s="111"/>
      <c r="DPX57" s="111"/>
      <c r="DPY57" s="111"/>
      <c r="DPZ57" s="111"/>
      <c r="DQA57" s="111"/>
      <c r="DQB57" s="111"/>
      <c r="DQC57" s="111"/>
      <c r="DQD57" s="111"/>
      <c r="DQE57" s="111"/>
      <c r="DQF57" s="111"/>
      <c r="DQG57" s="111"/>
      <c r="DQH57" s="111"/>
      <c r="DQI57" s="111"/>
      <c r="DQJ57" s="111"/>
      <c r="DQK57" s="111"/>
      <c r="DQL57" s="111"/>
      <c r="DQM57" s="111"/>
      <c r="DQN57" s="111"/>
      <c r="DQO57" s="111"/>
      <c r="DQP57" s="111"/>
      <c r="DQQ57" s="111"/>
      <c r="DQR57" s="111"/>
      <c r="DQS57" s="111"/>
      <c r="DQT57" s="111"/>
      <c r="DQU57" s="111"/>
      <c r="DQV57" s="111"/>
      <c r="DQW57" s="111"/>
      <c r="DQX57" s="111"/>
      <c r="DQY57" s="111"/>
      <c r="DQZ57" s="111"/>
      <c r="DRA57" s="111"/>
      <c r="DRB57" s="111"/>
      <c r="DRC57" s="111"/>
      <c r="DRD57" s="111"/>
      <c r="DRE57" s="111"/>
      <c r="DRF57" s="111"/>
      <c r="DRG57" s="111"/>
      <c r="DRH57" s="111"/>
      <c r="DRI57" s="111"/>
      <c r="DRJ57" s="111"/>
      <c r="DRK57" s="111"/>
      <c r="DRL57" s="111"/>
      <c r="DRM57" s="111"/>
      <c r="DRN57" s="111"/>
      <c r="DRO57" s="111"/>
      <c r="DRP57" s="111"/>
      <c r="DRQ57" s="111"/>
      <c r="DRR57" s="111"/>
      <c r="DRS57" s="111"/>
      <c r="DRT57" s="111"/>
      <c r="DRU57" s="111"/>
      <c r="DRV57" s="111"/>
      <c r="DRW57" s="111"/>
      <c r="DRX57" s="111"/>
      <c r="DRY57" s="111"/>
      <c r="DRZ57" s="111"/>
      <c r="DSA57" s="111"/>
      <c r="DSB57" s="111"/>
      <c r="DSC57" s="111"/>
      <c r="DSD57" s="111"/>
      <c r="DSE57" s="111"/>
      <c r="DSF57" s="111"/>
      <c r="DSG57" s="111"/>
      <c r="DSH57" s="111"/>
      <c r="DSI57" s="111"/>
      <c r="DSJ57" s="111"/>
      <c r="DSK57" s="111"/>
      <c r="DSL57" s="111"/>
      <c r="DSM57" s="111"/>
      <c r="DSN57" s="111"/>
      <c r="DSO57" s="111"/>
      <c r="DSP57" s="111"/>
      <c r="DSQ57" s="111"/>
      <c r="DSR57" s="111"/>
      <c r="DSS57" s="111"/>
      <c r="DST57" s="111"/>
      <c r="DSU57" s="111"/>
      <c r="DSV57" s="111"/>
      <c r="DSW57" s="111"/>
      <c r="DSX57" s="111"/>
      <c r="DSY57" s="111"/>
      <c r="DSZ57" s="111"/>
      <c r="DTA57" s="111"/>
      <c r="DTB57" s="111"/>
      <c r="DTC57" s="111"/>
      <c r="DTD57" s="111"/>
      <c r="DTE57" s="111"/>
      <c r="DTF57" s="111"/>
      <c r="DTG57" s="111"/>
      <c r="DTH57" s="111"/>
      <c r="DTI57" s="111"/>
      <c r="DTJ57" s="111"/>
      <c r="DTK57" s="111"/>
      <c r="DTL57" s="111"/>
      <c r="DTM57" s="111"/>
      <c r="DTN57" s="111"/>
      <c r="DTO57" s="111"/>
      <c r="DTP57" s="111"/>
      <c r="DTQ57" s="111"/>
      <c r="DTR57" s="111"/>
      <c r="DTS57" s="111"/>
      <c r="DTT57" s="111"/>
      <c r="DTU57" s="111"/>
      <c r="DTV57" s="111"/>
      <c r="DTW57" s="111"/>
      <c r="DTX57" s="111"/>
      <c r="DTY57" s="111"/>
      <c r="DTZ57" s="111"/>
      <c r="DUA57" s="111"/>
      <c r="DUB57" s="111"/>
      <c r="DUC57" s="111"/>
      <c r="DUD57" s="111"/>
      <c r="DUE57" s="111"/>
      <c r="DUF57" s="111"/>
      <c r="DUG57" s="111"/>
      <c r="DUH57" s="111"/>
      <c r="DUI57" s="111"/>
      <c r="DUJ57" s="111"/>
      <c r="DUK57" s="111"/>
      <c r="DUL57" s="111"/>
      <c r="DUM57" s="111"/>
      <c r="DUN57" s="111"/>
      <c r="DUO57" s="111"/>
      <c r="DUP57" s="111"/>
      <c r="DUQ57" s="111"/>
      <c r="DUR57" s="111"/>
      <c r="DUS57" s="111"/>
      <c r="DUT57" s="111"/>
      <c r="DUU57" s="111"/>
      <c r="DUV57" s="111"/>
      <c r="DUW57" s="111"/>
      <c r="DUX57" s="111"/>
      <c r="DUY57" s="111"/>
      <c r="DUZ57" s="111"/>
      <c r="DVA57" s="111"/>
      <c r="DVB57" s="111"/>
      <c r="DVC57" s="111"/>
      <c r="DVD57" s="111"/>
      <c r="DVE57" s="111"/>
      <c r="DVF57" s="111"/>
      <c r="DVG57" s="111"/>
      <c r="DVH57" s="111"/>
      <c r="DVI57" s="111"/>
      <c r="DVJ57" s="111"/>
      <c r="DVK57" s="111"/>
      <c r="DVL57" s="111"/>
      <c r="DVM57" s="111"/>
      <c r="DVN57" s="111"/>
      <c r="DVO57" s="111"/>
      <c r="DVP57" s="111"/>
      <c r="DVQ57" s="111"/>
      <c r="DVR57" s="111"/>
      <c r="DVS57" s="111"/>
      <c r="DVT57" s="111"/>
      <c r="DVU57" s="111"/>
      <c r="DVV57" s="111"/>
      <c r="DVW57" s="111"/>
      <c r="DVX57" s="111"/>
      <c r="DVY57" s="111"/>
      <c r="DVZ57" s="111"/>
      <c r="DWA57" s="111"/>
      <c r="DWB57" s="111"/>
      <c r="DWC57" s="111"/>
      <c r="DWD57" s="111"/>
      <c r="DWE57" s="111"/>
      <c r="DWF57" s="111"/>
      <c r="DWG57" s="111"/>
      <c r="DWH57" s="111"/>
      <c r="DWI57" s="111"/>
      <c r="DWJ57" s="111"/>
      <c r="DWK57" s="111"/>
      <c r="DWL57" s="111"/>
      <c r="DWM57" s="111"/>
      <c r="DWN57" s="111"/>
      <c r="DWO57" s="111"/>
      <c r="DWP57" s="111"/>
      <c r="DWQ57" s="111"/>
      <c r="DWR57" s="111"/>
      <c r="DWS57" s="111"/>
      <c r="DWT57" s="111"/>
      <c r="DWU57" s="111"/>
      <c r="DWV57" s="111"/>
      <c r="DWW57" s="111"/>
      <c r="DWX57" s="111"/>
      <c r="DWY57" s="111"/>
      <c r="DWZ57" s="111"/>
      <c r="DXA57" s="111"/>
      <c r="DXB57" s="111"/>
      <c r="DXC57" s="111"/>
      <c r="DXD57" s="111"/>
      <c r="DXE57" s="111"/>
      <c r="DXF57" s="111"/>
      <c r="DXG57" s="111"/>
      <c r="DXH57" s="111"/>
      <c r="DXI57" s="111"/>
      <c r="DXJ57" s="111"/>
      <c r="DXK57" s="111"/>
      <c r="DXL57" s="111"/>
      <c r="DXM57" s="111"/>
      <c r="DXN57" s="111"/>
      <c r="DXO57" s="111"/>
      <c r="DXP57" s="111"/>
      <c r="DXQ57" s="111"/>
      <c r="DXR57" s="111"/>
      <c r="DXS57" s="111"/>
      <c r="DXT57" s="111"/>
      <c r="DXU57" s="111"/>
      <c r="DXV57" s="111"/>
      <c r="DXW57" s="111"/>
      <c r="DXX57" s="111"/>
      <c r="DXY57" s="111"/>
      <c r="DXZ57" s="111"/>
      <c r="DYA57" s="111"/>
      <c r="DYB57" s="111"/>
      <c r="DYC57" s="111"/>
      <c r="DYD57" s="111"/>
      <c r="DYE57" s="111"/>
      <c r="DYF57" s="111"/>
      <c r="DYG57" s="111"/>
      <c r="DYH57" s="111"/>
      <c r="DYI57" s="111"/>
      <c r="DYJ57" s="111"/>
      <c r="DYK57" s="111"/>
      <c r="DYL57" s="111"/>
      <c r="DYM57" s="111"/>
      <c r="DYN57" s="111"/>
      <c r="DYO57" s="111"/>
      <c r="DYP57" s="111"/>
      <c r="DYQ57" s="111"/>
      <c r="DYR57" s="111"/>
      <c r="DYS57" s="111"/>
      <c r="DYT57" s="111"/>
      <c r="DYU57" s="111"/>
      <c r="DYV57" s="111"/>
      <c r="DYW57" s="111"/>
      <c r="DYX57" s="111"/>
      <c r="DYY57" s="111"/>
      <c r="DYZ57" s="111"/>
      <c r="DZA57" s="111"/>
      <c r="DZB57" s="111"/>
      <c r="DZC57" s="111"/>
      <c r="DZD57" s="111"/>
      <c r="DZE57" s="111"/>
      <c r="DZF57" s="111"/>
      <c r="DZG57" s="111"/>
      <c r="DZH57" s="111"/>
      <c r="DZI57" s="111"/>
      <c r="DZJ57" s="111"/>
      <c r="DZK57" s="111"/>
      <c r="DZL57" s="111"/>
      <c r="DZM57" s="111"/>
      <c r="DZN57" s="111"/>
      <c r="DZO57" s="111"/>
      <c r="DZP57" s="111"/>
      <c r="DZQ57" s="111"/>
      <c r="DZR57" s="111"/>
      <c r="DZS57" s="111"/>
      <c r="DZT57" s="111"/>
      <c r="DZU57" s="111"/>
      <c r="DZV57" s="111"/>
      <c r="DZW57" s="111"/>
      <c r="DZX57" s="111"/>
      <c r="DZY57" s="111"/>
      <c r="DZZ57" s="111"/>
      <c r="EAA57" s="111"/>
      <c r="EAB57" s="111"/>
      <c r="EAC57" s="111"/>
      <c r="EAD57" s="111"/>
      <c r="EAE57" s="111"/>
      <c r="EAF57" s="111"/>
      <c r="EAG57" s="111"/>
      <c r="EAH57" s="111"/>
      <c r="EAI57" s="111"/>
      <c r="EAJ57" s="111"/>
      <c r="EAK57" s="111"/>
      <c r="EAL57" s="111"/>
      <c r="EAM57" s="111"/>
      <c r="EAN57" s="111"/>
      <c r="EAO57" s="111"/>
      <c r="EAP57" s="111"/>
      <c r="EAQ57" s="111"/>
      <c r="EAR57" s="111"/>
      <c r="EAS57" s="111"/>
      <c r="EAT57" s="111"/>
      <c r="EAU57" s="111"/>
      <c r="EAV57" s="111"/>
      <c r="EAW57" s="111"/>
      <c r="EAX57" s="111"/>
      <c r="EAY57" s="111"/>
      <c r="EAZ57" s="111"/>
      <c r="EBA57" s="111"/>
      <c r="EBB57" s="111"/>
      <c r="EBC57" s="111"/>
      <c r="EBD57" s="111"/>
      <c r="EBE57" s="111"/>
      <c r="EBF57" s="111"/>
      <c r="EBG57" s="111"/>
      <c r="EBH57" s="111"/>
      <c r="EBI57" s="111"/>
      <c r="EBJ57" s="111"/>
      <c r="EBK57" s="111"/>
      <c r="EBL57" s="111"/>
      <c r="EBM57" s="111"/>
      <c r="EBN57" s="111"/>
      <c r="EBO57" s="111"/>
      <c r="EBP57" s="111"/>
      <c r="EBQ57" s="111"/>
      <c r="EBR57" s="111"/>
      <c r="EBS57" s="111"/>
      <c r="EBT57" s="111"/>
      <c r="EBU57" s="111"/>
      <c r="EBV57" s="111"/>
      <c r="EBW57" s="111"/>
      <c r="EBX57" s="111"/>
      <c r="EBY57" s="111"/>
      <c r="EBZ57" s="111"/>
      <c r="ECA57" s="111"/>
      <c r="ECB57" s="111"/>
      <c r="ECC57" s="111"/>
      <c r="ECD57" s="111"/>
      <c r="ECE57" s="111"/>
      <c r="ECF57" s="111"/>
      <c r="ECG57" s="111"/>
      <c r="ECH57" s="111"/>
      <c r="ECI57" s="111"/>
      <c r="ECJ57" s="111"/>
      <c r="ECK57" s="111"/>
      <c r="ECL57" s="111"/>
      <c r="ECM57" s="111"/>
      <c r="ECN57" s="111"/>
      <c r="ECO57" s="111"/>
      <c r="ECP57" s="111"/>
      <c r="ECQ57" s="111"/>
      <c r="ECR57" s="111"/>
      <c r="ECS57" s="111"/>
      <c r="ECT57" s="111"/>
      <c r="ECU57" s="111"/>
      <c r="ECV57" s="111"/>
      <c r="ECW57" s="111"/>
      <c r="ECX57" s="111"/>
      <c r="ECY57" s="111"/>
      <c r="ECZ57" s="111"/>
      <c r="EDA57" s="111"/>
      <c r="EDB57" s="111"/>
      <c r="EDC57" s="111"/>
      <c r="EDD57" s="111"/>
      <c r="EDE57" s="111"/>
      <c r="EDF57" s="111"/>
      <c r="EDG57" s="111"/>
      <c r="EDH57" s="111"/>
      <c r="EDI57" s="111"/>
      <c r="EDJ57" s="111"/>
      <c r="EDK57" s="111"/>
      <c r="EDL57" s="111"/>
      <c r="EDM57" s="111"/>
      <c r="EDN57" s="111"/>
      <c r="EDO57" s="111"/>
      <c r="EDP57" s="111"/>
      <c r="EDQ57" s="111"/>
      <c r="EDR57" s="111"/>
      <c r="EDS57" s="111"/>
      <c r="EDT57" s="111"/>
      <c r="EDU57" s="111"/>
      <c r="EDV57" s="111"/>
      <c r="EDW57" s="111"/>
      <c r="EDX57" s="111"/>
      <c r="EDY57" s="111"/>
      <c r="EDZ57" s="111"/>
      <c r="EEA57" s="111"/>
      <c r="EEB57" s="111"/>
      <c r="EEC57" s="111"/>
      <c r="EED57" s="111"/>
      <c r="EEE57" s="111"/>
      <c r="EEF57" s="111"/>
      <c r="EEG57" s="111"/>
      <c r="EEH57" s="111"/>
      <c r="EEI57" s="111"/>
      <c r="EEJ57" s="111"/>
      <c r="EEK57" s="111"/>
      <c r="EEL57" s="111"/>
      <c r="EEM57" s="111"/>
      <c r="EEN57" s="111"/>
      <c r="EEO57" s="111"/>
      <c r="EEP57" s="111"/>
      <c r="EEQ57" s="111"/>
      <c r="EER57" s="111"/>
      <c r="EES57" s="111"/>
      <c r="EET57" s="111"/>
      <c r="EEU57" s="111"/>
      <c r="EEV57" s="111"/>
      <c r="EEW57" s="111"/>
      <c r="EEX57" s="111"/>
      <c r="EEY57" s="111"/>
      <c r="EEZ57" s="111"/>
      <c r="EFA57" s="111"/>
      <c r="EFB57" s="111"/>
      <c r="EFC57" s="111"/>
      <c r="EFD57" s="111"/>
      <c r="EFE57" s="111"/>
      <c r="EFF57" s="111"/>
      <c r="EFG57" s="111"/>
      <c r="EFH57" s="111"/>
      <c r="EFI57" s="111"/>
      <c r="EFJ57" s="111"/>
      <c r="EFK57" s="111"/>
      <c r="EFL57" s="111"/>
      <c r="EFM57" s="111"/>
      <c r="EFN57" s="111"/>
      <c r="EFO57" s="111"/>
      <c r="EFP57" s="111"/>
      <c r="EFQ57" s="111"/>
      <c r="EFR57" s="111"/>
      <c r="EFS57" s="111"/>
      <c r="EFT57" s="111"/>
      <c r="EFU57" s="111"/>
      <c r="EFV57" s="111"/>
      <c r="EFW57" s="111"/>
      <c r="EFX57" s="111"/>
      <c r="EFY57" s="111"/>
      <c r="EFZ57" s="111"/>
      <c r="EGA57" s="111"/>
      <c r="EGB57" s="111"/>
      <c r="EGC57" s="111"/>
      <c r="EGD57" s="111"/>
      <c r="EGE57" s="111"/>
      <c r="EGF57" s="111"/>
      <c r="EGG57" s="111"/>
      <c r="EGH57" s="111"/>
      <c r="EGI57" s="111"/>
      <c r="EGJ57" s="111"/>
      <c r="EGK57" s="111"/>
      <c r="EGL57" s="111"/>
      <c r="EGM57" s="111"/>
      <c r="EGN57" s="111"/>
      <c r="EGO57" s="111"/>
      <c r="EGP57" s="111"/>
      <c r="EGQ57" s="111"/>
      <c r="EGR57" s="111"/>
      <c r="EGS57" s="111"/>
      <c r="EGT57" s="111"/>
      <c r="EGU57" s="111"/>
      <c r="EGV57" s="111"/>
      <c r="EGW57" s="111"/>
      <c r="EGX57" s="111"/>
      <c r="EGY57" s="111"/>
      <c r="EGZ57" s="111"/>
      <c r="EHA57" s="111"/>
      <c r="EHB57" s="111"/>
      <c r="EHC57" s="111"/>
      <c r="EHD57" s="111"/>
      <c r="EHE57" s="111"/>
      <c r="EHF57" s="111"/>
      <c r="EHG57" s="111"/>
      <c r="EHH57" s="111"/>
      <c r="EHI57" s="111"/>
      <c r="EHJ57" s="111"/>
      <c r="EHK57" s="111"/>
      <c r="EHL57" s="111"/>
      <c r="EHM57" s="111"/>
      <c r="EHN57" s="111"/>
      <c r="EHO57" s="111"/>
      <c r="EHP57" s="111"/>
      <c r="EHQ57" s="111"/>
      <c r="EHR57" s="111"/>
      <c r="EHS57" s="111"/>
      <c r="EHT57" s="111"/>
      <c r="EHU57" s="111"/>
      <c r="EHV57" s="111"/>
      <c r="EHW57" s="111"/>
      <c r="EHX57" s="111"/>
      <c r="EHY57" s="111"/>
      <c r="EHZ57" s="111"/>
      <c r="EIA57" s="111"/>
      <c r="EIB57" s="111"/>
      <c r="EIC57" s="111"/>
      <c r="EID57" s="111"/>
      <c r="EIE57" s="111"/>
      <c r="EIF57" s="111"/>
      <c r="EIG57" s="111"/>
      <c r="EIH57" s="111"/>
      <c r="EII57" s="111"/>
      <c r="EIJ57" s="111"/>
      <c r="EIK57" s="111"/>
      <c r="EIL57" s="111"/>
      <c r="EIM57" s="111"/>
      <c r="EIN57" s="111"/>
      <c r="EIO57" s="111"/>
      <c r="EIP57" s="111"/>
      <c r="EIQ57" s="111"/>
      <c r="EIR57" s="111"/>
      <c r="EIS57" s="111"/>
      <c r="EIT57" s="111"/>
      <c r="EIU57" s="111"/>
      <c r="EIV57" s="111"/>
      <c r="EIW57" s="111"/>
      <c r="EIX57" s="111"/>
      <c r="EIY57" s="111"/>
      <c r="EIZ57" s="111"/>
      <c r="EJA57" s="111"/>
      <c r="EJB57" s="111"/>
      <c r="EJC57" s="111"/>
      <c r="EJD57" s="111"/>
      <c r="EJE57" s="111"/>
      <c r="EJF57" s="111"/>
      <c r="EJG57" s="111"/>
      <c r="EJH57" s="111"/>
      <c r="EJI57" s="111"/>
      <c r="EJJ57" s="111"/>
      <c r="EJK57" s="111"/>
      <c r="EJL57" s="111"/>
      <c r="EJM57" s="111"/>
      <c r="EJN57" s="111"/>
      <c r="EJO57" s="111"/>
      <c r="EJP57" s="111"/>
      <c r="EJQ57" s="111"/>
      <c r="EJR57" s="111"/>
      <c r="EJS57" s="111"/>
      <c r="EJT57" s="111"/>
      <c r="EJU57" s="111"/>
      <c r="EJV57" s="111"/>
      <c r="EJW57" s="111"/>
      <c r="EJX57" s="111"/>
      <c r="EJY57" s="111"/>
      <c r="EJZ57" s="111"/>
      <c r="EKA57" s="111"/>
      <c r="EKB57" s="111"/>
      <c r="EKC57" s="111"/>
      <c r="EKD57" s="111"/>
      <c r="EKE57" s="111"/>
      <c r="EKF57" s="111"/>
      <c r="EKG57" s="111"/>
      <c r="EKH57" s="111"/>
      <c r="EKI57" s="111"/>
      <c r="EKJ57" s="111"/>
      <c r="EKK57" s="111"/>
      <c r="EKL57" s="111"/>
      <c r="EKM57" s="111"/>
      <c r="EKN57" s="111"/>
      <c r="EKO57" s="111"/>
      <c r="EKP57" s="111"/>
      <c r="EKQ57" s="111"/>
      <c r="EKR57" s="111"/>
      <c r="EKS57" s="111"/>
      <c r="EKT57" s="111"/>
      <c r="EKU57" s="111"/>
      <c r="EKV57" s="111"/>
      <c r="EKW57" s="111"/>
      <c r="EKX57" s="111"/>
      <c r="EKY57" s="111"/>
      <c r="EKZ57" s="111"/>
      <c r="ELA57" s="111"/>
      <c r="ELB57" s="111"/>
      <c r="ELC57" s="111"/>
      <c r="ELD57" s="111"/>
      <c r="ELE57" s="111"/>
      <c r="ELF57" s="111"/>
      <c r="ELG57" s="111"/>
      <c r="ELH57" s="111"/>
      <c r="ELI57" s="111"/>
      <c r="ELJ57" s="111"/>
      <c r="ELK57" s="111"/>
      <c r="ELL57" s="111"/>
      <c r="ELM57" s="111"/>
      <c r="ELN57" s="111"/>
      <c r="ELO57" s="111"/>
      <c r="ELP57" s="111"/>
      <c r="ELQ57" s="111"/>
      <c r="ELR57" s="111"/>
      <c r="ELS57" s="111"/>
      <c r="ELT57" s="111"/>
      <c r="ELU57" s="111"/>
      <c r="ELV57" s="111"/>
      <c r="ELW57" s="111"/>
      <c r="ELX57" s="111"/>
      <c r="ELY57" s="111"/>
      <c r="ELZ57" s="111"/>
      <c r="EMA57" s="111"/>
      <c r="EMB57" s="111"/>
      <c r="EMC57" s="111"/>
      <c r="EMD57" s="111"/>
      <c r="EME57" s="111"/>
      <c r="EMF57" s="111"/>
      <c r="EMG57" s="111"/>
      <c r="EMH57" s="111"/>
      <c r="EMI57" s="111"/>
      <c r="EMJ57" s="111"/>
      <c r="EMK57" s="111"/>
      <c r="EML57" s="111"/>
      <c r="EMM57" s="111"/>
      <c r="EMN57" s="111"/>
      <c r="EMO57" s="111"/>
      <c r="EMP57" s="111"/>
      <c r="EMQ57" s="111"/>
      <c r="EMR57" s="111"/>
      <c r="EMS57" s="111"/>
      <c r="EMT57" s="111"/>
      <c r="EMU57" s="111"/>
      <c r="EMV57" s="111"/>
      <c r="EMW57" s="111"/>
      <c r="EMX57" s="111"/>
      <c r="EMY57" s="111"/>
      <c r="EMZ57" s="111"/>
      <c r="ENA57" s="111"/>
      <c r="ENB57" s="111"/>
      <c r="ENC57" s="111"/>
      <c r="END57" s="111"/>
      <c r="ENE57" s="111"/>
      <c r="ENF57" s="111"/>
      <c r="ENG57" s="111"/>
      <c r="ENH57" s="111"/>
      <c r="ENI57" s="111"/>
      <c r="ENJ57" s="111"/>
      <c r="ENK57" s="111"/>
      <c r="ENL57" s="111"/>
      <c r="ENM57" s="111"/>
      <c r="ENN57" s="111"/>
      <c r="ENO57" s="111"/>
      <c r="ENP57" s="111"/>
      <c r="ENQ57" s="111"/>
      <c r="ENR57" s="111"/>
      <c r="ENS57" s="111"/>
      <c r="ENT57" s="111"/>
      <c r="ENU57" s="111"/>
      <c r="ENV57" s="111"/>
      <c r="ENW57" s="111"/>
      <c r="ENX57" s="111"/>
      <c r="ENY57" s="111"/>
      <c r="ENZ57" s="111"/>
      <c r="EOA57" s="111"/>
      <c r="EOB57" s="111"/>
      <c r="EOC57" s="111"/>
      <c r="EOD57" s="111"/>
      <c r="EOE57" s="111"/>
      <c r="EOF57" s="111"/>
      <c r="EOG57" s="111"/>
      <c r="EOH57" s="111"/>
      <c r="EOI57" s="111"/>
      <c r="EOJ57" s="111"/>
      <c r="EOK57" s="111"/>
      <c r="EOL57" s="111"/>
      <c r="EOM57" s="111"/>
      <c r="EON57" s="111"/>
      <c r="EOO57" s="111"/>
      <c r="EOP57" s="111"/>
      <c r="EOQ57" s="111"/>
      <c r="EOR57" s="111"/>
      <c r="EOS57" s="111"/>
      <c r="EOT57" s="111"/>
      <c r="EOU57" s="111"/>
      <c r="EOV57" s="111"/>
      <c r="EOW57" s="111"/>
      <c r="EOX57" s="111"/>
      <c r="EOY57" s="111"/>
      <c r="EOZ57" s="111"/>
      <c r="EPA57" s="111"/>
      <c r="EPB57" s="111"/>
      <c r="EPC57" s="111"/>
      <c r="EPD57" s="111"/>
      <c r="EPE57" s="111"/>
      <c r="EPF57" s="111"/>
      <c r="EPG57" s="111"/>
      <c r="EPH57" s="111"/>
      <c r="EPI57" s="111"/>
      <c r="EPJ57" s="111"/>
      <c r="EPK57" s="111"/>
      <c r="EPL57" s="111"/>
      <c r="EPM57" s="111"/>
      <c r="EPN57" s="111"/>
      <c r="EPO57" s="111"/>
      <c r="EPP57" s="111"/>
      <c r="EPQ57" s="111"/>
      <c r="EPR57" s="111"/>
      <c r="EPS57" s="111"/>
      <c r="EPT57" s="111"/>
      <c r="EPU57" s="111"/>
      <c r="EPV57" s="111"/>
      <c r="EPW57" s="111"/>
      <c r="EPX57" s="111"/>
      <c r="EPY57" s="111"/>
      <c r="EPZ57" s="111"/>
      <c r="EQA57" s="111"/>
      <c r="EQB57" s="111"/>
      <c r="EQC57" s="111"/>
      <c r="EQD57" s="111"/>
      <c r="EQE57" s="111"/>
      <c r="EQF57" s="111"/>
      <c r="EQG57" s="111"/>
      <c r="EQH57" s="111"/>
      <c r="EQI57" s="111"/>
      <c r="EQJ57" s="111"/>
      <c r="EQK57" s="111"/>
      <c r="EQL57" s="111"/>
      <c r="EQM57" s="111"/>
      <c r="EQN57" s="111"/>
      <c r="EQO57" s="111"/>
      <c r="EQP57" s="111"/>
      <c r="EQQ57" s="111"/>
      <c r="EQR57" s="111"/>
      <c r="EQS57" s="111"/>
      <c r="EQT57" s="111"/>
      <c r="EQU57" s="111"/>
      <c r="EQV57" s="111"/>
      <c r="EQW57" s="111"/>
      <c r="EQX57" s="111"/>
      <c r="EQY57" s="111"/>
      <c r="EQZ57" s="111"/>
      <c r="ERA57" s="111"/>
      <c r="ERB57" s="111"/>
      <c r="ERC57" s="111"/>
      <c r="ERD57" s="111"/>
      <c r="ERE57" s="111"/>
      <c r="ERF57" s="111"/>
      <c r="ERG57" s="111"/>
      <c r="ERH57" s="111"/>
      <c r="ERI57" s="111"/>
      <c r="ERJ57" s="111"/>
      <c r="ERK57" s="111"/>
      <c r="ERL57" s="111"/>
      <c r="ERM57" s="111"/>
      <c r="ERN57" s="111"/>
      <c r="ERO57" s="111"/>
      <c r="ERP57" s="111"/>
      <c r="ERQ57" s="111"/>
      <c r="ERR57" s="111"/>
      <c r="ERS57" s="111"/>
      <c r="ERT57" s="111"/>
      <c r="ERU57" s="111"/>
      <c r="ERV57" s="111"/>
      <c r="ERW57" s="111"/>
      <c r="ERX57" s="111"/>
      <c r="ERY57" s="111"/>
      <c r="ERZ57" s="111"/>
      <c r="ESA57" s="111"/>
      <c r="ESB57" s="111"/>
      <c r="ESC57" s="111"/>
      <c r="ESD57" s="111"/>
      <c r="ESE57" s="111"/>
      <c r="ESF57" s="111"/>
      <c r="ESG57" s="111"/>
      <c r="ESH57" s="111"/>
      <c r="ESI57" s="111"/>
      <c r="ESJ57" s="111"/>
      <c r="ESK57" s="111"/>
      <c r="ESL57" s="111"/>
      <c r="ESM57" s="111"/>
      <c r="ESN57" s="111"/>
      <c r="ESO57" s="111"/>
      <c r="ESP57" s="111"/>
      <c r="ESQ57" s="111"/>
      <c r="ESR57" s="111"/>
      <c r="ESS57" s="111"/>
      <c r="EST57" s="111"/>
      <c r="ESU57" s="111"/>
      <c r="ESV57" s="111"/>
      <c r="ESW57" s="111"/>
      <c r="ESX57" s="111"/>
      <c r="ESY57" s="111"/>
      <c r="ESZ57" s="111"/>
      <c r="ETA57" s="111"/>
      <c r="ETB57" s="111"/>
      <c r="ETC57" s="111"/>
      <c r="ETD57" s="111"/>
      <c r="ETE57" s="111"/>
      <c r="ETF57" s="111"/>
      <c r="ETG57" s="111"/>
      <c r="ETH57" s="111"/>
      <c r="ETI57" s="111"/>
      <c r="ETJ57" s="111"/>
      <c r="ETK57" s="111"/>
      <c r="ETL57" s="111"/>
      <c r="ETM57" s="111"/>
      <c r="ETN57" s="111"/>
      <c r="ETO57" s="111"/>
      <c r="ETP57" s="111"/>
      <c r="ETQ57" s="111"/>
      <c r="ETR57" s="111"/>
      <c r="ETS57" s="111"/>
      <c r="ETT57" s="111"/>
      <c r="ETU57" s="111"/>
      <c r="ETV57" s="111"/>
      <c r="ETW57" s="111"/>
      <c r="ETX57" s="111"/>
      <c r="ETY57" s="111"/>
      <c r="ETZ57" s="111"/>
      <c r="EUA57" s="111"/>
      <c r="EUB57" s="111"/>
      <c r="EUC57" s="111"/>
      <c r="EUD57" s="111"/>
      <c r="EUE57" s="111"/>
      <c r="EUF57" s="111"/>
      <c r="EUG57" s="111"/>
      <c r="EUH57" s="111"/>
      <c r="EUI57" s="111"/>
      <c r="EUJ57" s="111"/>
      <c r="EUK57" s="111"/>
      <c r="EUL57" s="111"/>
      <c r="EUM57" s="111"/>
      <c r="EUN57" s="111"/>
      <c r="EUO57" s="111"/>
      <c r="EUP57" s="111"/>
      <c r="EUQ57" s="111"/>
      <c r="EUR57" s="111"/>
      <c r="EUS57" s="111"/>
      <c r="EUT57" s="111"/>
      <c r="EUU57" s="111"/>
      <c r="EUV57" s="111"/>
      <c r="EUW57" s="111"/>
      <c r="EUX57" s="111"/>
      <c r="EUY57" s="111"/>
      <c r="EUZ57" s="111"/>
      <c r="EVA57" s="111"/>
      <c r="EVB57" s="111"/>
      <c r="EVC57" s="111"/>
      <c r="EVD57" s="111"/>
      <c r="EVE57" s="111"/>
      <c r="EVF57" s="111"/>
      <c r="EVG57" s="111"/>
      <c r="EVH57" s="111"/>
      <c r="EVI57" s="111"/>
      <c r="EVJ57" s="111"/>
      <c r="EVK57" s="111"/>
      <c r="EVL57" s="111"/>
      <c r="EVM57" s="111"/>
      <c r="EVN57" s="111"/>
      <c r="EVO57" s="111"/>
      <c r="EVP57" s="111"/>
      <c r="EVQ57" s="111"/>
      <c r="EVR57" s="111"/>
      <c r="EVS57" s="111"/>
      <c r="EVT57" s="111"/>
      <c r="EVU57" s="111"/>
      <c r="EVV57" s="111"/>
      <c r="EVW57" s="111"/>
      <c r="EVX57" s="111"/>
      <c r="EVY57" s="111"/>
      <c r="EVZ57" s="111"/>
      <c r="EWA57" s="111"/>
      <c r="EWB57" s="111"/>
      <c r="EWC57" s="111"/>
      <c r="EWD57" s="111"/>
      <c r="EWE57" s="111"/>
      <c r="EWF57" s="111"/>
      <c r="EWG57" s="111"/>
      <c r="EWH57" s="111"/>
      <c r="EWI57" s="111"/>
      <c r="EWJ57" s="111"/>
      <c r="EWK57" s="111"/>
      <c r="EWL57" s="111"/>
      <c r="EWM57" s="111"/>
      <c r="EWN57" s="111"/>
      <c r="EWO57" s="111"/>
      <c r="EWP57" s="111"/>
      <c r="EWQ57" s="111"/>
      <c r="EWR57" s="111"/>
      <c r="EWS57" s="111"/>
      <c r="EWT57" s="111"/>
      <c r="EWU57" s="111"/>
      <c r="EWV57" s="111"/>
      <c r="EWW57" s="111"/>
      <c r="EWX57" s="111"/>
      <c r="EWY57" s="111"/>
      <c r="EWZ57" s="111"/>
      <c r="EXA57" s="111"/>
      <c r="EXB57" s="111"/>
      <c r="EXC57" s="111"/>
      <c r="EXD57" s="111"/>
      <c r="EXE57" s="111"/>
      <c r="EXF57" s="111"/>
      <c r="EXG57" s="111"/>
      <c r="EXH57" s="111"/>
      <c r="EXI57" s="111"/>
      <c r="EXJ57" s="111"/>
      <c r="EXK57" s="111"/>
      <c r="EXL57" s="111"/>
      <c r="EXM57" s="111"/>
      <c r="EXN57" s="111"/>
      <c r="EXO57" s="111"/>
      <c r="EXP57" s="111"/>
      <c r="EXQ57" s="111"/>
      <c r="EXR57" s="111"/>
      <c r="EXS57" s="111"/>
      <c r="EXT57" s="111"/>
      <c r="EXU57" s="111"/>
      <c r="EXV57" s="111"/>
      <c r="EXW57" s="111"/>
      <c r="EXX57" s="111"/>
      <c r="EXY57" s="111"/>
      <c r="EXZ57" s="111"/>
      <c r="EYA57" s="111"/>
      <c r="EYB57" s="111"/>
      <c r="EYC57" s="111"/>
      <c r="EYD57" s="111"/>
      <c r="EYE57" s="111"/>
      <c r="EYF57" s="111"/>
      <c r="EYG57" s="111"/>
      <c r="EYH57" s="111"/>
      <c r="EYI57" s="111"/>
      <c r="EYJ57" s="111"/>
      <c r="EYK57" s="111"/>
      <c r="EYL57" s="111"/>
      <c r="EYM57" s="111"/>
      <c r="EYN57" s="111"/>
      <c r="EYO57" s="111"/>
      <c r="EYP57" s="111"/>
      <c r="EYQ57" s="111"/>
      <c r="EYR57" s="111"/>
      <c r="EYS57" s="111"/>
      <c r="EYT57" s="111"/>
      <c r="EYU57" s="111"/>
      <c r="EYV57" s="111"/>
      <c r="EYW57" s="111"/>
      <c r="EYX57" s="111"/>
      <c r="EYY57" s="111"/>
      <c r="EYZ57" s="111"/>
      <c r="EZA57" s="111"/>
      <c r="EZB57" s="111"/>
      <c r="EZC57" s="111"/>
      <c r="EZD57" s="111"/>
      <c r="EZE57" s="111"/>
      <c r="EZF57" s="111"/>
      <c r="EZG57" s="111"/>
      <c r="EZH57" s="111"/>
      <c r="EZI57" s="111"/>
      <c r="EZJ57" s="111"/>
      <c r="EZK57" s="111"/>
      <c r="EZL57" s="111"/>
      <c r="EZM57" s="111"/>
      <c r="EZN57" s="111"/>
      <c r="EZO57" s="111"/>
      <c r="EZP57" s="111"/>
      <c r="EZQ57" s="111"/>
      <c r="EZR57" s="111"/>
      <c r="EZS57" s="111"/>
      <c r="EZT57" s="111"/>
      <c r="EZU57" s="111"/>
      <c r="EZV57" s="111"/>
      <c r="EZW57" s="111"/>
      <c r="EZX57" s="111"/>
      <c r="EZY57" s="111"/>
      <c r="EZZ57" s="111"/>
      <c r="FAA57" s="111"/>
      <c r="FAB57" s="111"/>
      <c r="FAC57" s="111"/>
      <c r="FAD57" s="111"/>
      <c r="FAE57" s="111"/>
      <c r="FAF57" s="111"/>
      <c r="FAG57" s="111"/>
      <c r="FAH57" s="111"/>
      <c r="FAI57" s="111"/>
      <c r="FAJ57" s="111"/>
      <c r="FAK57" s="111"/>
      <c r="FAL57" s="111"/>
      <c r="FAM57" s="111"/>
      <c r="FAN57" s="111"/>
      <c r="FAO57" s="111"/>
      <c r="FAP57" s="111"/>
      <c r="FAQ57" s="111"/>
      <c r="FAR57" s="111"/>
      <c r="FAS57" s="111"/>
      <c r="FAT57" s="111"/>
      <c r="FAU57" s="111"/>
      <c r="FAV57" s="111"/>
      <c r="FAW57" s="111"/>
      <c r="FAX57" s="111"/>
      <c r="FAY57" s="111"/>
      <c r="FAZ57" s="111"/>
      <c r="FBA57" s="111"/>
      <c r="FBB57" s="111"/>
      <c r="FBC57" s="111"/>
      <c r="FBD57" s="111"/>
      <c r="FBE57" s="111"/>
      <c r="FBF57" s="111"/>
      <c r="FBG57" s="111"/>
      <c r="FBH57" s="111"/>
      <c r="FBI57" s="111"/>
      <c r="FBJ57" s="111"/>
      <c r="FBK57" s="111"/>
      <c r="FBL57" s="111"/>
      <c r="FBM57" s="111"/>
      <c r="FBN57" s="111"/>
      <c r="FBO57" s="111"/>
      <c r="FBP57" s="111"/>
      <c r="FBQ57" s="111"/>
      <c r="FBR57" s="111"/>
      <c r="FBS57" s="111"/>
      <c r="FBT57" s="111"/>
      <c r="FBU57" s="111"/>
      <c r="FBV57" s="111"/>
      <c r="FBW57" s="111"/>
      <c r="FBX57" s="111"/>
      <c r="FBY57" s="111"/>
      <c r="FBZ57" s="111"/>
      <c r="FCA57" s="111"/>
      <c r="FCB57" s="111"/>
      <c r="FCC57" s="111"/>
      <c r="FCD57" s="111"/>
      <c r="FCE57" s="111"/>
      <c r="FCF57" s="111"/>
      <c r="FCG57" s="111"/>
      <c r="FCH57" s="111"/>
      <c r="FCI57" s="111"/>
      <c r="FCJ57" s="111"/>
      <c r="FCK57" s="111"/>
      <c r="FCL57" s="111"/>
      <c r="FCM57" s="111"/>
      <c r="FCN57" s="111"/>
      <c r="FCO57" s="111"/>
      <c r="FCP57" s="111"/>
      <c r="FCQ57" s="111"/>
      <c r="FCR57" s="111"/>
      <c r="FCS57" s="111"/>
      <c r="FCT57" s="111"/>
      <c r="FCU57" s="111"/>
      <c r="FCV57" s="111"/>
      <c r="FCW57" s="111"/>
      <c r="FCX57" s="111"/>
      <c r="FCY57" s="111"/>
      <c r="FCZ57" s="111"/>
      <c r="FDA57" s="111"/>
      <c r="FDB57" s="111"/>
      <c r="FDC57" s="111"/>
      <c r="FDD57" s="111"/>
      <c r="FDE57" s="111"/>
      <c r="FDF57" s="111"/>
      <c r="FDG57" s="111"/>
      <c r="FDH57" s="111"/>
      <c r="FDI57" s="111"/>
      <c r="FDJ57" s="111"/>
      <c r="FDK57" s="111"/>
      <c r="FDL57" s="111"/>
      <c r="FDM57" s="111"/>
      <c r="FDN57" s="111"/>
      <c r="FDO57" s="111"/>
      <c r="FDP57" s="111"/>
      <c r="FDQ57" s="111"/>
      <c r="FDR57" s="111"/>
      <c r="FDS57" s="111"/>
      <c r="FDT57" s="111"/>
      <c r="FDU57" s="111"/>
      <c r="FDV57" s="111"/>
      <c r="FDW57" s="111"/>
      <c r="FDX57" s="111"/>
      <c r="FDY57" s="111"/>
      <c r="FDZ57" s="111"/>
      <c r="FEA57" s="111"/>
      <c r="FEB57" s="111"/>
      <c r="FEC57" s="111"/>
      <c r="FED57" s="111"/>
      <c r="FEE57" s="111"/>
      <c r="FEF57" s="111"/>
      <c r="FEG57" s="111"/>
      <c r="FEH57" s="111"/>
      <c r="FEI57" s="111"/>
      <c r="FEJ57" s="111"/>
      <c r="FEK57" s="111"/>
      <c r="FEL57" s="111"/>
      <c r="FEM57" s="111"/>
      <c r="FEN57" s="111"/>
      <c r="FEO57" s="111"/>
      <c r="FEP57" s="111"/>
      <c r="FEQ57" s="111"/>
      <c r="FER57" s="111"/>
      <c r="FES57" s="111"/>
      <c r="FET57" s="111"/>
      <c r="FEU57" s="111"/>
      <c r="FEV57" s="111"/>
      <c r="FEW57" s="111"/>
      <c r="FEX57" s="111"/>
      <c r="FEY57" s="111"/>
      <c r="FEZ57" s="111"/>
      <c r="FFA57" s="111"/>
      <c r="FFB57" s="111"/>
      <c r="FFC57" s="111"/>
      <c r="FFD57" s="111"/>
      <c r="FFE57" s="111"/>
      <c r="FFF57" s="111"/>
      <c r="FFG57" s="111"/>
      <c r="FFH57" s="111"/>
      <c r="FFI57" s="111"/>
      <c r="FFJ57" s="111"/>
      <c r="FFK57" s="111"/>
      <c r="FFL57" s="111"/>
      <c r="FFM57" s="111"/>
      <c r="FFN57" s="111"/>
      <c r="FFO57" s="111"/>
      <c r="FFP57" s="111"/>
      <c r="FFQ57" s="111"/>
      <c r="FFR57" s="111"/>
      <c r="FFS57" s="111"/>
      <c r="FFT57" s="111"/>
      <c r="FFU57" s="111"/>
      <c r="FFV57" s="111"/>
      <c r="FFW57" s="111"/>
      <c r="FFX57" s="111"/>
      <c r="FFY57" s="111"/>
      <c r="FFZ57" s="111"/>
      <c r="FGA57" s="111"/>
      <c r="FGB57" s="111"/>
      <c r="FGC57" s="111"/>
      <c r="FGD57" s="111"/>
      <c r="FGE57" s="111"/>
      <c r="FGF57" s="111"/>
      <c r="FGG57" s="111"/>
      <c r="FGH57" s="111"/>
      <c r="FGI57" s="111"/>
      <c r="FGJ57" s="111"/>
      <c r="FGK57" s="111"/>
      <c r="FGL57" s="111"/>
      <c r="FGM57" s="111"/>
      <c r="FGN57" s="111"/>
      <c r="FGO57" s="111"/>
      <c r="FGP57" s="111"/>
      <c r="FGQ57" s="111"/>
      <c r="FGR57" s="111"/>
      <c r="FGS57" s="111"/>
      <c r="FGT57" s="111"/>
      <c r="FGU57" s="111"/>
      <c r="FGV57" s="111"/>
      <c r="FGW57" s="111"/>
      <c r="FGX57" s="111"/>
      <c r="FGY57" s="111"/>
      <c r="FGZ57" s="111"/>
      <c r="FHA57" s="111"/>
      <c r="FHB57" s="111"/>
      <c r="FHC57" s="111"/>
      <c r="FHD57" s="111"/>
      <c r="FHE57" s="111"/>
      <c r="FHF57" s="111"/>
      <c r="FHG57" s="111"/>
      <c r="FHH57" s="111"/>
      <c r="FHI57" s="111"/>
      <c r="FHJ57" s="111"/>
      <c r="FHK57" s="111"/>
      <c r="FHL57" s="111"/>
      <c r="FHM57" s="111"/>
      <c r="FHN57" s="111"/>
      <c r="FHO57" s="111"/>
      <c r="FHP57" s="111"/>
      <c r="FHQ57" s="111"/>
      <c r="FHR57" s="111"/>
      <c r="FHS57" s="111"/>
      <c r="FHT57" s="111"/>
      <c r="FHU57" s="111"/>
      <c r="FHV57" s="111"/>
      <c r="FHW57" s="111"/>
      <c r="FHX57" s="111"/>
      <c r="FHY57" s="111"/>
      <c r="FHZ57" s="111"/>
      <c r="FIA57" s="111"/>
      <c r="FIB57" s="111"/>
      <c r="FIC57" s="111"/>
      <c r="FID57" s="111"/>
      <c r="FIE57" s="111"/>
      <c r="FIF57" s="111"/>
      <c r="FIG57" s="111"/>
      <c r="FIH57" s="111"/>
      <c r="FII57" s="111"/>
      <c r="FIJ57" s="111"/>
      <c r="FIK57" s="111"/>
      <c r="FIL57" s="111"/>
      <c r="FIM57" s="111"/>
      <c r="FIN57" s="111"/>
      <c r="FIO57" s="111"/>
      <c r="FIP57" s="111"/>
      <c r="FIQ57" s="111"/>
      <c r="FIR57" s="111"/>
      <c r="FIS57" s="111"/>
      <c r="FIT57" s="111"/>
      <c r="FIU57" s="111"/>
      <c r="FIV57" s="111"/>
      <c r="FIW57" s="111"/>
      <c r="FIX57" s="111"/>
      <c r="FIY57" s="111"/>
      <c r="FIZ57" s="111"/>
      <c r="FJA57" s="111"/>
      <c r="FJB57" s="111"/>
      <c r="FJC57" s="111"/>
      <c r="FJD57" s="111"/>
      <c r="FJE57" s="111"/>
      <c r="FJF57" s="111"/>
      <c r="FJG57" s="111"/>
      <c r="FJH57" s="111"/>
      <c r="FJI57" s="111"/>
      <c r="FJJ57" s="111"/>
      <c r="FJK57" s="111"/>
      <c r="FJL57" s="111"/>
      <c r="FJM57" s="111"/>
      <c r="FJN57" s="111"/>
      <c r="FJO57" s="111"/>
      <c r="FJP57" s="111"/>
      <c r="FJQ57" s="111"/>
      <c r="FJR57" s="111"/>
      <c r="FJS57" s="111"/>
      <c r="FJT57" s="111"/>
      <c r="FJU57" s="111"/>
      <c r="FJV57" s="111"/>
      <c r="FJW57" s="111"/>
      <c r="FJX57" s="111"/>
      <c r="FJY57" s="111"/>
      <c r="FJZ57" s="111"/>
      <c r="FKA57" s="111"/>
      <c r="FKB57" s="111"/>
      <c r="FKC57" s="111"/>
      <c r="FKD57" s="111"/>
      <c r="FKE57" s="111"/>
      <c r="FKF57" s="111"/>
      <c r="FKG57" s="111"/>
      <c r="FKH57" s="111"/>
      <c r="FKI57" s="111"/>
      <c r="FKJ57" s="111"/>
      <c r="FKK57" s="111"/>
      <c r="FKL57" s="111"/>
      <c r="FKM57" s="111"/>
      <c r="FKN57" s="111"/>
      <c r="FKO57" s="111"/>
      <c r="FKP57" s="111"/>
      <c r="FKQ57" s="111"/>
      <c r="FKR57" s="111"/>
      <c r="FKS57" s="111"/>
      <c r="FKT57" s="111"/>
      <c r="FKU57" s="111"/>
      <c r="FKV57" s="111"/>
      <c r="FKW57" s="111"/>
      <c r="FKX57" s="111"/>
      <c r="FKY57" s="111"/>
      <c r="FKZ57" s="111"/>
      <c r="FLA57" s="111"/>
      <c r="FLB57" s="111"/>
      <c r="FLC57" s="111"/>
      <c r="FLD57" s="111"/>
      <c r="FLE57" s="111"/>
      <c r="FLF57" s="111"/>
      <c r="FLG57" s="111"/>
      <c r="FLH57" s="111"/>
      <c r="FLI57" s="111"/>
      <c r="FLJ57" s="111"/>
      <c r="FLK57" s="111"/>
      <c r="FLL57" s="111"/>
      <c r="FLM57" s="111"/>
      <c r="FLN57" s="111"/>
      <c r="FLO57" s="111"/>
      <c r="FLP57" s="111"/>
      <c r="FLQ57" s="111"/>
      <c r="FLR57" s="111"/>
      <c r="FLS57" s="111"/>
      <c r="FLT57" s="111"/>
      <c r="FLU57" s="111"/>
      <c r="FLV57" s="111"/>
      <c r="FLW57" s="111"/>
      <c r="FLX57" s="111"/>
      <c r="FLY57" s="111"/>
      <c r="FLZ57" s="111"/>
      <c r="FMA57" s="111"/>
      <c r="FMB57" s="111"/>
      <c r="FMC57" s="111"/>
      <c r="FMD57" s="111"/>
      <c r="FME57" s="111"/>
      <c r="FMF57" s="111"/>
      <c r="FMG57" s="111"/>
      <c r="FMH57" s="111"/>
      <c r="FMI57" s="111"/>
      <c r="FMJ57" s="111"/>
      <c r="FMK57" s="111"/>
      <c r="FML57" s="111"/>
      <c r="FMM57" s="111"/>
      <c r="FMN57" s="111"/>
      <c r="FMO57" s="111"/>
      <c r="FMP57" s="111"/>
      <c r="FMQ57" s="111"/>
      <c r="FMR57" s="111"/>
      <c r="FMS57" s="111"/>
      <c r="FMT57" s="111"/>
      <c r="FMU57" s="111"/>
      <c r="FMV57" s="111"/>
      <c r="FMW57" s="111"/>
      <c r="FMX57" s="111"/>
      <c r="FMY57" s="111"/>
      <c r="FMZ57" s="111"/>
      <c r="FNA57" s="111"/>
      <c r="FNB57" s="111"/>
      <c r="FNC57" s="111"/>
      <c r="FND57" s="111"/>
      <c r="FNE57" s="111"/>
      <c r="FNF57" s="111"/>
      <c r="FNG57" s="111"/>
      <c r="FNH57" s="111"/>
      <c r="FNI57" s="111"/>
      <c r="FNJ57" s="111"/>
      <c r="FNK57" s="111"/>
      <c r="FNL57" s="111"/>
      <c r="FNM57" s="111"/>
      <c r="FNN57" s="111"/>
      <c r="FNO57" s="111"/>
      <c r="FNP57" s="111"/>
      <c r="FNQ57" s="111"/>
      <c r="FNR57" s="111"/>
      <c r="FNS57" s="111"/>
      <c r="FNT57" s="111"/>
      <c r="FNU57" s="111"/>
      <c r="FNV57" s="111"/>
      <c r="FNW57" s="111"/>
      <c r="FNX57" s="111"/>
      <c r="FNY57" s="111"/>
      <c r="FNZ57" s="111"/>
      <c r="FOA57" s="111"/>
      <c r="FOB57" s="111"/>
      <c r="FOC57" s="111"/>
      <c r="FOD57" s="111"/>
      <c r="FOE57" s="111"/>
      <c r="FOF57" s="111"/>
      <c r="FOG57" s="111"/>
      <c r="FOH57" s="111"/>
      <c r="FOI57" s="111"/>
      <c r="FOJ57" s="111"/>
      <c r="FOK57" s="111"/>
      <c r="FOL57" s="111"/>
      <c r="FOM57" s="111"/>
      <c r="FON57" s="111"/>
      <c r="FOO57" s="111"/>
      <c r="FOP57" s="111"/>
      <c r="FOQ57" s="111"/>
      <c r="FOR57" s="111"/>
      <c r="FOS57" s="111"/>
      <c r="FOT57" s="111"/>
      <c r="FOU57" s="111"/>
      <c r="FOV57" s="111"/>
      <c r="FOW57" s="111"/>
      <c r="FOX57" s="111"/>
      <c r="FOY57" s="111"/>
      <c r="FOZ57" s="111"/>
      <c r="FPA57" s="111"/>
      <c r="FPB57" s="111"/>
      <c r="FPC57" s="111"/>
      <c r="FPD57" s="111"/>
      <c r="FPE57" s="111"/>
      <c r="FPF57" s="111"/>
      <c r="FPG57" s="111"/>
      <c r="FPH57" s="111"/>
      <c r="FPI57" s="111"/>
      <c r="FPJ57" s="111"/>
      <c r="FPK57" s="111"/>
      <c r="FPL57" s="111"/>
      <c r="FPM57" s="111"/>
      <c r="FPN57" s="111"/>
      <c r="FPO57" s="111"/>
      <c r="FPP57" s="111"/>
      <c r="FPQ57" s="111"/>
      <c r="FPR57" s="111"/>
      <c r="FPS57" s="111"/>
      <c r="FPT57" s="111"/>
      <c r="FPU57" s="111"/>
      <c r="FPV57" s="111"/>
      <c r="FPW57" s="111"/>
      <c r="FPX57" s="111"/>
      <c r="FPY57" s="111"/>
      <c r="FPZ57" s="111"/>
      <c r="FQA57" s="111"/>
      <c r="FQB57" s="111"/>
      <c r="FQC57" s="111"/>
      <c r="FQD57" s="111"/>
      <c r="FQE57" s="111"/>
      <c r="FQF57" s="111"/>
      <c r="FQG57" s="111"/>
      <c r="FQH57" s="111"/>
      <c r="FQI57" s="111"/>
      <c r="FQJ57" s="111"/>
      <c r="FQK57" s="111"/>
      <c r="FQL57" s="111"/>
      <c r="FQM57" s="111"/>
      <c r="FQN57" s="111"/>
      <c r="FQO57" s="111"/>
      <c r="FQP57" s="111"/>
      <c r="FQQ57" s="111"/>
      <c r="FQR57" s="111"/>
      <c r="FQS57" s="111"/>
      <c r="FQT57" s="111"/>
      <c r="FQU57" s="111"/>
      <c r="FQV57" s="111"/>
      <c r="FQW57" s="111"/>
      <c r="FQX57" s="111"/>
      <c r="FQY57" s="111"/>
      <c r="FQZ57" s="111"/>
      <c r="FRA57" s="111"/>
      <c r="FRB57" s="111"/>
      <c r="FRC57" s="111"/>
      <c r="FRD57" s="111"/>
      <c r="FRE57" s="111"/>
      <c r="FRF57" s="111"/>
      <c r="FRG57" s="111"/>
      <c r="FRH57" s="111"/>
      <c r="FRI57" s="111"/>
      <c r="FRJ57" s="111"/>
      <c r="FRK57" s="111"/>
      <c r="FRL57" s="111"/>
      <c r="FRM57" s="111"/>
      <c r="FRN57" s="111"/>
      <c r="FRO57" s="111"/>
      <c r="FRP57" s="111"/>
      <c r="FRQ57" s="111"/>
      <c r="FRR57" s="111"/>
      <c r="FRS57" s="111"/>
      <c r="FRT57" s="111"/>
      <c r="FRU57" s="111"/>
      <c r="FRV57" s="111"/>
      <c r="FRW57" s="111"/>
      <c r="FRX57" s="111"/>
      <c r="FRY57" s="111"/>
      <c r="FRZ57" s="111"/>
      <c r="FSA57" s="111"/>
      <c r="FSB57" s="111"/>
      <c r="FSC57" s="111"/>
      <c r="FSD57" s="111"/>
      <c r="FSE57" s="111"/>
      <c r="FSF57" s="111"/>
      <c r="FSG57" s="111"/>
      <c r="FSH57" s="111"/>
      <c r="FSI57" s="111"/>
      <c r="FSJ57" s="111"/>
      <c r="FSK57" s="111"/>
      <c r="FSL57" s="111"/>
      <c r="FSM57" s="111"/>
      <c r="FSN57" s="111"/>
      <c r="FSO57" s="111"/>
      <c r="FSP57" s="111"/>
      <c r="FSQ57" s="111"/>
      <c r="FSR57" s="111"/>
      <c r="FSS57" s="111"/>
      <c r="FST57" s="111"/>
      <c r="FSU57" s="111"/>
      <c r="FSV57" s="111"/>
      <c r="FSW57" s="111"/>
      <c r="FSX57" s="111"/>
      <c r="FSY57" s="111"/>
      <c r="FSZ57" s="111"/>
      <c r="FTA57" s="111"/>
      <c r="FTB57" s="111"/>
      <c r="FTC57" s="111"/>
      <c r="FTD57" s="111"/>
      <c r="FTE57" s="111"/>
      <c r="FTF57" s="111"/>
      <c r="FTG57" s="111"/>
      <c r="FTH57" s="111"/>
      <c r="FTI57" s="111"/>
      <c r="FTJ57" s="111"/>
      <c r="FTK57" s="111"/>
      <c r="FTL57" s="111"/>
      <c r="FTM57" s="111"/>
      <c r="FTN57" s="111"/>
      <c r="FTO57" s="111"/>
      <c r="FTP57" s="111"/>
      <c r="FTQ57" s="111"/>
      <c r="FTR57" s="111"/>
      <c r="FTS57" s="111"/>
      <c r="FTT57" s="111"/>
      <c r="FTU57" s="111"/>
      <c r="FTV57" s="111"/>
      <c r="FTW57" s="111"/>
      <c r="FTX57" s="111"/>
      <c r="FTY57" s="111"/>
      <c r="FTZ57" s="111"/>
      <c r="FUA57" s="111"/>
      <c r="FUB57" s="111"/>
      <c r="FUC57" s="111"/>
      <c r="FUD57" s="111"/>
      <c r="FUE57" s="111"/>
      <c r="FUF57" s="111"/>
      <c r="FUG57" s="111"/>
      <c r="FUH57" s="111"/>
      <c r="FUI57" s="111"/>
      <c r="FUJ57" s="111"/>
      <c r="FUK57" s="111"/>
      <c r="FUL57" s="111"/>
      <c r="FUM57" s="111"/>
      <c r="FUN57" s="111"/>
      <c r="FUO57" s="111"/>
      <c r="FUP57" s="111"/>
      <c r="FUQ57" s="111"/>
      <c r="FUR57" s="111"/>
      <c r="FUS57" s="111"/>
      <c r="FUT57" s="111"/>
      <c r="FUU57" s="111"/>
      <c r="FUV57" s="111"/>
      <c r="FUW57" s="111"/>
      <c r="FUX57" s="111"/>
      <c r="FUY57" s="111"/>
      <c r="FUZ57" s="111"/>
      <c r="FVA57" s="111"/>
      <c r="FVB57" s="111"/>
      <c r="FVC57" s="111"/>
      <c r="FVD57" s="111"/>
      <c r="FVE57" s="111"/>
      <c r="FVF57" s="111"/>
      <c r="FVG57" s="111"/>
      <c r="FVH57" s="111"/>
      <c r="FVI57" s="111"/>
      <c r="FVJ57" s="111"/>
      <c r="FVK57" s="111"/>
      <c r="FVL57" s="111"/>
      <c r="FVM57" s="111"/>
      <c r="FVN57" s="111"/>
      <c r="FVO57" s="111"/>
      <c r="FVP57" s="111"/>
      <c r="FVQ57" s="111"/>
      <c r="FVR57" s="111"/>
      <c r="FVS57" s="111"/>
      <c r="FVT57" s="111"/>
      <c r="FVU57" s="111"/>
      <c r="FVV57" s="111"/>
      <c r="FVW57" s="111"/>
      <c r="FVX57" s="111"/>
      <c r="FVY57" s="111"/>
      <c r="FVZ57" s="111"/>
      <c r="FWA57" s="111"/>
      <c r="FWB57" s="111"/>
      <c r="FWC57" s="111"/>
      <c r="FWD57" s="111"/>
      <c r="FWE57" s="111"/>
      <c r="FWF57" s="111"/>
      <c r="FWG57" s="111"/>
      <c r="FWH57" s="111"/>
      <c r="FWI57" s="111"/>
      <c r="FWJ57" s="111"/>
      <c r="FWK57" s="111"/>
      <c r="FWL57" s="111"/>
      <c r="FWM57" s="111"/>
      <c r="FWN57" s="111"/>
      <c r="FWO57" s="111"/>
      <c r="FWP57" s="111"/>
      <c r="FWQ57" s="111"/>
      <c r="FWR57" s="111"/>
      <c r="FWS57" s="111"/>
      <c r="FWT57" s="111"/>
      <c r="FWU57" s="111"/>
      <c r="FWV57" s="111"/>
      <c r="FWW57" s="111"/>
      <c r="FWX57" s="111"/>
      <c r="FWY57" s="111"/>
      <c r="FWZ57" s="111"/>
      <c r="FXA57" s="111"/>
      <c r="FXB57" s="111"/>
      <c r="FXC57" s="111"/>
      <c r="FXD57" s="111"/>
      <c r="FXE57" s="111"/>
      <c r="FXF57" s="111"/>
      <c r="FXG57" s="111"/>
      <c r="FXH57" s="111"/>
      <c r="FXI57" s="111"/>
      <c r="FXJ57" s="111"/>
      <c r="FXK57" s="111"/>
      <c r="FXL57" s="111"/>
      <c r="FXM57" s="111"/>
      <c r="FXN57" s="111"/>
      <c r="FXO57" s="111"/>
      <c r="FXP57" s="111"/>
      <c r="FXQ57" s="111"/>
      <c r="FXR57" s="111"/>
      <c r="FXS57" s="111"/>
      <c r="FXT57" s="111"/>
      <c r="FXU57" s="111"/>
      <c r="FXV57" s="111"/>
      <c r="FXW57" s="111"/>
      <c r="FXX57" s="111"/>
      <c r="FXY57" s="111"/>
      <c r="FXZ57" s="111"/>
      <c r="FYA57" s="111"/>
      <c r="FYB57" s="111"/>
      <c r="FYC57" s="111"/>
      <c r="FYD57" s="111"/>
      <c r="FYE57" s="111"/>
      <c r="FYF57" s="111"/>
      <c r="FYG57" s="111"/>
      <c r="FYH57" s="111"/>
      <c r="FYI57" s="111"/>
      <c r="FYJ57" s="111"/>
      <c r="FYK57" s="111"/>
      <c r="FYL57" s="111"/>
      <c r="FYM57" s="111"/>
      <c r="FYN57" s="111"/>
      <c r="FYO57" s="111"/>
      <c r="FYP57" s="111"/>
      <c r="FYQ57" s="111"/>
      <c r="FYR57" s="111"/>
      <c r="FYS57" s="111"/>
      <c r="FYT57" s="111"/>
      <c r="FYU57" s="111"/>
      <c r="FYV57" s="111"/>
      <c r="FYW57" s="111"/>
      <c r="FYX57" s="111"/>
      <c r="FYY57" s="111"/>
      <c r="FYZ57" s="111"/>
      <c r="FZA57" s="111"/>
      <c r="FZB57" s="111"/>
      <c r="FZC57" s="111"/>
      <c r="FZD57" s="111"/>
      <c r="FZE57" s="111"/>
      <c r="FZF57" s="111"/>
      <c r="FZG57" s="111"/>
      <c r="FZH57" s="111"/>
      <c r="FZI57" s="111"/>
      <c r="FZJ57" s="111"/>
      <c r="FZK57" s="111"/>
      <c r="FZL57" s="111"/>
      <c r="FZM57" s="111"/>
      <c r="FZN57" s="111"/>
      <c r="FZO57" s="111"/>
      <c r="FZP57" s="111"/>
      <c r="FZQ57" s="111"/>
      <c r="FZR57" s="111"/>
      <c r="FZS57" s="111"/>
      <c r="FZT57" s="111"/>
      <c r="FZU57" s="111"/>
      <c r="FZV57" s="111"/>
      <c r="FZW57" s="111"/>
      <c r="FZX57" s="111"/>
      <c r="FZY57" s="111"/>
      <c r="FZZ57" s="111"/>
      <c r="GAA57" s="111"/>
      <c r="GAB57" s="111"/>
      <c r="GAC57" s="111"/>
      <c r="GAD57" s="111"/>
      <c r="GAE57" s="111"/>
      <c r="GAF57" s="111"/>
      <c r="GAG57" s="111"/>
      <c r="GAH57" s="111"/>
      <c r="GAI57" s="111"/>
      <c r="GAJ57" s="111"/>
      <c r="GAK57" s="111"/>
      <c r="GAL57" s="111"/>
      <c r="GAM57" s="111"/>
      <c r="GAN57" s="111"/>
      <c r="GAO57" s="111"/>
      <c r="GAP57" s="111"/>
      <c r="GAQ57" s="111"/>
      <c r="GAR57" s="111"/>
      <c r="GAS57" s="111"/>
      <c r="GAT57" s="111"/>
      <c r="GAU57" s="111"/>
      <c r="GAV57" s="111"/>
      <c r="GAW57" s="111"/>
      <c r="GAX57" s="111"/>
      <c r="GAY57" s="111"/>
      <c r="GAZ57" s="111"/>
      <c r="GBA57" s="111"/>
      <c r="GBB57" s="111"/>
      <c r="GBC57" s="111"/>
      <c r="GBD57" s="111"/>
      <c r="GBE57" s="111"/>
      <c r="GBF57" s="111"/>
      <c r="GBG57" s="111"/>
      <c r="GBH57" s="111"/>
      <c r="GBI57" s="111"/>
      <c r="GBJ57" s="111"/>
      <c r="GBK57" s="111"/>
      <c r="GBL57" s="111"/>
      <c r="GBM57" s="111"/>
      <c r="GBN57" s="111"/>
      <c r="GBO57" s="111"/>
      <c r="GBP57" s="111"/>
      <c r="GBQ57" s="111"/>
      <c r="GBR57" s="111"/>
      <c r="GBS57" s="111"/>
      <c r="GBT57" s="111"/>
      <c r="GBU57" s="111"/>
      <c r="GBV57" s="111"/>
      <c r="GBW57" s="111"/>
      <c r="GBX57" s="111"/>
      <c r="GBY57" s="111"/>
      <c r="GBZ57" s="111"/>
      <c r="GCA57" s="111"/>
      <c r="GCB57" s="111"/>
      <c r="GCC57" s="111"/>
      <c r="GCD57" s="111"/>
      <c r="GCE57" s="111"/>
      <c r="GCF57" s="111"/>
      <c r="GCG57" s="111"/>
      <c r="GCH57" s="111"/>
      <c r="GCI57" s="111"/>
      <c r="GCJ57" s="111"/>
      <c r="GCK57" s="111"/>
      <c r="GCL57" s="111"/>
      <c r="GCM57" s="111"/>
      <c r="GCN57" s="111"/>
      <c r="GCO57" s="111"/>
      <c r="GCP57" s="111"/>
      <c r="GCQ57" s="111"/>
      <c r="GCR57" s="111"/>
      <c r="GCS57" s="111"/>
      <c r="GCT57" s="111"/>
      <c r="GCU57" s="111"/>
      <c r="GCV57" s="111"/>
      <c r="GCW57" s="111"/>
      <c r="GCX57" s="111"/>
      <c r="GCY57" s="111"/>
      <c r="GCZ57" s="111"/>
      <c r="GDA57" s="111"/>
      <c r="GDB57" s="111"/>
      <c r="GDC57" s="111"/>
      <c r="GDD57" s="111"/>
      <c r="GDE57" s="111"/>
      <c r="GDF57" s="111"/>
      <c r="GDG57" s="111"/>
      <c r="GDH57" s="111"/>
      <c r="GDI57" s="111"/>
      <c r="GDJ57" s="111"/>
      <c r="GDK57" s="111"/>
      <c r="GDL57" s="111"/>
      <c r="GDM57" s="111"/>
      <c r="GDN57" s="111"/>
      <c r="GDO57" s="111"/>
      <c r="GDP57" s="111"/>
      <c r="GDQ57" s="111"/>
      <c r="GDR57" s="111"/>
      <c r="GDS57" s="111"/>
      <c r="GDT57" s="111"/>
      <c r="GDU57" s="111"/>
      <c r="GDV57" s="111"/>
      <c r="GDW57" s="111"/>
      <c r="GDX57" s="111"/>
      <c r="GDY57" s="111"/>
      <c r="GDZ57" s="111"/>
      <c r="GEA57" s="111"/>
      <c r="GEB57" s="111"/>
      <c r="GEC57" s="111"/>
      <c r="GED57" s="111"/>
      <c r="GEE57" s="111"/>
      <c r="GEF57" s="111"/>
      <c r="GEG57" s="111"/>
      <c r="GEH57" s="111"/>
      <c r="GEI57" s="111"/>
      <c r="GEJ57" s="111"/>
      <c r="GEK57" s="111"/>
      <c r="GEL57" s="111"/>
      <c r="GEM57" s="111"/>
      <c r="GEN57" s="111"/>
      <c r="GEO57" s="111"/>
      <c r="GEP57" s="111"/>
      <c r="GEQ57" s="111"/>
      <c r="GER57" s="111"/>
      <c r="GES57" s="111"/>
      <c r="GET57" s="111"/>
      <c r="GEU57" s="111"/>
      <c r="GEV57" s="111"/>
      <c r="GEW57" s="111"/>
      <c r="GEX57" s="111"/>
      <c r="GEY57" s="111"/>
      <c r="GEZ57" s="111"/>
      <c r="GFA57" s="111"/>
      <c r="GFB57" s="111"/>
      <c r="GFC57" s="111"/>
      <c r="GFD57" s="111"/>
      <c r="GFE57" s="111"/>
      <c r="GFF57" s="111"/>
      <c r="GFG57" s="111"/>
      <c r="GFH57" s="111"/>
      <c r="GFI57" s="111"/>
      <c r="GFJ57" s="111"/>
      <c r="GFK57" s="111"/>
      <c r="GFL57" s="111"/>
      <c r="GFM57" s="111"/>
      <c r="GFN57" s="111"/>
      <c r="GFO57" s="111"/>
      <c r="GFP57" s="111"/>
      <c r="GFQ57" s="111"/>
      <c r="GFR57" s="111"/>
      <c r="GFS57" s="111"/>
      <c r="GFT57" s="111"/>
      <c r="GFU57" s="111"/>
      <c r="GFV57" s="111"/>
      <c r="GFW57" s="111"/>
      <c r="GFX57" s="111"/>
      <c r="GFY57" s="111"/>
      <c r="GFZ57" s="111"/>
      <c r="GGA57" s="111"/>
      <c r="GGB57" s="111"/>
      <c r="GGC57" s="111"/>
      <c r="GGD57" s="111"/>
      <c r="GGE57" s="111"/>
      <c r="GGF57" s="111"/>
      <c r="GGG57" s="111"/>
      <c r="GGH57" s="111"/>
      <c r="GGI57" s="111"/>
      <c r="GGJ57" s="111"/>
      <c r="GGK57" s="111"/>
      <c r="GGL57" s="111"/>
      <c r="GGM57" s="111"/>
      <c r="GGN57" s="111"/>
      <c r="GGO57" s="111"/>
      <c r="GGP57" s="111"/>
      <c r="GGQ57" s="111"/>
      <c r="GGR57" s="111"/>
      <c r="GGS57" s="111"/>
      <c r="GGT57" s="111"/>
      <c r="GGU57" s="111"/>
      <c r="GGV57" s="111"/>
      <c r="GGW57" s="111"/>
      <c r="GGX57" s="111"/>
      <c r="GGY57" s="111"/>
      <c r="GGZ57" s="111"/>
      <c r="GHA57" s="111"/>
      <c r="GHB57" s="111"/>
      <c r="GHC57" s="111"/>
      <c r="GHD57" s="111"/>
      <c r="GHE57" s="111"/>
      <c r="GHF57" s="111"/>
      <c r="GHG57" s="111"/>
      <c r="GHH57" s="111"/>
      <c r="GHI57" s="111"/>
      <c r="GHJ57" s="111"/>
      <c r="GHK57" s="111"/>
      <c r="GHL57" s="111"/>
      <c r="GHM57" s="111"/>
      <c r="GHN57" s="111"/>
      <c r="GHO57" s="111"/>
      <c r="GHP57" s="111"/>
      <c r="GHQ57" s="111"/>
      <c r="GHR57" s="111"/>
      <c r="GHS57" s="111"/>
      <c r="GHT57" s="111"/>
      <c r="GHU57" s="111"/>
      <c r="GHV57" s="111"/>
      <c r="GHW57" s="111"/>
      <c r="GHX57" s="111"/>
      <c r="GHY57" s="111"/>
      <c r="GHZ57" s="111"/>
      <c r="GIA57" s="111"/>
      <c r="GIB57" s="111"/>
      <c r="GIC57" s="111"/>
      <c r="GID57" s="111"/>
      <c r="GIE57" s="111"/>
      <c r="GIF57" s="111"/>
      <c r="GIG57" s="111"/>
      <c r="GIH57" s="111"/>
      <c r="GII57" s="111"/>
      <c r="GIJ57" s="111"/>
      <c r="GIK57" s="111"/>
      <c r="GIL57" s="111"/>
      <c r="GIM57" s="111"/>
      <c r="GIN57" s="111"/>
      <c r="GIO57" s="111"/>
      <c r="GIP57" s="111"/>
      <c r="GIQ57" s="111"/>
      <c r="GIR57" s="111"/>
      <c r="GIS57" s="111"/>
      <c r="GIT57" s="111"/>
      <c r="GIU57" s="111"/>
      <c r="GIV57" s="111"/>
      <c r="GIW57" s="111"/>
      <c r="GIX57" s="111"/>
      <c r="GIY57" s="111"/>
      <c r="GIZ57" s="111"/>
      <c r="GJA57" s="111"/>
      <c r="GJB57" s="111"/>
      <c r="GJC57" s="111"/>
      <c r="GJD57" s="111"/>
      <c r="GJE57" s="111"/>
      <c r="GJF57" s="111"/>
      <c r="GJG57" s="111"/>
      <c r="GJH57" s="111"/>
      <c r="GJI57" s="111"/>
      <c r="GJJ57" s="111"/>
      <c r="GJK57" s="111"/>
      <c r="GJL57" s="111"/>
      <c r="GJM57" s="111"/>
      <c r="GJN57" s="111"/>
      <c r="GJO57" s="111"/>
      <c r="GJP57" s="111"/>
      <c r="GJQ57" s="111"/>
      <c r="GJR57" s="111"/>
      <c r="GJS57" s="111"/>
      <c r="GJT57" s="111"/>
      <c r="GJU57" s="111"/>
      <c r="GJV57" s="111"/>
      <c r="GJW57" s="111"/>
      <c r="GJX57" s="111"/>
      <c r="GJY57" s="111"/>
      <c r="GJZ57" s="111"/>
      <c r="GKA57" s="111"/>
      <c r="GKB57" s="111"/>
      <c r="GKC57" s="111"/>
      <c r="GKD57" s="111"/>
      <c r="GKE57" s="111"/>
      <c r="GKF57" s="111"/>
      <c r="GKG57" s="111"/>
      <c r="GKH57" s="111"/>
      <c r="GKI57" s="111"/>
      <c r="GKJ57" s="111"/>
      <c r="GKK57" s="111"/>
      <c r="GKL57" s="111"/>
      <c r="GKM57" s="111"/>
      <c r="GKN57" s="111"/>
      <c r="GKO57" s="111"/>
      <c r="GKP57" s="111"/>
      <c r="GKQ57" s="111"/>
      <c r="GKR57" s="111"/>
      <c r="GKS57" s="111"/>
      <c r="GKT57" s="111"/>
      <c r="GKU57" s="111"/>
      <c r="GKV57" s="111"/>
      <c r="GKW57" s="111"/>
      <c r="GKX57" s="111"/>
      <c r="GKY57" s="111"/>
      <c r="GKZ57" s="111"/>
      <c r="GLA57" s="111"/>
      <c r="GLB57" s="111"/>
      <c r="GLC57" s="111"/>
      <c r="GLD57" s="111"/>
      <c r="GLE57" s="111"/>
      <c r="GLF57" s="111"/>
      <c r="GLG57" s="111"/>
      <c r="GLH57" s="111"/>
      <c r="GLI57" s="111"/>
      <c r="GLJ57" s="111"/>
      <c r="GLK57" s="111"/>
      <c r="GLL57" s="111"/>
      <c r="GLM57" s="111"/>
      <c r="GLN57" s="111"/>
      <c r="GLO57" s="111"/>
      <c r="GLP57" s="111"/>
      <c r="GLQ57" s="111"/>
      <c r="GLR57" s="111"/>
      <c r="GLS57" s="111"/>
      <c r="GLT57" s="111"/>
      <c r="GLU57" s="111"/>
      <c r="GLV57" s="111"/>
      <c r="GLW57" s="111"/>
      <c r="GLX57" s="111"/>
      <c r="GLY57" s="111"/>
      <c r="GLZ57" s="111"/>
      <c r="GMA57" s="111"/>
      <c r="GMB57" s="111"/>
      <c r="GMC57" s="111"/>
      <c r="GMD57" s="111"/>
      <c r="GME57" s="111"/>
      <c r="GMF57" s="111"/>
      <c r="GMG57" s="111"/>
      <c r="GMH57" s="111"/>
      <c r="GMI57" s="111"/>
      <c r="GMJ57" s="111"/>
      <c r="GMK57" s="111"/>
      <c r="GML57" s="111"/>
      <c r="GMM57" s="111"/>
      <c r="GMN57" s="111"/>
      <c r="GMO57" s="111"/>
      <c r="GMP57" s="111"/>
      <c r="GMQ57" s="111"/>
      <c r="GMR57" s="111"/>
      <c r="GMS57" s="111"/>
      <c r="GMT57" s="111"/>
      <c r="GMU57" s="111"/>
      <c r="GMV57" s="111"/>
      <c r="GMW57" s="111"/>
      <c r="GMX57" s="111"/>
      <c r="GMY57" s="111"/>
      <c r="GMZ57" s="111"/>
      <c r="GNA57" s="111"/>
      <c r="GNB57" s="111"/>
      <c r="GNC57" s="111"/>
      <c r="GND57" s="111"/>
      <c r="GNE57" s="111"/>
      <c r="GNF57" s="111"/>
      <c r="GNG57" s="111"/>
      <c r="GNH57" s="111"/>
      <c r="GNI57" s="111"/>
      <c r="GNJ57" s="111"/>
      <c r="GNK57" s="111"/>
      <c r="GNL57" s="111"/>
      <c r="GNM57" s="111"/>
      <c r="GNN57" s="111"/>
      <c r="GNO57" s="111"/>
      <c r="GNP57" s="111"/>
      <c r="GNQ57" s="111"/>
      <c r="GNR57" s="111"/>
      <c r="GNS57" s="111"/>
      <c r="GNT57" s="111"/>
      <c r="GNU57" s="111"/>
      <c r="GNV57" s="111"/>
      <c r="GNW57" s="111"/>
      <c r="GNX57" s="111"/>
      <c r="GNY57" s="111"/>
      <c r="GNZ57" s="111"/>
      <c r="GOA57" s="111"/>
      <c r="GOB57" s="111"/>
      <c r="GOC57" s="111"/>
      <c r="GOD57" s="111"/>
      <c r="GOE57" s="111"/>
      <c r="GOF57" s="111"/>
      <c r="GOG57" s="111"/>
      <c r="GOH57" s="111"/>
      <c r="GOI57" s="111"/>
      <c r="GOJ57" s="111"/>
      <c r="GOK57" s="111"/>
      <c r="GOL57" s="111"/>
      <c r="GOM57" s="111"/>
      <c r="GON57" s="111"/>
      <c r="GOO57" s="111"/>
      <c r="GOP57" s="111"/>
      <c r="GOQ57" s="111"/>
      <c r="GOR57" s="111"/>
      <c r="GOS57" s="111"/>
      <c r="GOT57" s="111"/>
      <c r="GOU57" s="111"/>
      <c r="GOV57" s="111"/>
      <c r="GOW57" s="111"/>
      <c r="GOX57" s="111"/>
      <c r="GOY57" s="111"/>
      <c r="GOZ57" s="111"/>
      <c r="GPA57" s="111"/>
      <c r="GPB57" s="111"/>
      <c r="GPC57" s="111"/>
      <c r="GPD57" s="111"/>
      <c r="GPE57" s="111"/>
      <c r="GPF57" s="111"/>
      <c r="GPG57" s="111"/>
      <c r="GPH57" s="111"/>
      <c r="GPI57" s="111"/>
      <c r="GPJ57" s="111"/>
      <c r="GPK57" s="111"/>
      <c r="GPL57" s="111"/>
      <c r="GPM57" s="111"/>
      <c r="GPN57" s="111"/>
      <c r="GPO57" s="111"/>
      <c r="GPP57" s="111"/>
      <c r="GPQ57" s="111"/>
      <c r="GPR57" s="111"/>
      <c r="GPS57" s="111"/>
      <c r="GPT57" s="111"/>
      <c r="GPU57" s="111"/>
      <c r="GPV57" s="111"/>
      <c r="GPW57" s="111"/>
      <c r="GPX57" s="111"/>
      <c r="GPY57" s="111"/>
      <c r="GPZ57" s="111"/>
      <c r="GQA57" s="111"/>
      <c r="GQB57" s="111"/>
      <c r="GQC57" s="111"/>
      <c r="GQD57" s="111"/>
      <c r="GQE57" s="111"/>
      <c r="GQF57" s="111"/>
      <c r="GQG57" s="111"/>
      <c r="GQH57" s="111"/>
      <c r="GQI57" s="111"/>
      <c r="GQJ57" s="111"/>
      <c r="GQK57" s="111"/>
      <c r="GQL57" s="111"/>
      <c r="GQM57" s="111"/>
      <c r="GQN57" s="111"/>
      <c r="GQO57" s="111"/>
      <c r="GQP57" s="111"/>
      <c r="GQQ57" s="111"/>
      <c r="GQR57" s="111"/>
      <c r="GQS57" s="111"/>
      <c r="GQT57" s="111"/>
      <c r="GQU57" s="111"/>
      <c r="GQV57" s="111"/>
      <c r="GQW57" s="111"/>
      <c r="GQX57" s="111"/>
      <c r="GQY57" s="111"/>
      <c r="GQZ57" s="111"/>
      <c r="GRA57" s="111"/>
      <c r="GRB57" s="111"/>
      <c r="GRC57" s="111"/>
      <c r="GRD57" s="111"/>
      <c r="GRE57" s="111"/>
      <c r="GRF57" s="111"/>
      <c r="GRG57" s="111"/>
      <c r="GRH57" s="111"/>
      <c r="GRI57" s="111"/>
      <c r="GRJ57" s="111"/>
      <c r="GRK57" s="111"/>
      <c r="GRL57" s="111"/>
      <c r="GRM57" s="111"/>
      <c r="GRN57" s="111"/>
      <c r="GRO57" s="111"/>
      <c r="GRP57" s="111"/>
      <c r="GRQ57" s="111"/>
      <c r="GRR57" s="111"/>
      <c r="GRS57" s="111"/>
      <c r="GRT57" s="111"/>
      <c r="GRU57" s="111"/>
      <c r="GRV57" s="111"/>
      <c r="GRW57" s="111"/>
      <c r="GRX57" s="111"/>
      <c r="GRY57" s="111"/>
      <c r="GRZ57" s="111"/>
      <c r="GSA57" s="111"/>
      <c r="GSB57" s="111"/>
      <c r="GSC57" s="111"/>
      <c r="GSD57" s="111"/>
      <c r="GSE57" s="111"/>
      <c r="GSF57" s="111"/>
      <c r="GSG57" s="111"/>
      <c r="GSH57" s="111"/>
      <c r="GSI57" s="111"/>
      <c r="GSJ57" s="111"/>
      <c r="GSK57" s="111"/>
      <c r="GSL57" s="111"/>
      <c r="GSM57" s="111"/>
      <c r="GSN57" s="111"/>
      <c r="GSO57" s="111"/>
      <c r="GSP57" s="111"/>
      <c r="GSQ57" s="111"/>
      <c r="GSR57" s="111"/>
      <c r="GSS57" s="111"/>
      <c r="GST57" s="111"/>
      <c r="GSU57" s="111"/>
      <c r="GSV57" s="111"/>
      <c r="GSW57" s="111"/>
      <c r="GSX57" s="111"/>
      <c r="GSY57" s="111"/>
      <c r="GSZ57" s="111"/>
      <c r="GTA57" s="111"/>
      <c r="GTB57" s="111"/>
      <c r="GTC57" s="111"/>
      <c r="GTD57" s="111"/>
      <c r="GTE57" s="111"/>
      <c r="GTF57" s="111"/>
      <c r="GTG57" s="111"/>
      <c r="GTH57" s="111"/>
      <c r="GTI57" s="111"/>
      <c r="GTJ57" s="111"/>
      <c r="GTK57" s="111"/>
      <c r="GTL57" s="111"/>
      <c r="GTM57" s="111"/>
      <c r="GTN57" s="111"/>
      <c r="GTO57" s="111"/>
      <c r="GTP57" s="111"/>
      <c r="GTQ57" s="111"/>
      <c r="GTR57" s="111"/>
      <c r="GTS57" s="111"/>
      <c r="GTT57" s="111"/>
      <c r="GTU57" s="111"/>
      <c r="GTV57" s="111"/>
      <c r="GTW57" s="111"/>
      <c r="GTX57" s="111"/>
      <c r="GTY57" s="111"/>
      <c r="GTZ57" s="111"/>
      <c r="GUA57" s="111"/>
      <c r="GUB57" s="111"/>
      <c r="GUC57" s="111"/>
      <c r="GUD57" s="111"/>
      <c r="GUE57" s="111"/>
      <c r="GUF57" s="111"/>
      <c r="GUG57" s="111"/>
      <c r="GUH57" s="111"/>
      <c r="GUI57" s="111"/>
      <c r="GUJ57" s="111"/>
      <c r="GUK57" s="111"/>
      <c r="GUL57" s="111"/>
      <c r="GUM57" s="111"/>
      <c r="GUN57" s="111"/>
      <c r="GUO57" s="111"/>
      <c r="GUP57" s="111"/>
      <c r="GUQ57" s="111"/>
      <c r="GUR57" s="111"/>
      <c r="GUS57" s="111"/>
      <c r="GUT57" s="111"/>
      <c r="GUU57" s="111"/>
      <c r="GUV57" s="111"/>
      <c r="GUW57" s="111"/>
      <c r="GUX57" s="111"/>
      <c r="GUY57" s="111"/>
      <c r="GUZ57" s="111"/>
      <c r="GVA57" s="111"/>
      <c r="GVB57" s="111"/>
      <c r="GVC57" s="111"/>
      <c r="GVD57" s="111"/>
      <c r="GVE57" s="111"/>
      <c r="GVF57" s="111"/>
      <c r="GVG57" s="111"/>
      <c r="GVH57" s="111"/>
      <c r="GVI57" s="111"/>
      <c r="GVJ57" s="111"/>
      <c r="GVK57" s="111"/>
      <c r="GVL57" s="111"/>
      <c r="GVM57" s="111"/>
      <c r="GVN57" s="111"/>
      <c r="GVO57" s="111"/>
      <c r="GVP57" s="111"/>
      <c r="GVQ57" s="111"/>
      <c r="GVR57" s="111"/>
      <c r="GVS57" s="111"/>
      <c r="GVT57" s="111"/>
      <c r="GVU57" s="111"/>
      <c r="GVV57" s="111"/>
      <c r="GVW57" s="111"/>
      <c r="GVX57" s="111"/>
      <c r="GVY57" s="111"/>
      <c r="GVZ57" s="111"/>
      <c r="GWA57" s="111"/>
      <c r="GWB57" s="111"/>
      <c r="GWC57" s="111"/>
      <c r="GWD57" s="111"/>
      <c r="GWE57" s="111"/>
      <c r="GWF57" s="111"/>
      <c r="GWG57" s="111"/>
      <c r="GWH57" s="111"/>
      <c r="GWI57" s="111"/>
      <c r="GWJ57" s="111"/>
      <c r="GWK57" s="111"/>
      <c r="GWL57" s="111"/>
      <c r="GWM57" s="111"/>
      <c r="GWN57" s="111"/>
      <c r="GWO57" s="111"/>
      <c r="GWP57" s="111"/>
      <c r="GWQ57" s="111"/>
      <c r="GWR57" s="111"/>
      <c r="GWS57" s="111"/>
      <c r="GWT57" s="111"/>
      <c r="GWU57" s="111"/>
      <c r="GWV57" s="111"/>
      <c r="GWW57" s="111"/>
      <c r="GWX57" s="111"/>
      <c r="GWY57" s="111"/>
      <c r="GWZ57" s="111"/>
      <c r="GXA57" s="111"/>
      <c r="GXB57" s="111"/>
      <c r="GXC57" s="111"/>
      <c r="GXD57" s="111"/>
      <c r="GXE57" s="111"/>
      <c r="GXF57" s="111"/>
      <c r="GXG57" s="111"/>
      <c r="GXH57" s="111"/>
      <c r="GXI57" s="111"/>
      <c r="GXJ57" s="111"/>
      <c r="GXK57" s="111"/>
      <c r="GXL57" s="111"/>
      <c r="GXM57" s="111"/>
      <c r="GXN57" s="111"/>
      <c r="GXO57" s="111"/>
      <c r="GXP57" s="111"/>
      <c r="GXQ57" s="111"/>
      <c r="GXR57" s="111"/>
      <c r="GXS57" s="111"/>
      <c r="GXT57" s="111"/>
      <c r="GXU57" s="111"/>
      <c r="GXV57" s="111"/>
      <c r="GXW57" s="111"/>
      <c r="GXX57" s="111"/>
      <c r="GXY57" s="111"/>
      <c r="GXZ57" s="111"/>
      <c r="GYA57" s="111"/>
      <c r="GYB57" s="111"/>
      <c r="GYC57" s="111"/>
      <c r="GYD57" s="111"/>
      <c r="GYE57" s="111"/>
      <c r="GYF57" s="111"/>
      <c r="GYG57" s="111"/>
      <c r="GYH57" s="111"/>
      <c r="GYI57" s="111"/>
      <c r="GYJ57" s="111"/>
      <c r="GYK57" s="111"/>
      <c r="GYL57" s="111"/>
      <c r="GYM57" s="111"/>
      <c r="GYN57" s="111"/>
      <c r="GYO57" s="111"/>
      <c r="GYP57" s="111"/>
      <c r="GYQ57" s="111"/>
      <c r="GYR57" s="111"/>
      <c r="GYS57" s="111"/>
      <c r="GYT57" s="111"/>
      <c r="GYU57" s="111"/>
      <c r="GYV57" s="111"/>
      <c r="GYW57" s="111"/>
      <c r="GYX57" s="111"/>
      <c r="GYY57" s="111"/>
      <c r="GYZ57" s="111"/>
      <c r="GZA57" s="111"/>
      <c r="GZB57" s="111"/>
      <c r="GZC57" s="111"/>
      <c r="GZD57" s="111"/>
      <c r="GZE57" s="111"/>
      <c r="GZF57" s="111"/>
      <c r="GZG57" s="111"/>
      <c r="GZH57" s="111"/>
      <c r="GZI57" s="111"/>
      <c r="GZJ57" s="111"/>
      <c r="GZK57" s="111"/>
      <c r="GZL57" s="111"/>
      <c r="GZM57" s="111"/>
      <c r="GZN57" s="111"/>
      <c r="GZO57" s="111"/>
      <c r="GZP57" s="111"/>
      <c r="GZQ57" s="111"/>
      <c r="GZR57" s="111"/>
      <c r="GZS57" s="111"/>
      <c r="GZT57" s="111"/>
      <c r="GZU57" s="111"/>
      <c r="GZV57" s="111"/>
      <c r="GZW57" s="111"/>
      <c r="GZX57" s="111"/>
      <c r="GZY57" s="111"/>
      <c r="GZZ57" s="111"/>
      <c r="HAA57" s="111"/>
      <c r="HAB57" s="111"/>
      <c r="HAC57" s="111"/>
      <c r="HAD57" s="111"/>
      <c r="HAE57" s="111"/>
      <c r="HAF57" s="111"/>
      <c r="HAG57" s="111"/>
      <c r="HAH57" s="111"/>
      <c r="HAI57" s="111"/>
      <c r="HAJ57" s="111"/>
      <c r="HAK57" s="111"/>
      <c r="HAL57" s="111"/>
      <c r="HAM57" s="111"/>
      <c r="HAN57" s="111"/>
      <c r="HAO57" s="111"/>
      <c r="HAP57" s="111"/>
      <c r="HAQ57" s="111"/>
      <c r="HAR57" s="111"/>
      <c r="HAS57" s="111"/>
      <c r="HAT57" s="111"/>
      <c r="HAU57" s="111"/>
      <c r="HAV57" s="111"/>
      <c r="HAW57" s="111"/>
      <c r="HAX57" s="111"/>
      <c r="HAY57" s="111"/>
      <c r="HAZ57" s="111"/>
      <c r="HBA57" s="111"/>
      <c r="HBB57" s="111"/>
      <c r="HBC57" s="111"/>
      <c r="HBD57" s="111"/>
      <c r="HBE57" s="111"/>
      <c r="HBF57" s="111"/>
      <c r="HBG57" s="111"/>
      <c r="HBH57" s="111"/>
      <c r="HBI57" s="111"/>
      <c r="HBJ57" s="111"/>
      <c r="HBK57" s="111"/>
      <c r="HBL57" s="111"/>
      <c r="HBM57" s="111"/>
      <c r="HBN57" s="111"/>
      <c r="HBO57" s="111"/>
      <c r="HBP57" s="111"/>
      <c r="HBQ57" s="111"/>
      <c r="HBR57" s="111"/>
      <c r="HBS57" s="111"/>
      <c r="HBT57" s="111"/>
      <c r="HBU57" s="111"/>
      <c r="HBV57" s="111"/>
      <c r="HBW57" s="111"/>
      <c r="HBX57" s="111"/>
      <c r="HBY57" s="111"/>
      <c r="HBZ57" s="111"/>
      <c r="HCA57" s="111"/>
      <c r="HCB57" s="111"/>
      <c r="HCC57" s="111"/>
      <c r="HCD57" s="111"/>
      <c r="HCE57" s="111"/>
      <c r="HCF57" s="111"/>
      <c r="HCG57" s="111"/>
      <c r="HCH57" s="111"/>
      <c r="HCI57" s="111"/>
      <c r="HCJ57" s="111"/>
      <c r="HCK57" s="111"/>
      <c r="HCL57" s="111"/>
      <c r="HCM57" s="111"/>
      <c r="HCN57" s="111"/>
      <c r="HCO57" s="111"/>
      <c r="HCP57" s="111"/>
      <c r="HCQ57" s="111"/>
      <c r="HCR57" s="111"/>
      <c r="HCS57" s="111"/>
      <c r="HCT57" s="111"/>
      <c r="HCU57" s="111"/>
      <c r="HCV57" s="111"/>
      <c r="HCW57" s="111"/>
      <c r="HCX57" s="111"/>
      <c r="HCY57" s="111"/>
      <c r="HCZ57" s="111"/>
      <c r="HDA57" s="111"/>
      <c r="HDB57" s="111"/>
      <c r="HDC57" s="111"/>
      <c r="HDD57" s="111"/>
      <c r="HDE57" s="111"/>
      <c r="HDF57" s="111"/>
      <c r="HDG57" s="111"/>
      <c r="HDH57" s="111"/>
      <c r="HDI57" s="111"/>
      <c r="HDJ57" s="111"/>
      <c r="HDK57" s="111"/>
      <c r="HDL57" s="111"/>
      <c r="HDM57" s="111"/>
      <c r="HDN57" s="111"/>
      <c r="HDO57" s="111"/>
      <c r="HDP57" s="111"/>
      <c r="HDQ57" s="111"/>
      <c r="HDR57" s="111"/>
      <c r="HDS57" s="111"/>
      <c r="HDT57" s="111"/>
      <c r="HDU57" s="111"/>
      <c r="HDV57" s="111"/>
      <c r="HDW57" s="111"/>
      <c r="HDX57" s="111"/>
      <c r="HDY57" s="111"/>
      <c r="HDZ57" s="111"/>
      <c r="HEA57" s="111"/>
      <c r="HEB57" s="111"/>
      <c r="HEC57" s="111"/>
      <c r="HED57" s="111"/>
      <c r="HEE57" s="111"/>
      <c r="HEF57" s="111"/>
      <c r="HEG57" s="111"/>
      <c r="HEH57" s="111"/>
      <c r="HEI57" s="111"/>
      <c r="HEJ57" s="111"/>
      <c r="HEK57" s="111"/>
      <c r="HEL57" s="111"/>
      <c r="HEM57" s="111"/>
      <c r="HEN57" s="111"/>
      <c r="HEO57" s="111"/>
      <c r="HEP57" s="111"/>
      <c r="HEQ57" s="111"/>
      <c r="HER57" s="111"/>
      <c r="HES57" s="111"/>
      <c r="HET57" s="111"/>
      <c r="HEU57" s="111"/>
      <c r="HEV57" s="111"/>
      <c r="HEW57" s="111"/>
      <c r="HEX57" s="111"/>
      <c r="HEY57" s="111"/>
      <c r="HEZ57" s="111"/>
      <c r="HFA57" s="111"/>
      <c r="HFB57" s="111"/>
      <c r="HFC57" s="111"/>
      <c r="HFD57" s="111"/>
      <c r="HFE57" s="111"/>
      <c r="HFF57" s="111"/>
      <c r="HFG57" s="111"/>
      <c r="HFH57" s="111"/>
      <c r="HFI57" s="111"/>
      <c r="HFJ57" s="111"/>
      <c r="HFK57" s="111"/>
      <c r="HFL57" s="111"/>
      <c r="HFM57" s="111"/>
      <c r="HFN57" s="111"/>
      <c r="HFO57" s="111"/>
      <c r="HFP57" s="111"/>
      <c r="HFQ57" s="111"/>
      <c r="HFR57" s="111"/>
      <c r="HFS57" s="111"/>
      <c r="HFT57" s="111"/>
      <c r="HFU57" s="111"/>
      <c r="HFV57" s="111"/>
      <c r="HFW57" s="111"/>
      <c r="HFX57" s="111"/>
      <c r="HFY57" s="111"/>
      <c r="HFZ57" s="111"/>
      <c r="HGA57" s="111"/>
      <c r="HGB57" s="111"/>
      <c r="HGC57" s="111"/>
      <c r="HGD57" s="111"/>
      <c r="HGE57" s="111"/>
      <c r="HGF57" s="111"/>
      <c r="HGG57" s="111"/>
      <c r="HGH57" s="111"/>
      <c r="HGI57" s="111"/>
      <c r="HGJ57" s="111"/>
      <c r="HGK57" s="111"/>
      <c r="HGL57" s="111"/>
      <c r="HGM57" s="111"/>
      <c r="HGN57" s="111"/>
      <c r="HGO57" s="111"/>
      <c r="HGP57" s="111"/>
      <c r="HGQ57" s="111"/>
      <c r="HGR57" s="111"/>
      <c r="HGS57" s="111"/>
      <c r="HGT57" s="111"/>
      <c r="HGU57" s="111"/>
      <c r="HGV57" s="111"/>
      <c r="HGW57" s="111"/>
      <c r="HGX57" s="111"/>
      <c r="HGY57" s="111"/>
      <c r="HGZ57" s="111"/>
      <c r="HHA57" s="111"/>
      <c r="HHB57" s="111"/>
      <c r="HHC57" s="111"/>
      <c r="HHD57" s="111"/>
      <c r="HHE57" s="111"/>
      <c r="HHF57" s="111"/>
      <c r="HHG57" s="111"/>
      <c r="HHH57" s="111"/>
      <c r="HHI57" s="111"/>
      <c r="HHJ57" s="111"/>
      <c r="HHK57" s="111"/>
      <c r="HHL57" s="111"/>
      <c r="HHM57" s="111"/>
      <c r="HHN57" s="111"/>
      <c r="HHO57" s="111"/>
      <c r="HHP57" s="111"/>
      <c r="HHQ57" s="111"/>
      <c r="HHR57" s="111"/>
      <c r="HHS57" s="111"/>
      <c r="HHT57" s="111"/>
      <c r="HHU57" s="111"/>
      <c r="HHV57" s="111"/>
      <c r="HHW57" s="111"/>
      <c r="HHX57" s="111"/>
      <c r="HHY57" s="111"/>
      <c r="HHZ57" s="111"/>
      <c r="HIA57" s="111"/>
      <c r="HIB57" s="111"/>
      <c r="HIC57" s="111"/>
      <c r="HID57" s="111"/>
      <c r="HIE57" s="111"/>
      <c r="HIF57" s="111"/>
      <c r="HIG57" s="111"/>
      <c r="HIH57" s="111"/>
      <c r="HII57" s="111"/>
      <c r="HIJ57" s="111"/>
      <c r="HIK57" s="111"/>
      <c r="HIL57" s="111"/>
      <c r="HIM57" s="111"/>
      <c r="HIN57" s="111"/>
      <c r="HIO57" s="111"/>
      <c r="HIP57" s="111"/>
      <c r="HIQ57" s="111"/>
      <c r="HIR57" s="111"/>
      <c r="HIS57" s="111"/>
      <c r="HIT57" s="111"/>
      <c r="HIU57" s="111"/>
      <c r="HIV57" s="111"/>
      <c r="HIW57" s="111"/>
      <c r="HIX57" s="111"/>
      <c r="HIY57" s="111"/>
      <c r="HIZ57" s="111"/>
      <c r="HJA57" s="111"/>
      <c r="HJB57" s="111"/>
      <c r="HJC57" s="111"/>
      <c r="HJD57" s="111"/>
      <c r="HJE57" s="111"/>
      <c r="HJF57" s="111"/>
      <c r="HJG57" s="111"/>
      <c r="HJH57" s="111"/>
      <c r="HJI57" s="111"/>
      <c r="HJJ57" s="111"/>
      <c r="HJK57" s="111"/>
      <c r="HJL57" s="111"/>
      <c r="HJM57" s="111"/>
      <c r="HJN57" s="111"/>
      <c r="HJO57" s="111"/>
      <c r="HJP57" s="111"/>
      <c r="HJQ57" s="111"/>
      <c r="HJR57" s="111"/>
      <c r="HJS57" s="111"/>
      <c r="HJT57" s="111"/>
      <c r="HJU57" s="111"/>
      <c r="HJV57" s="111"/>
      <c r="HJW57" s="111"/>
      <c r="HJX57" s="111"/>
      <c r="HJY57" s="111"/>
      <c r="HJZ57" s="111"/>
      <c r="HKA57" s="111"/>
      <c r="HKB57" s="111"/>
      <c r="HKC57" s="111"/>
      <c r="HKD57" s="111"/>
      <c r="HKE57" s="111"/>
      <c r="HKF57" s="111"/>
      <c r="HKG57" s="111"/>
      <c r="HKH57" s="111"/>
      <c r="HKI57" s="111"/>
      <c r="HKJ57" s="111"/>
      <c r="HKK57" s="111"/>
      <c r="HKL57" s="111"/>
      <c r="HKM57" s="111"/>
      <c r="HKN57" s="111"/>
      <c r="HKO57" s="111"/>
      <c r="HKP57" s="111"/>
      <c r="HKQ57" s="111"/>
      <c r="HKR57" s="111"/>
      <c r="HKS57" s="111"/>
      <c r="HKT57" s="111"/>
      <c r="HKU57" s="111"/>
      <c r="HKV57" s="111"/>
      <c r="HKW57" s="111"/>
      <c r="HKX57" s="111"/>
      <c r="HKY57" s="111"/>
      <c r="HKZ57" s="111"/>
      <c r="HLA57" s="111"/>
      <c r="HLB57" s="111"/>
      <c r="HLC57" s="111"/>
      <c r="HLD57" s="111"/>
      <c r="HLE57" s="111"/>
      <c r="HLF57" s="111"/>
      <c r="HLG57" s="111"/>
      <c r="HLH57" s="111"/>
      <c r="HLI57" s="111"/>
      <c r="HLJ57" s="111"/>
      <c r="HLK57" s="111"/>
      <c r="HLL57" s="111"/>
      <c r="HLM57" s="111"/>
      <c r="HLN57" s="111"/>
      <c r="HLO57" s="111"/>
      <c r="HLP57" s="111"/>
      <c r="HLQ57" s="111"/>
      <c r="HLR57" s="111"/>
      <c r="HLS57" s="111"/>
      <c r="HLT57" s="111"/>
      <c r="HLU57" s="111"/>
      <c r="HLV57" s="111"/>
      <c r="HLW57" s="111"/>
      <c r="HLX57" s="111"/>
      <c r="HLY57" s="111"/>
      <c r="HLZ57" s="111"/>
      <c r="HMA57" s="111"/>
      <c r="HMB57" s="111"/>
      <c r="HMC57" s="111"/>
      <c r="HMD57" s="111"/>
      <c r="HME57" s="111"/>
      <c r="HMF57" s="111"/>
      <c r="HMG57" s="111"/>
      <c r="HMH57" s="111"/>
      <c r="HMI57" s="111"/>
      <c r="HMJ57" s="111"/>
      <c r="HMK57" s="111"/>
      <c r="HML57" s="111"/>
      <c r="HMM57" s="111"/>
      <c r="HMN57" s="111"/>
      <c r="HMO57" s="111"/>
      <c r="HMP57" s="111"/>
      <c r="HMQ57" s="111"/>
      <c r="HMR57" s="111"/>
      <c r="HMS57" s="111"/>
      <c r="HMT57" s="111"/>
      <c r="HMU57" s="111"/>
      <c r="HMV57" s="111"/>
      <c r="HMW57" s="111"/>
      <c r="HMX57" s="111"/>
      <c r="HMY57" s="111"/>
      <c r="HMZ57" s="111"/>
      <c r="HNA57" s="111"/>
      <c r="HNB57" s="111"/>
      <c r="HNC57" s="111"/>
      <c r="HND57" s="111"/>
      <c r="HNE57" s="111"/>
      <c r="HNF57" s="111"/>
      <c r="HNG57" s="111"/>
      <c r="HNH57" s="111"/>
      <c r="HNI57" s="111"/>
      <c r="HNJ57" s="111"/>
      <c r="HNK57" s="111"/>
      <c r="HNL57" s="111"/>
      <c r="HNM57" s="111"/>
      <c r="HNN57" s="111"/>
      <c r="HNO57" s="111"/>
      <c r="HNP57" s="111"/>
      <c r="HNQ57" s="111"/>
      <c r="HNR57" s="111"/>
      <c r="HNS57" s="111"/>
      <c r="HNT57" s="111"/>
      <c r="HNU57" s="111"/>
      <c r="HNV57" s="111"/>
      <c r="HNW57" s="111"/>
      <c r="HNX57" s="111"/>
      <c r="HNY57" s="111"/>
      <c r="HNZ57" s="111"/>
      <c r="HOA57" s="111"/>
      <c r="HOB57" s="111"/>
      <c r="HOC57" s="111"/>
      <c r="HOD57" s="111"/>
      <c r="HOE57" s="111"/>
      <c r="HOF57" s="111"/>
      <c r="HOG57" s="111"/>
      <c r="HOH57" s="111"/>
      <c r="HOI57" s="111"/>
      <c r="HOJ57" s="111"/>
      <c r="HOK57" s="111"/>
      <c r="HOL57" s="111"/>
      <c r="HOM57" s="111"/>
      <c r="HON57" s="111"/>
      <c r="HOO57" s="111"/>
      <c r="HOP57" s="111"/>
      <c r="HOQ57" s="111"/>
      <c r="HOR57" s="111"/>
      <c r="HOS57" s="111"/>
      <c r="HOT57" s="111"/>
      <c r="HOU57" s="111"/>
      <c r="HOV57" s="111"/>
      <c r="HOW57" s="111"/>
      <c r="HOX57" s="111"/>
      <c r="HOY57" s="111"/>
      <c r="HOZ57" s="111"/>
      <c r="HPA57" s="111"/>
      <c r="HPB57" s="111"/>
      <c r="HPC57" s="111"/>
      <c r="HPD57" s="111"/>
      <c r="HPE57" s="111"/>
      <c r="HPF57" s="111"/>
      <c r="HPG57" s="111"/>
      <c r="HPH57" s="111"/>
      <c r="HPI57" s="111"/>
      <c r="HPJ57" s="111"/>
      <c r="HPK57" s="111"/>
      <c r="HPL57" s="111"/>
      <c r="HPM57" s="111"/>
      <c r="HPN57" s="111"/>
      <c r="HPO57" s="111"/>
      <c r="HPP57" s="111"/>
      <c r="HPQ57" s="111"/>
      <c r="HPR57" s="111"/>
      <c r="HPS57" s="111"/>
      <c r="HPT57" s="111"/>
      <c r="HPU57" s="111"/>
      <c r="HPV57" s="111"/>
      <c r="HPW57" s="111"/>
      <c r="HPX57" s="111"/>
      <c r="HPY57" s="111"/>
      <c r="HPZ57" s="111"/>
      <c r="HQA57" s="111"/>
      <c r="HQB57" s="111"/>
      <c r="HQC57" s="111"/>
      <c r="HQD57" s="111"/>
      <c r="HQE57" s="111"/>
      <c r="HQF57" s="111"/>
      <c r="HQG57" s="111"/>
      <c r="HQH57" s="111"/>
      <c r="HQI57" s="111"/>
      <c r="HQJ57" s="111"/>
      <c r="HQK57" s="111"/>
      <c r="HQL57" s="111"/>
      <c r="HQM57" s="111"/>
      <c r="HQN57" s="111"/>
      <c r="HQO57" s="111"/>
      <c r="HQP57" s="111"/>
      <c r="HQQ57" s="111"/>
      <c r="HQR57" s="111"/>
      <c r="HQS57" s="111"/>
      <c r="HQT57" s="111"/>
      <c r="HQU57" s="111"/>
      <c r="HQV57" s="111"/>
      <c r="HQW57" s="111"/>
      <c r="HQX57" s="111"/>
      <c r="HQY57" s="111"/>
      <c r="HQZ57" s="111"/>
      <c r="HRA57" s="111"/>
      <c r="HRB57" s="111"/>
      <c r="HRC57" s="111"/>
      <c r="HRD57" s="111"/>
      <c r="HRE57" s="111"/>
      <c r="HRF57" s="111"/>
      <c r="HRG57" s="111"/>
      <c r="HRH57" s="111"/>
      <c r="HRI57" s="111"/>
      <c r="HRJ57" s="111"/>
      <c r="HRK57" s="111"/>
      <c r="HRL57" s="111"/>
      <c r="HRM57" s="111"/>
      <c r="HRN57" s="111"/>
      <c r="HRO57" s="111"/>
      <c r="HRP57" s="111"/>
      <c r="HRQ57" s="111"/>
      <c r="HRR57" s="111"/>
      <c r="HRS57" s="111"/>
      <c r="HRT57" s="111"/>
      <c r="HRU57" s="111"/>
      <c r="HRV57" s="111"/>
      <c r="HRW57" s="111"/>
      <c r="HRX57" s="111"/>
      <c r="HRY57" s="111"/>
      <c r="HRZ57" s="111"/>
      <c r="HSA57" s="111"/>
      <c r="HSB57" s="111"/>
      <c r="HSC57" s="111"/>
      <c r="HSD57" s="111"/>
      <c r="HSE57" s="111"/>
      <c r="HSF57" s="111"/>
      <c r="HSG57" s="111"/>
      <c r="HSH57" s="111"/>
      <c r="HSI57" s="111"/>
      <c r="HSJ57" s="111"/>
      <c r="HSK57" s="111"/>
      <c r="HSL57" s="111"/>
      <c r="HSM57" s="111"/>
      <c r="HSN57" s="111"/>
      <c r="HSO57" s="111"/>
      <c r="HSP57" s="111"/>
      <c r="HSQ57" s="111"/>
      <c r="HSR57" s="111"/>
      <c r="HSS57" s="111"/>
      <c r="HST57" s="111"/>
      <c r="HSU57" s="111"/>
      <c r="HSV57" s="111"/>
      <c r="HSW57" s="111"/>
      <c r="HSX57" s="111"/>
      <c r="HSY57" s="111"/>
      <c r="HSZ57" s="111"/>
      <c r="HTA57" s="111"/>
      <c r="HTB57" s="111"/>
      <c r="HTC57" s="111"/>
      <c r="HTD57" s="111"/>
      <c r="HTE57" s="111"/>
      <c r="HTF57" s="111"/>
      <c r="HTG57" s="111"/>
      <c r="HTH57" s="111"/>
      <c r="HTI57" s="111"/>
      <c r="HTJ57" s="111"/>
      <c r="HTK57" s="111"/>
      <c r="HTL57" s="111"/>
      <c r="HTM57" s="111"/>
      <c r="HTN57" s="111"/>
      <c r="HTO57" s="111"/>
      <c r="HTP57" s="111"/>
      <c r="HTQ57" s="111"/>
      <c r="HTR57" s="111"/>
      <c r="HTS57" s="111"/>
      <c r="HTT57" s="111"/>
      <c r="HTU57" s="111"/>
      <c r="HTV57" s="111"/>
      <c r="HTW57" s="111"/>
      <c r="HTX57" s="111"/>
      <c r="HTY57" s="111"/>
      <c r="HTZ57" s="111"/>
      <c r="HUA57" s="111"/>
      <c r="HUB57" s="111"/>
      <c r="HUC57" s="111"/>
      <c r="HUD57" s="111"/>
      <c r="HUE57" s="111"/>
      <c r="HUF57" s="111"/>
      <c r="HUG57" s="111"/>
      <c r="HUH57" s="111"/>
      <c r="HUI57" s="111"/>
      <c r="HUJ57" s="111"/>
      <c r="HUK57" s="111"/>
      <c r="HUL57" s="111"/>
      <c r="HUM57" s="111"/>
      <c r="HUN57" s="111"/>
      <c r="HUO57" s="111"/>
      <c r="HUP57" s="111"/>
      <c r="HUQ57" s="111"/>
      <c r="HUR57" s="111"/>
      <c r="HUS57" s="111"/>
      <c r="HUT57" s="111"/>
      <c r="HUU57" s="111"/>
      <c r="HUV57" s="111"/>
      <c r="HUW57" s="111"/>
      <c r="HUX57" s="111"/>
      <c r="HUY57" s="111"/>
      <c r="HUZ57" s="111"/>
      <c r="HVA57" s="111"/>
      <c r="HVB57" s="111"/>
      <c r="HVC57" s="111"/>
      <c r="HVD57" s="111"/>
      <c r="HVE57" s="111"/>
      <c r="HVF57" s="111"/>
      <c r="HVG57" s="111"/>
      <c r="HVH57" s="111"/>
      <c r="HVI57" s="111"/>
      <c r="HVJ57" s="111"/>
      <c r="HVK57" s="111"/>
      <c r="HVL57" s="111"/>
      <c r="HVM57" s="111"/>
      <c r="HVN57" s="111"/>
      <c r="HVO57" s="111"/>
      <c r="HVP57" s="111"/>
      <c r="HVQ57" s="111"/>
      <c r="HVR57" s="111"/>
      <c r="HVS57" s="111"/>
      <c r="HVT57" s="111"/>
      <c r="HVU57" s="111"/>
      <c r="HVV57" s="111"/>
      <c r="HVW57" s="111"/>
      <c r="HVX57" s="111"/>
      <c r="HVY57" s="111"/>
      <c r="HVZ57" s="111"/>
      <c r="HWA57" s="111"/>
      <c r="HWB57" s="111"/>
      <c r="HWC57" s="111"/>
      <c r="HWD57" s="111"/>
      <c r="HWE57" s="111"/>
      <c r="HWF57" s="111"/>
      <c r="HWG57" s="111"/>
      <c r="HWH57" s="111"/>
      <c r="HWI57" s="111"/>
      <c r="HWJ57" s="111"/>
      <c r="HWK57" s="111"/>
      <c r="HWL57" s="111"/>
      <c r="HWM57" s="111"/>
      <c r="HWN57" s="111"/>
      <c r="HWO57" s="111"/>
      <c r="HWP57" s="111"/>
      <c r="HWQ57" s="111"/>
      <c r="HWR57" s="111"/>
      <c r="HWS57" s="111"/>
      <c r="HWT57" s="111"/>
      <c r="HWU57" s="111"/>
      <c r="HWV57" s="111"/>
      <c r="HWW57" s="111"/>
      <c r="HWX57" s="111"/>
      <c r="HWY57" s="111"/>
      <c r="HWZ57" s="111"/>
      <c r="HXA57" s="111"/>
      <c r="HXB57" s="111"/>
      <c r="HXC57" s="111"/>
      <c r="HXD57" s="111"/>
      <c r="HXE57" s="111"/>
      <c r="HXF57" s="111"/>
      <c r="HXG57" s="111"/>
      <c r="HXH57" s="111"/>
      <c r="HXI57" s="111"/>
      <c r="HXJ57" s="111"/>
      <c r="HXK57" s="111"/>
      <c r="HXL57" s="111"/>
      <c r="HXM57" s="111"/>
      <c r="HXN57" s="111"/>
      <c r="HXO57" s="111"/>
      <c r="HXP57" s="111"/>
      <c r="HXQ57" s="111"/>
      <c r="HXR57" s="111"/>
      <c r="HXS57" s="111"/>
      <c r="HXT57" s="111"/>
      <c r="HXU57" s="111"/>
      <c r="HXV57" s="111"/>
      <c r="HXW57" s="111"/>
      <c r="HXX57" s="111"/>
      <c r="HXY57" s="111"/>
      <c r="HXZ57" s="111"/>
      <c r="HYA57" s="111"/>
      <c r="HYB57" s="111"/>
      <c r="HYC57" s="111"/>
      <c r="HYD57" s="111"/>
      <c r="HYE57" s="111"/>
      <c r="HYF57" s="111"/>
      <c r="HYG57" s="111"/>
      <c r="HYH57" s="111"/>
      <c r="HYI57" s="111"/>
      <c r="HYJ57" s="111"/>
      <c r="HYK57" s="111"/>
      <c r="HYL57" s="111"/>
      <c r="HYM57" s="111"/>
      <c r="HYN57" s="111"/>
      <c r="HYO57" s="111"/>
      <c r="HYP57" s="111"/>
      <c r="HYQ57" s="111"/>
      <c r="HYR57" s="111"/>
      <c r="HYS57" s="111"/>
      <c r="HYT57" s="111"/>
      <c r="HYU57" s="111"/>
      <c r="HYV57" s="111"/>
      <c r="HYW57" s="111"/>
      <c r="HYX57" s="111"/>
      <c r="HYY57" s="111"/>
      <c r="HYZ57" s="111"/>
      <c r="HZA57" s="111"/>
      <c r="HZB57" s="111"/>
      <c r="HZC57" s="111"/>
      <c r="HZD57" s="111"/>
      <c r="HZE57" s="111"/>
      <c r="HZF57" s="111"/>
      <c r="HZG57" s="111"/>
      <c r="HZH57" s="111"/>
      <c r="HZI57" s="111"/>
      <c r="HZJ57" s="111"/>
      <c r="HZK57" s="111"/>
      <c r="HZL57" s="111"/>
      <c r="HZM57" s="111"/>
      <c r="HZN57" s="111"/>
      <c r="HZO57" s="111"/>
      <c r="HZP57" s="111"/>
      <c r="HZQ57" s="111"/>
      <c r="HZR57" s="111"/>
      <c r="HZS57" s="111"/>
      <c r="HZT57" s="111"/>
      <c r="HZU57" s="111"/>
      <c r="HZV57" s="111"/>
      <c r="HZW57" s="111"/>
      <c r="HZX57" s="111"/>
      <c r="HZY57" s="111"/>
      <c r="HZZ57" s="111"/>
      <c r="IAA57" s="111"/>
      <c r="IAB57" s="111"/>
      <c r="IAC57" s="111"/>
      <c r="IAD57" s="111"/>
      <c r="IAE57" s="111"/>
      <c r="IAF57" s="111"/>
      <c r="IAG57" s="111"/>
      <c r="IAH57" s="111"/>
      <c r="IAI57" s="111"/>
      <c r="IAJ57" s="111"/>
      <c r="IAK57" s="111"/>
      <c r="IAL57" s="111"/>
      <c r="IAM57" s="111"/>
      <c r="IAN57" s="111"/>
      <c r="IAO57" s="111"/>
      <c r="IAP57" s="111"/>
      <c r="IAQ57" s="111"/>
      <c r="IAR57" s="111"/>
      <c r="IAS57" s="111"/>
      <c r="IAT57" s="111"/>
      <c r="IAU57" s="111"/>
      <c r="IAV57" s="111"/>
      <c r="IAW57" s="111"/>
      <c r="IAX57" s="111"/>
      <c r="IAY57" s="111"/>
      <c r="IAZ57" s="111"/>
      <c r="IBA57" s="111"/>
      <c r="IBB57" s="111"/>
      <c r="IBC57" s="111"/>
      <c r="IBD57" s="111"/>
      <c r="IBE57" s="111"/>
      <c r="IBF57" s="111"/>
      <c r="IBG57" s="111"/>
      <c r="IBH57" s="111"/>
      <c r="IBI57" s="111"/>
      <c r="IBJ57" s="111"/>
      <c r="IBK57" s="111"/>
      <c r="IBL57" s="111"/>
      <c r="IBM57" s="111"/>
      <c r="IBN57" s="111"/>
      <c r="IBO57" s="111"/>
      <c r="IBP57" s="111"/>
      <c r="IBQ57" s="111"/>
      <c r="IBR57" s="111"/>
      <c r="IBS57" s="111"/>
      <c r="IBT57" s="111"/>
      <c r="IBU57" s="111"/>
      <c r="IBV57" s="111"/>
      <c r="IBW57" s="111"/>
      <c r="IBX57" s="111"/>
      <c r="IBY57" s="111"/>
      <c r="IBZ57" s="111"/>
      <c r="ICA57" s="111"/>
      <c r="ICB57" s="111"/>
      <c r="ICC57" s="111"/>
      <c r="ICD57" s="111"/>
      <c r="ICE57" s="111"/>
      <c r="ICF57" s="111"/>
      <c r="ICG57" s="111"/>
      <c r="ICH57" s="111"/>
      <c r="ICI57" s="111"/>
      <c r="ICJ57" s="111"/>
      <c r="ICK57" s="111"/>
      <c r="ICL57" s="111"/>
      <c r="ICM57" s="111"/>
      <c r="ICN57" s="111"/>
      <c r="ICO57" s="111"/>
      <c r="ICP57" s="111"/>
      <c r="ICQ57" s="111"/>
      <c r="ICR57" s="111"/>
      <c r="ICS57" s="111"/>
      <c r="ICT57" s="111"/>
      <c r="ICU57" s="111"/>
      <c r="ICV57" s="111"/>
      <c r="ICW57" s="111"/>
      <c r="ICX57" s="111"/>
      <c r="ICY57" s="111"/>
      <c r="ICZ57" s="111"/>
      <c r="IDA57" s="111"/>
      <c r="IDB57" s="111"/>
      <c r="IDC57" s="111"/>
      <c r="IDD57" s="111"/>
      <c r="IDE57" s="111"/>
      <c r="IDF57" s="111"/>
      <c r="IDG57" s="111"/>
      <c r="IDH57" s="111"/>
      <c r="IDI57" s="111"/>
      <c r="IDJ57" s="111"/>
      <c r="IDK57" s="111"/>
      <c r="IDL57" s="111"/>
      <c r="IDM57" s="111"/>
      <c r="IDN57" s="111"/>
      <c r="IDO57" s="111"/>
      <c r="IDP57" s="111"/>
      <c r="IDQ57" s="111"/>
      <c r="IDR57" s="111"/>
      <c r="IDS57" s="111"/>
      <c r="IDT57" s="111"/>
      <c r="IDU57" s="111"/>
      <c r="IDV57" s="111"/>
      <c r="IDW57" s="111"/>
      <c r="IDX57" s="111"/>
      <c r="IDY57" s="111"/>
      <c r="IDZ57" s="111"/>
      <c r="IEA57" s="111"/>
      <c r="IEB57" s="111"/>
      <c r="IEC57" s="111"/>
      <c r="IED57" s="111"/>
      <c r="IEE57" s="111"/>
      <c r="IEF57" s="111"/>
      <c r="IEG57" s="111"/>
      <c r="IEH57" s="111"/>
      <c r="IEI57" s="111"/>
      <c r="IEJ57" s="111"/>
      <c r="IEK57" s="111"/>
      <c r="IEL57" s="111"/>
      <c r="IEM57" s="111"/>
      <c r="IEN57" s="111"/>
      <c r="IEO57" s="111"/>
      <c r="IEP57" s="111"/>
      <c r="IEQ57" s="111"/>
      <c r="IER57" s="111"/>
      <c r="IES57" s="111"/>
      <c r="IET57" s="111"/>
      <c r="IEU57" s="111"/>
      <c r="IEV57" s="111"/>
      <c r="IEW57" s="111"/>
      <c r="IEX57" s="111"/>
      <c r="IEY57" s="111"/>
      <c r="IEZ57" s="111"/>
      <c r="IFA57" s="111"/>
      <c r="IFB57" s="111"/>
      <c r="IFC57" s="111"/>
      <c r="IFD57" s="111"/>
      <c r="IFE57" s="111"/>
      <c r="IFF57" s="111"/>
      <c r="IFG57" s="111"/>
      <c r="IFH57" s="111"/>
      <c r="IFI57" s="111"/>
      <c r="IFJ57" s="111"/>
      <c r="IFK57" s="111"/>
      <c r="IFL57" s="111"/>
      <c r="IFM57" s="111"/>
      <c r="IFN57" s="111"/>
      <c r="IFO57" s="111"/>
      <c r="IFP57" s="111"/>
      <c r="IFQ57" s="111"/>
      <c r="IFR57" s="111"/>
      <c r="IFS57" s="111"/>
      <c r="IFT57" s="111"/>
      <c r="IFU57" s="111"/>
      <c r="IFV57" s="111"/>
      <c r="IFW57" s="111"/>
      <c r="IFX57" s="111"/>
      <c r="IFY57" s="111"/>
      <c r="IFZ57" s="111"/>
      <c r="IGA57" s="111"/>
      <c r="IGB57" s="111"/>
      <c r="IGC57" s="111"/>
      <c r="IGD57" s="111"/>
      <c r="IGE57" s="111"/>
      <c r="IGF57" s="111"/>
      <c r="IGG57" s="111"/>
      <c r="IGH57" s="111"/>
      <c r="IGI57" s="111"/>
      <c r="IGJ57" s="111"/>
      <c r="IGK57" s="111"/>
      <c r="IGL57" s="111"/>
      <c r="IGM57" s="111"/>
      <c r="IGN57" s="111"/>
      <c r="IGO57" s="111"/>
      <c r="IGP57" s="111"/>
      <c r="IGQ57" s="111"/>
      <c r="IGR57" s="111"/>
      <c r="IGS57" s="111"/>
      <c r="IGT57" s="111"/>
      <c r="IGU57" s="111"/>
      <c r="IGV57" s="111"/>
      <c r="IGW57" s="111"/>
      <c r="IGX57" s="111"/>
      <c r="IGY57" s="111"/>
      <c r="IGZ57" s="111"/>
      <c r="IHA57" s="111"/>
      <c r="IHB57" s="111"/>
      <c r="IHC57" s="111"/>
      <c r="IHD57" s="111"/>
      <c r="IHE57" s="111"/>
      <c r="IHF57" s="111"/>
      <c r="IHG57" s="111"/>
      <c r="IHH57" s="111"/>
      <c r="IHI57" s="111"/>
      <c r="IHJ57" s="111"/>
      <c r="IHK57" s="111"/>
      <c r="IHL57" s="111"/>
      <c r="IHM57" s="111"/>
      <c r="IHN57" s="111"/>
      <c r="IHO57" s="111"/>
      <c r="IHP57" s="111"/>
      <c r="IHQ57" s="111"/>
      <c r="IHR57" s="111"/>
      <c r="IHS57" s="111"/>
      <c r="IHT57" s="111"/>
      <c r="IHU57" s="111"/>
      <c r="IHV57" s="111"/>
      <c r="IHW57" s="111"/>
      <c r="IHX57" s="111"/>
      <c r="IHY57" s="111"/>
      <c r="IHZ57" s="111"/>
      <c r="IIA57" s="111"/>
      <c r="IIB57" s="111"/>
      <c r="IIC57" s="111"/>
      <c r="IID57" s="111"/>
      <c r="IIE57" s="111"/>
      <c r="IIF57" s="111"/>
      <c r="IIG57" s="111"/>
      <c r="IIH57" s="111"/>
      <c r="III57" s="111"/>
      <c r="IIJ57" s="111"/>
      <c r="IIK57" s="111"/>
      <c r="IIL57" s="111"/>
      <c r="IIM57" s="111"/>
      <c r="IIN57" s="111"/>
      <c r="IIO57" s="111"/>
      <c r="IIP57" s="111"/>
      <c r="IIQ57" s="111"/>
      <c r="IIR57" s="111"/>
      <c r="IIS57" s="111"/>
      <c r="IIT57" s="111"/>
      <c r="IIU57" s="111"/>
      <c r="IIV57" s="111"/>
      <c r="IIW57" s="111"/>
      <c r="IIX57" s="111"/>
      <c r="IIY57" s="111"/>
      <c r="IIZ57" s="111"/>
      <c r="IJA57" s="111"/>
      <c r="IJB57" s="111"/>
      <c r="IJC57" s="111"/>
      <c r="IJD57" s="111"/>
      <c r="IJE57" s="111"/>
      <c r="IJF57" s="111"/>
      <c r="IJG57" s="111"/>
      <c r="IJH57" s="111"/>
      <c r="IJI57" s="111"/>
      <c r="IJJ57" s="111"/>
      <c r="IJK57" s="111"/>
      <c r="IJL57" s="111"/>
      <c r="IJM57" s="111"/>
      <c r="IJN57" s="111"/>
      <c r="IJO57" s="111"/>
      <c r="IJP57" s="111"/>
      <c r="IJQ57" s="111"/>
      <c r="IJR57" s="111"/>
      <c r="IJS57" s="111"/>
      <c r="IJT57" s="111"/>
      <c r="IJU57" s="111"/>
      <c r="IJV57" s="111"/>
      <c r="IJW57" s="111"/>
      <c r="IJX57" s="111"/>
      <c r="IJY57" s="111"/>
      <c r="IJZ57" s="111"/>
      <c r="IKA57" s="111"/>
      <c r="IKB57" s="111"/>
      <c r="IKC57" s="111"/>
      <c r="IKD57" s="111"/>
      <c r="IKE57" s="111"/>
      <c r="IKF57" s="111"/>
      <c r="IKG57" s="111"/>
      <c r="IKH57" s="111"/>
      <c r="IKI57" s="111"/>
      <c r="IKJ57" s="111"/>
      <c r="IKK57" s="111"/>
      <c r="IKL57" s="111"/>
      <c r="IKM57" s="111"/>
      <c r="IKN57" s="111"/>
      <c r="IKO57" s="111"/>
      <c r="IKP57" s="111"/>
      <c r="IKQ57" s="111"/>
      <c r="IKR57" s="111"/>
      <c r="IKS57" s="111"/>
      <c r="IKT57" s="111"/>
      <c r="IKU57" s="111"/>
      <c r="IKV57" s="111"/>
      <c r="IKW57" s="111"/>
      <c r="IKX57" s="111"/>
      <c r="IKY57" s="111"/>
      <c r="IKZ57" s="111"/>
      <c r="ILA57" s="111"/>
      <c r="ILB57" s="111"/>
      <c r="ILC57" s="111"/>
      <c r="ILD57" s="111"/>
      <c r="ILE57" s="111"/>
      <c r="ILF57" s="111"/>
      <c r="ILG57" s="111"/>
      <c r="ILH57" s="111"/>
      <c r="ILI57" s="111"/>
      <c r="ILJ57" s="111"/>
      <c r="ILK57" s="111"/>
      <c r="ILL57" s="111"/>
      <c r="ILM57" s="111"/>
      <c r="ILN57" s="111"/>
      <c r="ILO57" s="111"/>
      <c r="ILP57" s="111"/>
      <c r="ILQ57" s="111"/>
      <c r="ILR57" s="111"/>
      <c r="ILS57" s="111"/>
      <c r="ILT57" s="111"/>
      <c r="ILU57" s="111"/>
      <c r="ILV57" s="111"/>
      <c r="ILW57" s="111"/>
      <c r="ILX57" s="111"/>
      <c r="ILY57" s="111"/>
      <c r="ILZ57" s="111"/>
      <c r="IMA57" s="111"/>
      <c r="IMB57" s="111"/>
      <c r="IMC57" s="111"/>
      <c r="IMD57" s="111"/>
      <c r="IME57" s="111"/>
      <c r="IMF57" s="111"/>
      <c r="IMG57" s="111"/>
      <c r="IMH57" s="111"/>
      <c r="IMI57" s="111"/>
      <c r="IMJ57" s="111"/>
      <c r="IMK57" s="111"/>
      <c r="IML57" s="111"/>
      <c r="IMM57" s="111"/>
      <c r="IMN57" s="111"/>
      <c r="IMO57" s="111"/>
      <c r="IMP57" s="111"/>
      <c r="IMQ57" s="111"/>
      <c r="IMR57" s="111"/>
      <c r="IMS57" s="111"/>
      <c r="IMT57" s="111"/>
      <c r="IMU57" s="111"/>
      <c r="IMV57" s="111"/>
      <c r="IMW57" s="111"/>
      <c r="IMX57" s="111"/>
      <c r="IMY57" s="111"/>
      <c r="IMZ57" s="111"/>
      <c r="INA57" s="111"/>
      <c r="INB57" s="111"/>
      <c r="INC57" s="111"/>
      <c r="IND57" s="111"/>
      <c r="INE57" s="111"/>
      <c r="INF57" s="111"/>
      <c r="ING57" s="111"/>
      <c r="INH57" s="111"/>
      <c r="INI57" s="111"/>
      <c r="INJ57" s="111"/>
      <c r="INK57" s="111"/>
      <c r="INL57" s="111"/>
      <c r="INM57" s="111"/>
      <c r="INN57" s="111"/>
      <c r="INO57" s="111"/>
      <c r="INP57" s="111"/>
      <c r="INQ57" s="111"/>
      <c r="INR57" s="111"/>
      <c r="INS57" s="111"/>
      <c r="INT57" s="111"/>
      <c r="INU57" s="111"/>
      <c r="INV57" s="111"/>
      <c r="INW57" s="111"/>
      <c r="INX57" s="111"/>
      <c r="INY57" s="111"/>
      <c r="INZ57" s="111"/>
      <c r="IOA57" s="111"/>
      <c r="IOB57" s="111"/>
      <c r="IOC57" s="111"/>
      <c r="IOD57" s="111"/>
      <c r="IOE57" s="111"/>
      <c r="IOF57" s="111"/>
      <c r="IOG57" s="111"/>
      <c r="IOH57" s="111"/>
      <c r="IOI57" s="111"/>
      <c r="IOJ57" s="111"/>
      <c r="IOK57" s="111"/>
      <c r="IOL57" s="111"/>
      <c r="IOM57" s="111"/>
      <c r="ION57" s="111"/>
      <c r="IOO57" s="111"/>
      <c r="IOP57" s="111"/>
      <c r="IOQ57" s="111"/>
      <c r="IOR57" s="111"/>
      <c r="IOS57" s="111"/>
      <c r="IOT57" s="111"/>
      <c r="IOU57" s="111"/>
      <c r="IOV57" s="111"/>
      <c r="IOW57" s="111"/>
      <c r="IOX57" s="111"/>
      <c r="IOY57" s="111"/>
      <c r="IOZ57" s="111"/>
      <c r="IPA57" s="111"/>
      <c r="IPB57" s="111"/>
      <c r="IPC57" s="111"/>
      <c r="IPD57" s="111"/>
      <c r="IPE57" s="111"/>
      <c r="IPF57" s="111"/>
      <c r="IPG57" s="111"/>
      <c r="IPH57" s="111"/>
      <c r="IPI57" s="111"/>
      <c r="IPJ57" s="111"/>
      <c r="IPK57" s="111"/>
      <c r="IPL57" s="111"/>
      <c r="IPM57" s="111"/>
      <c r="IPN57" s="111"/>
      <c r="IPO57" s="111"/>
      <c r="IPP57" s="111"/>
      <c r="IPQ57" s="111"/>
      <c r="IPR57" s="111"/>
      <c r="IPS57" s="111"/>
      <c r="IPT57" s="111"/>
      <c r="IPU57" s="111"/>
      <c r="IPV57" s="111"/>
      <c r="IPW57" s="111"/>
      <c r="IPX57" s="111"/>
      <c r="IPY57" s="111"/>
      <c r="IPZ57" s="111"/>
      <c r="IQA57" s="111"/>
      <c r="IQB57" s="111"/>
      <c r="IQC57" s="111"/>
      <c r="IQD57" s="111"/>
      <c r="IQE57" s="111"/>
      <c r="IQF57" s="111"/>
      <c r="IQG57" s="111"/>
      <c r="IQH57" s="111"/>
      <c r="IQI57" s="111"/>
      <c r="IQJ57" s="111"/>
      <c r="IQK57" s="111"/>
      <c r="IQL57" s="111"/>
      <c r="IQM57" s="111"/>
      <c r="IQN57" s="111"/>
      <c r="IQO57" s="111"/>
      <c r="IQP57" s="111"/>
      <c r="IQQ57" s="111"/>
      <c r="IQR57" s="111"/>
      <c r="IQS57" s="111"/>
      <c r="IQT57" s="111"/>
      <c r="IQU57" s="111"/>
      <c r="IQV57" s="111"/>
      <c r="IQW57" s="111"/>
      <c r="IQX57" s="111"/>
      <c r="IQY57" s="111"/>
      <c r="IQZ57" s="111"/>
      <c r="IRA57" s="111"/>
      <c r="IRB57" s="111"/>
      <c r="IRC57" s="111"/>
      <c r="IRD57" s="111"/>
      <c r="IRE57" s="111"/>
      <c r="IRF57" s="111"/>
      <c r="IRG57" s="111"/>
      <c r="IRH57" s="111"/>
      <c r="IRI57" s="111"/>
      <c r="IRJ57" s="111"/>
      <c r="IRK57" s="111"/>
      <c r="IRL57" s="111"/>
      <c r="IRM57" s="111"/>
      <c r="IRN57" s="111"/>
      <c r="IRO57" s="111"/>
      <c r="IRP57" s="111"/>
      <c r="IRQ57" s="111"/>
      <c r="IRR57" s="111"/>
      <c r="IRS57" s="111"/>
      <c r="IRT57" s="111"/>
      <c r="IRU57" s="111"/>
      <c r="IRV57" s="111"/>
      <c r="IRW57" s="111"/>
      <c r="IRX57" s="111"/>
      <c r="IRY57" s="111"/>
      <c r="IRZ57" s="111"/>
      <c r="ISA57" s="111"/>
      <c r="ISB57" s="111"/>
      <c r="ISC57" s="111"/>
      <c r="ISD57" s="111"/>
      <c r="ISE57" s="111"/>
      <c r="ISF57" s="111"/>
      <c r="ISG57" s="111"/>
      <c r="ISH57" s="111"/>
      <c r="ISI57" s="111"/>
      <c r="ISJ57" s="111"/>
      <c r="ISK57" s="111"/>
      <c r="ISL57" s="111"/>
      <c r="ISM57" s="111"/>
      <c r="ISN57" s="111"/>
      <c r="ISO57" s="111"/>
      <c r="ISP57" s="111"/>
      <c r="ISQ57" s="111"/>
      <c r="ISR57" s="111"/>
      <c r="ISS57" s="111"/>
      <c r="IST57" s="111"/>
      <c r="ISU57" s="111"/>
      <c r="ISV57" s="111"/>
      <c r="ISW57" s="111"/>
      <c r="ISX57" s="111"/>
      <c r="ISY57" s="111"/>
      <c r="ISZ57" s="111"/>
      <c r="ITA57" s="111"/>
      <c r="ITB57" s="111"/>
      <c r="ITC57" s="111"/>
      <c r="ITD57" s="111"/>
      <c r="ITE57" s="111"/>
      <c r="ITF57" s="111"/>
      <c r="ITG57" s="111"/>
      <c r="ITH57" s="111"/>
      <c r="ITI57" s="111"/>
      <c r="ITJ57" s="111"/>
      <c r="ITK57" s="111"/>
      <c r="ITL57" s="111"/>
      <c r="ITM57" s="111"/>
      <c r="ITN57" s="111"/>
      <c r="ITO57" s="111"/>
      <c r="ITP57" s="111"/>
      <c r="ITQ57" s="111"/>
      <c r="ITR57" s="111"/>
      <c r="ITS57" s="111"/>
      <c r="ITT57" s="111"/>
      <c r="ITU57" s="111"/>
      <c r="ITV57" s="111"/>
      <c r="ITW57" s="111"/>
      <c r="ITX57" s="111"/>
      <c r="ITY57" s="111"/>
      <c r="ITZ57" s="111"/>
      <c r="IUA57" s="111"/>
      <c r="IUB57" s="111"/>
      <c r="IUC57" s="111"/>
      <c r="IUD57" s="111"/>
      <c r="IUE57" s="111"/>
      <c r="IUF57" s="111"/>
      <c r="IUG57" s="111"/>
      <c r="IUH57" s="111"/>
      <c r="IUI57" s="111"/>
      <c r="IUJ57" s="111"/>
      <c r="IUK57" s="111"/>
      <c r="IUL57" s="111"/>
      <c r="IUM57" s="111"/>
      <c r="IUN57" s="111"/>
      <c r="IUO57" s="111"/>
      <c r="IUP57" s="111"/>
      <c r="IUQ57" s="111"/>
      <c r="IUR57" s="111"/>
      <c r="IUS57" s="111"/>
      <c r="IUT57" s="111"/>
      <c r="IUU57" s="111"/>
      <c r="IUV57" s="111"/>
      <c r="IUW57" s="111"/>
      <c r="IUX57" s="111"/>
      <c r="IUY57" s="111"/>
      <c r="IUZ57" s="111"/>
      <c r="IVA57" s="111"/>
      <c r="IVB57" s="111"/>
      <c r="IVC57" s="111"/>
      <c r="IVD57" s="111"/>
      <c r="IVE57" s="111"/>
      <c r="IVF57" s="111"/>
      <c r="IVG57" s="111"/>
      <c r="IVH57" s="111"/>
      <c r="IVI57" s="111"/>
      <c r="IVJ57" s="111"/>
      <c r="IVK57" s="111"/>
      <c r="IVL57" s="111"/>
      <c r="IVM57" s="111"/>
      <c r="IVN57" s="111"/>
      <c r="IVO57" s="111"/>
      <c r="IVP57" s="111"/>
      <c r="IVQ57" s="111"/>
      <c r="IVR57" s="111"/>
      <c r="IVS57" s="111"/>
      <c r="IVT57" s="111"/>
      <c r="IVU57" s="111"/>
      <c r="IVV57" s="111"/>
      <c r="IVW57" s="111"/>
      <c r="IVX57" s="111"/>
      <c r="IVY57" s="111"/>
      <c r="IVZ57" s="111"/>
      <c r="IWA57" s="111"/>
      <c r="IWB57" s="111"/>
      <c r="IWC57" s="111"/>
      <c r="IWD57" s="111"/>
      <c r="IWE57" s="111"/>
      <c r="IWF57" s="111"/>
      <c r="IWG57" s="111"/>
      <c r="IWH57" s="111"/>
      <c r="IWI57" s="111"/>
      <c r="IWJ57" s="111"/>
      <c r="IWK57" s="111"/>
      <c r="IWL57" s="111"/>
      <c r="IWM57" s="111"/>
      <c r="IWN57" s="111"/>
      <c r="IWO57" s="111"/>
      <c r="IWP57" s="111"/>
      <c r="IWQ57" s="111"/>
      <c r="IWR57" s="111"/>
      <c r="IWS57" s="111"/>
      <c r="IWT57" s="111"/>
      <c r="IWU57" s="111"/>
      <c r="IWV57" s="111"/>
      <c r="IWW57" s="111"/>
      <c r="IWX57" s="111"/>
      <c r="IWY57" s="111"/>
      <c r="IWZ57" s="111"/>
      <c r="IXA57" s="111"/>
      <c r="IXB57" s="111"/>
      <c r="IXC57" s="111"/>
      <c r="IXD57" s="111"/>
      <c r="IXE57" s="111"/>
      <c r="IXF57" s="111"/>
      <c r="IXG57" s="111"/>
      <c r="IXH57" s="111"/>
      <c r="IXI57" s="111"/>
      <c r="IXJ57" s="111"/>
      <c r="IXK57" s="111"/>
      <c r="IXL57" s="111"/>
      <c r="IXM57" s="111"/>
      <c r="IXN57" s="111"/>
      <c r="IXO57" s="111"/>
      <c r="IXP57" s="111"/>
      <c r="IXQ57" s="111"/>
      <c r="IXR57" s="111"/>
      <c r="IXS57" s="111"/>
      <c r="IXT57" s="111"/>
      <c r="IXU57" s="111"/>
      <c r="IXV57" s="111"/>
      <c r="IXW57" s="111"/>
      <c r="IXX57" s="111"/>
      <c r="IXY57" s="111"/>
      <c r="IXZ57" s="111"/>
      <c r="IYA57" s="111"/>
      <c r="IYB57" s="111"/>
      <c r="IYC57" s="111"/>
      <c r="IYD57" s="111"/>
      <c r="IYE57" s="111"/>
      <c r="IYF57" s="111"/>
      <c r="IYG57" s="111"/>
      <c r="IYH57" s="111"/>
      <c r="IYI57" s="111"/>
      <c r="IYJ57" s="111"/>
      <c r="IYK57" s="111"/>
      <c r="IYL57" s="111"/>
      <c r="IYM57" s="111"/>
      <c r="IYN57" s="111"/>
      <c r="IYO57" s="111"/>
      <c r="IYP57" s="111"/>
      <c r="IYQ57" s="111"/>
      <c r="IYR57" s="111"/>
      <c r="IYS57" s="111"/>
      <c r="IYT57" s="111"/>
      <c r="IYU57" s="111"/>
      <c r="IYV57" s="111"/>
      <c r="IYW57" s="111"/>
      <c r="IYX57" s="111"/>
      <c r="IYY57" s="111"/>
      <c r="IYZ57" s="111"/>
      <c r="IZA57" s="111"/>
      <c r="IZB57" s="111"/>
      <c r="IZC57" s="111"/>
      <c r="IZD57" s="111"/>
      <c r="IZE57" s="111"/>
      <c r="IZF57" s="111"/>
      <c r="IZG57" s="111"/>
      <c r="IZH57" s="111"/>
      <c r="IZI57" s="111"/>
      <c r="IZJ57" s="111"/>
      <c r="IZK57" s="111"/>
      <c r="IZL57" s="111"/>
      <c r="IZM57" s="111"/>
      <c r="IZN57" s="111"/>
      <c r="IZO57" s="111"/>
      <c r="IZP57" s="111"/>
      <c r="IZQ57" s="111"/>
      <c r="IZR57" s="111"/>
      <c r="IZS57" s="111"/>
      <c r="IZT57" s="111"/>
      <c r="IZU57" s="111"/>
      <c r="IZV57" s="111"/>
      <c r="IZW57" s="111"/>
      <c r="IZX57" s="111"/>
      <c r="IZY57" s="111"/>
      <c r="IZZ57" s="111"/>
      <c r="JAA57" s="111"/>
      <c r="JAB57" s="111"/>
      <c r="JAC57" s="111"/>
      <c r="JAD57" s="111"/>
      <c r="JAE57" s="111"/>
      <c r="JAF57" s="111"/>
      <c r="JAG57" s="111"/>
      <c r="JAH57" s="111"/>
      <c r="JAI57" s="111"/>
      <c r="JAJ57" s="111"/>
      <c r="JAK57" s="111"/>
      <c r="JAL57" s="111"/>
      <c r="JAM57" s="111"/>
      <c r="JAN57" s="111"/>
      <c r="JAO57" s="111"/>
      <c r="JAP57" s="111"/>
      <c r="JAQ57" s="111"/>
      <c r="JAR57" s="111"/>
      <c r="JAS57" s="111"/>
      <c r="JAT57" s="111"/>
      <c r="JAU57" s="111"/>
      <c r="JAV57" s="111"/>
      <c r="JAW57" s="111"/>
      <c r="JAX57" s="111"/>
      <c r="JAY57" s="111"/>
      <c r="JAZ57" s="111"/>
      <c r="JBA57" s="111"/>
      <c r="JBB57" s="111"/>
      <c r="JBC57" s="111"/>
      <c r="JBD57" s="111"/>
      <c r="JBE57" s="111"/>
      <c r="JBF57" s="111"/>
      <c r="JBG57" s="111"/>
      <c r="JBH57" s="111"/>
      <c r="JBI57" s="111"/>
      <c r="JBJ57" s="111"/>
      <c r="JBK57" s="111"/>
      <c r="JBL57" s="111"/>
      <c r="JBM57" s="111"/>
      <c r="JBN57" s="111"/>
      <c r="JBO57" s="111"/>
      <c r="JBP57" s="111"/>
      <c r="JBQ57" s="111"/>
      <c r="JBR57" s="111"/>
      <c r="JBS57" s="111"/>
      <c r="JBT57" s="111"/>
      <c r="JBU57" s="111"/>
      <c r="JBV57" s="111"/>
      <c r="JBW57" s="111"/>
      <c r="JBX57" s="111"/>
      <c r="JBY57" s="111"/>
      <c r="JBZ57" s="111"/>
      <c r="JCA57" s="111"/>
      <c r="JCB57" s="111"/>
      <c r="JCC57" s="111"/>
      <c r="JCD57" s="111"/>
      <c r="JCE57" s="111"/>
      <c r="JCF57" s="111"/>
      <c r="JCG57" s="111"/>
      <c r="JCH57" s="111"/>
      <c r="JCI57" s="111"/>
      <c r="JCJ57" s="111"/>
      <c r="JCK57" s="111"/>
      <c r="JCL57" s="111"/>
      <c r="JCM57" s="111"/>
      <c r="JCN57" s="111"/>
      <c r="JCO57" s="111"/>
      <c r="JCP57" s="111"/>
      <c r="JCQ57" s="111"/>
      <c r="JCR57" s="111"/>
      <c r="JCS57" s="111"/>
      <c r="JCT57" s="111"/>
      <c r="JCU57" s="111"/>
      <c r="JCV57" s="111"/>
      <c r="JCW57" s="111"/>
      <c r="JCX57" s="111"/>
      <c r="JCY57" s="111"/>
      <c r="JCZ57" s="111"/>
      <c r="JDA57" s="111"/>
      <c r="JDB57" s="111"/>
      <c r="JDC57" s="111"/>
      <c r="JDD57" s="111"/>
      <c r="JDE57" s="111"/>
      <c r="JDF57" s="111"/>
      <c r="JDG57" s="111"/>
      <c r="JDH57" s="111"/>
      <c r="JDI57" s="111"/>
      <c r="JDJ57" s="111"/>
      <c r="JDK57" s="111"/>
      <c r="JDL57" s="111"/>
      <c r="JDM57" s="111"/>
      <c r="JDN57" s="111"/>
      <c r="JDO57" s="111"/>
      <c r="JDP57" s="111"/>
      <c r="JDQ57" s="111"/>
      <c r="JDR57" s="111"/>
      <c r="JDS57" s="111"/>
      <c r="JDT57" s="111"/>
      <c r="JDU57" s="111"/>
      <c r="JDV57" s="111"/>
      <c r="JDW57" s="111"/>
      <c r="JDX57" s="111"/>
      <c r="JDY57" s="111"/>
      <c r="JDZ57" s="111"/>
      <c r="JEA57" s="111"/>
      <c r="JEB57" s="111"/>
      <c r="JEC57" s="111"/>
      <c r="JED57" s="111"/>
      <c r="JEE57" s="111"/>
      <c r="JEF57" s="111"/>
      <c r="JEG57" s="111"/>
      <c r="JEH57" s="111"/>
      <c r="JEI57" s="111"/>
      <c r="JEJ57" s="111"/>
      <c r="JEK57" s="111"/>
      <c r="JEL57" s="111"/>
      <c r="JEM57" s="111"/>
      <c r="JEN57" s="111"/>
      <c r="JEO57" s="111"/>
      <c r="JEP57" s="111"/>
      <c r="JEQ57" s="111"/>
      <c r="JER57" s="111"/>
      <c r="JES57" s="111"/>
      <c r="JET57" s="111"/>
      <c r="JEU57" s="111"/>
      <c r="JEV57" s="111"/>
      <c r="JEW57" s="111"/>
      <c r="JEX57" s="111"/>
      <c r="JEY57" s="111"/>
      <c r="JEZ57" s="111"/>
      <c r="JFA57" s="111"/>
      <c r="JFB57" s="111"/>
      <c r="JFC57" s="111"/>
      <c r="JFD57" s="111"/>
      <c r="JFE57" s="111"/>
      <c r="JFF57" s="111"/>
      <c r="JFG57" s="111"/>
      <c r="JFH57" s="111"/>
      <c r="JFI57" s="111"/>
      <c r="JFJ57" s="111"/>
      <c r="JFK57" s="111"/>
      <c r="JFL57" s="111"/>
      <c r="JFM57" s="111"/>
      <c r="JFN57" s="111"/>
      <c r="JFO57" s="111"/>
      <c r="JFP57" s="111"/>
      <c r="JFQ57" s="111"/>
      <c r="JFR57" s="111"/>
      <c r="JFS57" s="111"/>
      <c r="JFT57" s="111"/>
      <c r="JFU57" s="111"/>
      <c r="JFV57" s="111"/>
      <c r="JFW57" s="111"/>
      <c r="JFX57" s="111"/>
      <c r="JFY57" s="111"/>
      <c r="JFZ57" s="111"/>
      <c r="JGA57" s="111"/>
      <c r="JGB57" s="111"/>
      <c r="JGC57" s="111"/>
      <c r="JGD57" s="111"/>
      <c r="JGE57" s="111"/>
      <c r="JGF57" s="111"/>
      <c r="JGG57" s="111"/>
      <c r="JGH57" s="111"/>
      <c r="JGI57" s="111"/>
      <c r="JGJ57" s="111"/>
      <c r="JGK57" s="111"/>
      <c r="JGL57" s="111"/>
      <c r="JGM57" s="111"/>
      <c r="JGN57" s="111"/>
      <c r="JGO57" s="111"/>
      <c r="JGP57" s="111"/>
      <c r="JGQ57" s="111"/>
      <c r="JGR57" s="111"/>
      <c r="JGS57" s="111"/>
      <c r="JGT57" s="111"/>
      <c r="JGU57" s="111"/>
      <c r="JGV57" s="111"/>
      <c r="JGW57" s="111"/>
      <c r="JGX57" s="111"/>
      <c r="JGY57" s="111"/>
      <c r="JGZ57" s="111"/>
      <c r="JHA57" s="111"/>
      <c r="JHB57" s="111"/>
      <c r="JHC57" s="111"/>
      <c r="JHD57" s="111"/>
      <c r="JHE57" s="111"/>
      <c r="JHF57" s="111"/>
      <c r="JHG57" s="111"/>
      <c r="JHH57" s="111"/>
      <c r="JHI57" s="111"/>
      <c r="JHJ57" s="111"/>
      <c r="JHK57" s="111"/>
      <c r="JHL57" s="111"/>
      <c r="JHM57" s="111"/>
      <c r="JHN57" s="111"/>
      <c r="JHO57" s="111"/>
      <c r="JHP57" s="111"/>
      <c r="JHQ57" s="111"/>
      <c r="JHR57" s="111"/>
      <c r="JHS57" s="111"/>
      <c r="JHT57" s="111"/>
      <c r="JHU57" s="111"/>
      <c r="JHV57" s="111"/>
      <c r="JHW57" s="111"/>
      <c r="JHX57" s="111"/>
      <c r="JHY57" s="111"/>
      <c r="JHZ57" s="111"/>
      <c r="JIA57" s="111"/>
      <c r="JIB57" s="111"/>
      <c r="JIC57" s="111"/>
      <c r="JID57" s="111"/>
      <c r="JIE57" s="111"/>
      <c r="JIF57" s="111"/>
      <c r="JIG57" s="111"/>
      <c r="JIH57" s="111"/>
      <c r="JII57" s="111"/>
      <c r="JIJ57" s="111"/>
      <c r="JIK57" s="111"/>
      <c r="JIL57" s="111"/>
      <c r="JIM57" s="111"/>
      <c r="JIN57" s="111"/>
      <c r="JIO57" s="111"/>
      <c r="JIP57" s="111"/>
      <c r="JIQ57" s="111"/>
      <c r="JIR57" s="111"/>
      <c r="JIS57" s="111"/>
      <c r="JIT57" s="111"/>
      <c r="JIU57" s="111"/>
      <c r="JIV57" s="111"/>
      <c r="JIW57" s="111"/>
      <c r="JIX57" s="111"/>
      <c r="JIY57" s="111"/>
      <c r="JIZ57" s="111"/>
      <c r="JJA57" s="111"/>
      <c r="JJB57" s="111"/>
      <c r="JJC57" s="111"/>
      <c r="JJD57" s="111"/>
      <c r="JJE57" s="111"/>
      <c r="JJF57" s="111"/>
      <c r="JJG57" s="111"/>
      <c r="JJH57" s="111"/>
      <c r="JJI57" s="111"/>
      <c r="JJJ57" s="111"/>
      <c r="JJK57" s="111"/>
      <c r="JJL57" s="111"/>
      <c r="JJM57" s="111"/>
      <c r="JJN57" s="111"/>
      <c r="JJO57" s="111"/>
      <c r="JJP57" s="111"/>
      <c r="JJQ57" s="111"/>
      <c r="JJR57" s="111"/>
      <c r="JJS57" s="111"/>
      <c r="JJT57" s="111"/>
      <c r="JJU57" s="111"/>
      <c r="JJV57" s="111"/>
      <c r="JJW57" s="111"/>
      <c r="JJX57" s="111"/>
      <c r="JJY57" s="111"/>
      <c r="JJZ57" s="111"/>
      <c r="JKA57" s="111"/>
      <c r="JKB57" s="111"/>
      <c r="JKC57" s="111"/>
      <c r="JKD57" s="111"/>
      <c r="JKE57" s="111"/>
      <c r="JKF57" s="111"/>
      <c r="JKG57" s="111"/>
      <c r="JKH57" s="111"/>
      <c r="JKI57" s="111"/>
      <c r="JKJ57" s="111"/>
      <c r="JKK57" s="111"/>
      <c r="JKL57" s="111"/>
      <c r="JKM57" s="111"/>
      <c r="JKN57" s="111"/>
      <c r="JKO57" s="111"/>
      <c r="JKP57" s="111"/>
      <c r="JKQ57" s="111"/>
      <c r="JKR57" s="111"/>
      <c r="JKS57" s="111"/>
      <c r="JKT57" s="111"/>
      <c r="JKU57" s="111"/>
      <c r="JKV57" s="111"/>
      <c r="JKW57" s="111"/>
      <c r="JKX57" s="111"/>
      <c r="JKY57" s="111"/>
      <c r="JKZ57" s="111"/>
      <c r="JLA57" s="111"/>
      <c r="JLB57" s="111"/>
      <c r="JLC57" s="111"/>
      <c r="JLD57" s="111"/>
      <c r="JLE57" s="111"/>
      <c r="JLF57" s="111"/>
      <c r="JLG57" s="111"/>
      <c r="JLH57" s="111"/>
      <c r="JLI57" s="111"/>
      <c r="JLJ57" s="111"/>
      <c r="JLK57" s="111"/>
      <c r="JLL57" s="111"/>
      <c r="JLM57" s="111"/>
      <c r="JLN57" s="111"/>
      <c r="JLO57" s="111"/>
      <c r="JLP57" s="111"/>
      <c r="JLQ57" s="111"/>
      <c r="JLR57" s="111"/>
      <c r="JLS57" s="111"/>
      <c r="JLT57" s="111"/>
      <c r="JLU57" s="111"/>
      <c r="JLV57" s="111"/>
      <c r="JLW57" s="111"/>
      <c r="JLX57" s="111"/>
      <c r="JLY57" s="111"/>
      <c r="JLZ57" s="111"/>
      <c r="JMA57" s="111"/>
      <c r="JMB57" s="111"/>
      <c r="JMC57" s="111"/>
      <c r="JMD57" s="111"/>
      <c r="JME57" s="111"/>
      <c r="JMF57" s="111"/>
      <c r="JMG57" s="111"/>
      <c r="JMH57" s="111"/>
      <c r="JMI57" s="111"/>
      <c r="JMJ57" s="111"/>
      <c r="JMK57" s="111"/>
      <c r="JML57" s="111"/>
      <c r="JMM57" s="111"/>
      <c r="JMN57" s="111"/>
      <c r="JMO57" s="111"/>
      <c r="JMP57" s="111"/>
      <c r="JMQ57" s="111"/>
      <c r="JMR57" s="111"/>
      <c r="JMS57" s="111"/>
      <c r="JMT57" s="111"/>
      <c r="JMU57" s="111"/>
      <c r="JMV57" s="111"/>
      <c r="JMW57" s="111"/>
      <c r="JMX57" s="111"/>
      <c r="JMY57" s="111"/>
      <c r="JMZ57" s="111"/>
      <c r="JNA57" s="111"/>
      <c r="JNB57" s="111"/>
      <c r="JNC57" s="111"/>
      <c r="JND57" s="111"/>
      <c r="JNE57" s="111"/>
      <c r="JNF57" s="111"/>
      <c r="JNG57" s="111"/>
      <c r="JNH57" s="111"/>
      <c r="JNI57" s="111"/>
      <c r="JNJ57" s="111"/>
      <c r="JNK57" s="111"/>
      <c r="JNL57" s="111"/>
      <c r="JNM57" s="111"/>
      <c r="JNN57" s="111"/>
      <c r="JNO57" s="111"/>
      <c r="JNP57" s="111"/>
      <c r="JNQ57" s="111"/>
      <c r="JNR57" s="111"/>
      <c r="JNS57" s="111"/>
      <c r="JNT57" s="111"/>
      <c r="JNU57" s="111"/>
      <c r="JNV57" s="111"/>
      <c r="JNW57" s="111"/>
      <c r="JNX57" s="111"/>
      <c r="JNY57" s="111"/>
      <c r="JNZ57" s="111"/>
      <c r="JOA57" s="111"/>
      <c r="JOB57" s="111"/>
      <c r="JOC57" s="111"/>
      <c r="JOD57" s="111"/>
      <c r="JOE57" s="111"/>
      <c r="JOF57" s="111"/>
      <c r="JOG57" s="111"/>
      <c r="JOH57" s="111"/>
      <c r="JOI57" s="111"/>
      <c r="JOJ57" s="111"/>
      <c r="JOK57" s="111"/>
      <c r="JOL57" s="111"/>
      <c r="JOM57" s="111"/>
      <c r="JON57" s="111"/>
      <c r="JOO57" s="111"/>
      <c r="JOP57" s="111"/>
      <c r="JOQ57" s="111"/>
      <c r="JOR57" s="111"/>
      <c r="JOS57" s="111"/>
      <c r="JOT57" s="111"/>
      <c r="JOU57" s="111"/>
      <c r="JOV57" s="111"/>
      <c r="JOW57" s="111"/>
      <c r="JOX57" s="111"/>
      <c r="JOY57" s="111"/>
      <c r="JOZ57" s="111"/>
      <c r="JPA57" s="111"/>
      <c r="JPB57" s="111"/>
      <c r="JPC57" s="111"/>
      <c r="JPD57" s="111"/>
      <c r="JPE57" s="111"/>
      <c r="JPF57" s="111"/>
      <c r="JPG57" s="111"/>
      <c r="JPH57" s="111"/>
      <c r="JPI57" s="111"/>
      <c r="JPJ57" s="111"/>
      <c r="JPK57" s="111"/>
      <c r="JPL57" s="111"/>
      <c r="JPM57" s="111"/>
      <c r="JPN57" s="111"/>
      <c r="JPO57" s="111"/>
      <c r="JPP57" s="111"/>
      <c r="JPQ57" s="111"/>
      <c r="JPR57" s="111"/>
      <c r="JPS57" s="111"/>
      <c r="JPT57" s="111"/>
      <c r="JPU57" s="111"/>
      <c r="JPV57" s="111"/>
      <c r="JPW57" s="111"/>
      <c r="JPX57" s="111"/>
      <c r="JPY57" s="111"/>
      <c r="JPZ57" s="111"/>
      <c r="JQA57" s="111"/>
      <c r="JQB57" s="111"/>
      <c r="JQC57" s="111"/>
      <c r="JQD57" s="111"/>
      <c r="JQE57" s="111"/>
      <c r="JQF57" s="111"/>
      <c r="JQG57" s="111"/>
      <c r="JQH57" s="111"/>
      <c r="JQI57" s="111"/>
      <c r="JQJ57" s="111"/>
      <c r="JQK57" s="111"/>
      <c r="JQL57" s="111"/>
      <c r="JQM57" s="111"/>
      <c r="JQN57" s="111"/>
      <c r="JQO57" s="111"/>
      <c r="JQP57" s="111"/>
      <c r="JQQ57" s="111"/>
      <c r="JQR57" s="111"/>
      <c r="JQS57" s="111"/>
      <c r="JQT57" s="111"/>
      <c r="JQU57" s="111"/>
      <c r="JQV57" s="111"/>
      <c r="JQW57" s="111"/>
      <c r="JQX57" s="111"/>
      <c r="JQY57" s="111"/>
      <c r="JQZ57" s="111"/>
      <c r="JRA57" s="111"/>
      <c r="JRB57" s="111"/>
      <c r="JRC57" s="111"/>
      <c r="JRD57" s="111"/>
      <c r="JRE57" s="111"/>
      <c r="JRF57" s="111"/>
      <c r="JRG57" s="111"/>
      <c r="JRH57" s="111"/>
      <c r="JRI57" s="111"/>
      <c r="JRJ57" s="111"/>
      <c r="JRK57" s="111"/>
      <c r="JRL57" s="111"/>
      <c r="JRM57" s="111"/>
      <c r="JRN57" s="111"/>
      <c r="JRO57" s="111"/>
      <c r="JRP57" s="111"/>
      <c r="JRQ57" s="111"/>
      <c r="JRR57" s="111"/>
      <c r="JRS57" s="111"/>
      <c r="JRT57" s="111"/>
      <c r="JRU57" s="111"/>
      <c r="JRV57" s="111"/>
      <c r="JRW57" s="111"/>
      <c r="JRX57" s="111"/>
      <c r="JRY57" s="111"/>
      <c r="JRZ57" s="111"/>
      <c r="JSA57" s="111"/>
      <c r="JSB57" s="111"/>
      <c r="JSC57" s="111"/>
      <c r="JSD57" s="111"/>
      <c r="JSE57" s="111"/>
      <c r="JSF57" s="111"/>
      <c r="JSG57" s="111"/>
      <c r="JSH57" s="111"/>
      <c r="JSI57" s="111"/>
      <c r="JSJ57" s="111"/>
      <c r="JSK57" s="111"/>
      <c r="JSL57" s="111"/>
      <c r="JSM57" s="111"/>
      <c r="JSN57" s="111"/>
      <c r="JSO57" s="111"/>
      <c r="JSP57" s="111"/>
      <c r="JSQ57" s="111"/>
      <c r="JSR57" s="111"/>
      <c r="JSS57" s="111"/>
      <c r="JST57" s="111"/>
      <c r="JSU57" s="111"/>
      <c r="JSV57" s="111"/>
      <c r="JSW57" s="111"/>
      <c r="JSX57" s="111"/>
      <c r="JSY57" s="111"/>
      <c r="JSZ57" s="111"/>
      <c r="JTA57" s="111"/>
      <c r="JTB57" s="111"/>
      <c r="JTC57" s="111"/>
      <c r="JTD57" s="111"/>
      <c r="JTE57" s="111"/>
      <c r="JTF57" s="111"/>
      <c r="JTG57" s="111"/>
      <c r="JTH57" s="111"/>
      <c r="JTI57" s="111"/>
      <c r="JTJ57" s="111"/>
      <c r="JTK57" s="111"/>
      <c r="JTL57" s="111"/>
      <c r="JTM57" s="111"/>
      <c r="JTN57" s="111"/>
      <c r="JTO57" s="111"/>
      <c r="JTP57" s="111"/>
      <c r="JTQ57" s="111"/>
      <c r="JTR57" s="111"/>
      <c r="JTS57" s="111"/>
      <c r="JTT57" s="111"/>
      <c r="JTU57" s="111"/>
      <c r="JTV57" s="111"/>
      <c r="JTW57" s="111"/>
      <c r="JTX57" s="111"/>
      <c r="JTY57" s="111"/>
      <c r="JTZ57" s="111"/>
      <c r="JUA57" s="111"/>
      <c r="JUB57" s="111"/>
      <c r="JUC57" s="111"/>
      <c r="JUD57" s="111"/>
      <c r="JUE57" s="111"/>
      <c r="JUF57" s="111"/>
      <c r="JUG57" s="111"/>
      <c r="JUH57" s="111"/>
      <c r="JUI57" s="111"/>
      <c r="JUJ57" s="111"/>
      <c r="JUK57" s="111"/>
      <c r="JUL57" s="111"/>
      <c r="JUM57" s="111"/>
      <c r="JUN57" s="111"/>
      <c r="JUO57" s="111"/>
      <c r="JUP57" s="111"/>
      <c r="JUQ57" s="111"/>
      <c r="JUR57" s="111"/>
      <c r="JUS57" s="111"/>
      <c r="JUT57" s="111"/>
      <c r="JUU57" s="111"/>
      <c r="JUV57" s="111"/>
      <c r="JUW57" s="111"/>
      <c r="JUX57" s="111"/>
      <c r="JUY57" s="111"/>
      <c r="JUZ57" s="111"/>
      <c r="JVA57" s="111"/>
      <c r="JVB57" s="111"/>
      <c r="JVC57" s="111"/>
      <c r="JVD57" s="111"/>
      <c r="JVE57" s="111"/>
      <c r="JVF57" s="111"/>
      <c r="JVG57" s="111"/>
      <c r="JVH57" s="111"/>
      <c r="JVI57" s="111"/>
      <c r="JVJ57" s="111"/>
      <c r="JVK57" s="111"/>
      <c r="JVL57" s="111"/>
      <c r="JVM57" s="111"/>
      <c r="JVN57" s="111"/>
      <c r="JVO57" s="111"/>
      <c r="JVP57" s="111"/>
      <c r="JVQ57" s="111"/>
      <c r="JVR57" s="111"/>
      <c r="JVS57" s="111"/>
      <c r="JVT57" s="111"/>
      <c r="JVU57" s="111"/>
      <c r="JVV57" s="111"/>
      <c r="JVW57" s="111"/>
      <c r="JVX57" s="111"/>
      <c r="JVY57" s="111"/>
      <c r="JVZ57" s="111"/>
      <c r="JWA57" s="111"/>
      <c r="JWB57" s="111"/>
      <c r="JWC57" s="111"/>
      <c r="JWD57" s="111"/>
      <c r="JWE57" s="111"/>
      <c r="JWF57" s="111"/>
      <c r="JWG57" s="111"/>
      <c r="JWH57" s="111"/>
      <c r="JWI57" s="111"/>
      <c r="JWJ57" s="111"/>
      <c r="JWK57" s="111"/>
      <c r="JWL57" s="111"/>
      <c r="JWM57" s="111"/>
      <c r="JWN57" s="111"/>
      <c r="JWO57" s="111"/>
      <c r="JWP57" s="111"/>
      <c r="JWQ57" s="111"/>
      <c r="JWR57" s="111"/>
      <c r="JWS57" s="111"/>
      <c r="JWT57" s="111"/>
      <c r="JWU57" s="111"/>
      <c r="JWV57" s="111"/>
      <c r="JWW57" s="111"/>
      <c r="JWX57" s="111"/>
      <c r="JWY57" s="111"/>
      <c r="JWZ57" s="111"/>
      <c r="JXA57" s="111"/>
      <c r="JXB57" s="111"/>
      <c r="JXC57" s="111"/>
      <c r="JXD57" s="111"/>
      <c r="JXE57" s="111"/>
      <c r="JXF57" s="111"/>
      <c r="JXG57" s="111"/>
      <c r="JXH57" s="111"/>
      <c r="JXI57" s="111"/>
      <c r="JXJ57" s="111"/>
      <c r="JXK57" s="111"/>
      <c r="JXL57" s="111"/>
      <c r="JXM57" s="111"/>
      <c r="JXN57" s="111"/>
      <c r="JXO57" s="111"/>
      <c r="JXP57" s="111"/>
      <c r="JXQ57" s="111"/>
      <c r="JXR57" s="111"/>
      <c r="JXS57" s="111"/>
      <c r="JXT57" s="111"/>
      <c r="JXU57" s="111"/>
      <c r="JXV57" s="111"/>
      <c r="JXW57" s="111"/>
      <c r="JXX57" s="111"/>
      <c r="JXY57" s="111"/>
      <c r="JXZ57" s="111"/>
      <c r="JYA57" s="111"/>
      <c r="JYB57" s="111"/>
      <c r="JYC57" s="111"/>
      <c r="JYD57" s="111"/>
      <c r="JYE57" s="111"/>
      <c r="JYF57" s="111"/>
      <c r="JYG57" s="111"/>
      <c r="JYH57" s="111"/>
      <c r="JYI57" s="111"/>
      <c r="JYJ57" s="111"/>
      <c r="JYK57" s="111"/>
      <c r="JYL57" s="111"/>
      <c r="JYM57" s="111"/>
      <c r="JYN57" s="111"/>
      <c r="JYO57" s="111"/>
      <c r="JYP57" s="111"/>
      <c r="JYQ57" s="111"/>
      <c r="JYR57" s="111"/>
      <c r="JYS57" s="111"/>
      <c r="JYT57" s="111"/>
      <c r="JYU57" s="111"/>
      <c r="JYV57" s="111"/>
      <c r="JYW57" s="111"/>
      <c r="JYX57" s="111"/>
      <c r="JYY57" s="111"/>
      <c r="JYZ57" s="111"/>
      <c r="JZA57" s="111"/>
      <c r="JZB57" s="111"/>
      <c r="JZC57" s="111"/>
      <c r="JZD57" s="111"/>
      <c r="JZE57" s="111"/>
      <c r="JZF57" s="111"/>
      <c r="JZG57" s="111"/>
      <c r="JZH57" s="111"/>
      <c r="JZI57" s="111"/>
      <c r="JZJ57" s="111"/>
      <c r="JZK57" s="111"/>
      <c r="JZL57" s="111"/>
      <c r="JZM57" s="111"/>
      <c r="JZN57" s="111"/>
      <c r="JZO57" s="111"/>
      <c r="JZP57" s="111"/>
      <c r="JZQ57" s="111"/>
      <c r="JZR57" s="111"/>
      <c r="JZS57" s="111"/>
      <c r="JZT57" s="111"/>
      <c r="JZU57" s="111"/>
      <c r="JZV57" s="111"/>
      <c r="JZW57" s="111"/>
      <c r="JZX57" s="111"/>
      <c r="JZY57" s="111"/>
      <c r="JZZ57" s="111"/>
      <c r="KAA57" s="111"/>
      <c r="KAB57" s="111"/>
      <c r="KAC57" s="111"/>
      <c r="KAD57" s="111"/>
      <c r="KAE57" s="111"/>
      <c r="KAF57" s="111"/>
      <c r="KAG57" s="111"/>
      <c r="KAH57" s="111"/>
      <c r="KAI57" s="111"/>
      <c r="KAJ57" s="111"/>
      <c r="KAK57" s="111"/>
      <c r="KAL57" s="111"/>
      <c r="KAM57" s="111"/>
      <c r="KAN57" s="111"/>
      <c r="KAO57" s="111"/>
      <c r="KAP57" s="111"/>
      <c r="KAQ57" s="111"/>
      <c r="KAR57" s="111"/>
      <c r="KAS57" s="111"/>
      <c r="KAT57" s="111"/>
      <c r="KAU57" s="111"/>
      <c r="KAV57" s="111"/>
      <c r="KAW57" s="111"/>
      <c r="KAX57" s="111"/>
      <c r="KAY57" s="111"/>
      <c r="KAZ57" s="111"/>
      <c r="KBA57" s="111"/>
      <c r="KBB57" s="111"/>
      <c r="KBC57" s="111"/>
      <c r="KBD57" s="111"/>
      <c r="KBE57" s="111"/>
      <c r="KBF57" s="111"/>
      <c r="KBG57" s="111"/>
      <c r="KBH57" s="111"/>
      <c r="KBI57" s="111"/>
      <c r="KBJ57" s="111"/>
      <c r="KBK57" s="111"/>
      <c r="KBL57" s="111"/>
      <c r="KBM57" s="111"/>
      <c r="KBN57" s="111"/>
      <c r="KBO57" s="111"/>
      <c r="KBP57" s="111"/>
      <c r="KBQ57" s="111"/>
      <c r="KBR57" s="111"/>
      <c r="KBS57" s="111"/>
      <c r="KBT57" s="111"/>
      <c r="KBU57" s="111"/>
      <c r="KBV57" s="111"/>
      <c r="KBW57" s="111"/>
      <c r="KBX57" s="111"/>
      <c r="KBY57" s="111"/>
      <c r="KBZ57" s="111"/>
      <c r="KCA57" s="111"/>
      <c r="KCB57" s="111"/>
      <c r="KCC57" s="111"/>
      <c r="KCD57" s="111"/>
      <c r="KCE57" s="111"/>
      <c r="KCF57" s="111"/>
      <c r="KCG57" s="111"/>
      <c r="KCH57" s="111"/>
      <c r="KCI57" s="111"/>
      <c r="KCJ57" s="111"/>
      <c r="KCK57" s="111"/>
      <c r="KCL57" s="111"/>
      <c r="KCM57" s="111"/>
      <c r="KCN57" s="111"/>
      <c r="KCO57" s="111"/>
      <c r="KCP57" s="111"/>
      <c r="KCQ57" s="111"/>
      <c r="KCR57" s="111"/>
      <c r="KCS57" s="111"/>
      <c r="KCT57" s="111"/>
      <c r="KCU57" s="111"/>
      <c r="KCV57" s="111"/>
      <c r="KCW57" s="111"/>
      <c r="KCX57" s="111"/>
      <c r="KCY57" s="111"/>
      <c r="KCZ57" s="111"/>
      <c r="KDA57" s="111"/>
      <c r="KDB57" s="111"/>
      <c r="KDC57" s="111"/>
      <c r="KDD57" s="111"/>
      <c r="KDE57" s="111"/>
      <c r="KDF57" s="111"/>
      <c r="KDG57" s="111"/>
      <c r="KDH57" s="111"/>
      <c r="KDI57" s="111"/>
      <c r="KDJ57" s="111"/>
      <c r="KDK57" s="111"/>
      <c r="KDL57" s="111"/>
      <c r="KDM57" s="111"/>
      <c r="KDN57" s="111"/>
      <c r="KDO57" s="111"/>
      <c r="KDP57" s="111"/>
      <c r="KDQ57" s="111"/>
      <c r="KDR57" s="111"/>
      <c r="KDS57" s="111"/>
      <c r="KDT57" s="111"/>
      <c r="KDU57" s="111"/>
      <c r="KDV57" s="111"/>
      <c r="KDW57" s="111"/>
      <c r="KDX57" s="111"/>
      <c r="KDY57" s="111"/>
      <c r="KDZ57" s="111"/>
      <c r="KEA57" s="111"/>
      <c r="KEB57" s="111"/>
      <c r="KEC57" s="111"/>
      <c r="KED57" s="111"/>
      <c r="KEE57" s="111"/>
      <c r="KEF57" s="111"/>
      <c r="KEG57" s="111"/>
      <c r="KEH57" s="111"/>
      <c r="KEI57" s="111"/>
      <c r="KEJ57" s="111"/>
      <c r="KEK57" s="111"/>
      <c r="KEL57" s="111"/>
      <c r="KEM57" s="111"/>
      <c r="KEN57" s="111"/>
      <c r="KEO57" s="111"/>
      <c r="KEP57" s="111"/>
      <c r="KEQ57" s="111"/>
      <c r="KER57" s="111"/>
      <c r="KES57" s="111"/>
      <c r="KET57" s="111"/>
      <c r="KEU57" s="111"/>
      <c r="KEV57" s="111"/>
      <c r="KEW57" s="111"/>
      <c r="KEX57" s="111"/>
      <c r="KEY57" s="111"/>
      <c r="KEZ57" s="111"/>
      <c r="KFA57" s="111"/>
      <c r="KFB57" s="111"/>
      <c r="KFC57" s="111"/>
      <c r="KFD57" s="111"/>
      <c r="KFE57" s="111"/>
      <c r="KFF57" s="111"/>
      <c r="KFG57" s="111"/>
      <c r="KFH57" s="111"/>
      <c r="KFI57" s="111"/>
      <c r="KFJ57" s="111"/>
      <c r="KFK57" s="111"/>
      <c r="KFL57" s="111"/>
      <c r="KFM57" s="111"/>
      <c r="KFN57" s="111"/>
      <c r="KFO57" s="111"/>
      <c r="KFP57" s="111"/>
      <c r="KFQ57" s="111"/>
      <c r="KFR57" s="111"/>
      <c r="KFS57" s="111"/>
      <c r="KFT57" s="111"/>
      <c r="KFU57" s="111"/>
      <c r="KFV57" s="111"/>
      <c r="KFW57" s="111"/>
      <c r="KFX57" s="111"/>
      <c r="KFY57" s="111"/>
      <c r="KFZ57" s="111"/>
      <c r="KGA57" s="111"/>
      <c r="KGB57" s="111"/>
      <c r="KGC57" s="111"/>
      <c r="KGD57" s="111"/>
      <c r="KGE57" s="111"/>
      <c r="KGF57" s="111"/>
      <c r="KGG57" s="111"/>
      <c r="KGH57" s="111"/>
      <c r="KGI57" s="111"/>
      <c r="KGJ57" s="111"/>
      <c r="KGK57" s="111"/>
      <c r="KGL57" s="111"/>
      <c r="KGM57" s="111"/>
      <c r="KGN57" s="111"/>
      <c r="KGO57" s="111"/>
      <c r="KGP57" s="111"/>
      <c r="KGQ57" s="111"/>
      <c r="KGR57" s="111"/>
      <c r="KGS57" s="111"/>
      <c r="KGT57" s="111"/>
      <c r="KGU57" s="111"/>
      <c r="KGV57" s="111"/>
      <c r="KGW57" s="111"/>
      <c r="KGX57" s="111"/>
      <c r="KGY57" s="111"/>
      <c r="KGZ57" s="111"/>
      <c r="KHA57" s="111"/>
      <c r="KHB57" s="111"/>
      <c r="KHC57" s="111"/>
      <c r="KHD57" s="111"/>
      <c r="KHE57" s="111"/>
      <c r="KHF57" s="111"/>
      <c r="KHG57" s="111"/>
      <c r="KHH57" s="111"/>
      <c r="KHI57" s="111"/>
      <c r="KHJ57" s="111"/>
      <c r="KHK57" s="111"/>
      <c r="KHL57" s="111"/>
      <c r="KHM57" s="111"/>
      <c r="KHN57" s="111"/>
      <c r="KHO57" s="111"/>
      <c r="KHP57" s="111"/>
      <c r="KHQ57" s="111"/>
      <c r="KHR57" s="111"/>
      <c r="KHS57" s="111"/>
      <c r="KHT57" s="111"/>
      <c r="KHU57" s="111"/>
      <c r="KHV57" s="111"/>
      <c r="KHW57" s="111"/>
      <c r="KHX57" s="111"/>
      <c r="KHY57" s="111"/>
      <c r="KHZ57" s="111"/>
      <c r="KIA57" s="111"/>
      <c r="KIB57" s="111"/>
      <c r="KIC57" s="111"/>
      <c r="KID57" s="111"/>
      <c r="KIE57" s="111"/>
      <c r="KIF57" s="111"/>
      <c r="KIG57" s="111"/>
      <c r="KIH57" s="111"/>
      <c r="KII57" s="111"/>
      <c r="KIJ57" s="111"/>
      <c r="KIK57" s="111"/>
      <c r="KIL57" s="111"/>
      <c r="KIM57" s="111"/>
      <c r="KIN57" s="111"/>
      <c r="KIO57" s="111"/>
      <c r="KIP57" s="111"/>
      <c r="KIQ57" s="111"/>
      <c r="KIR57" s="111"/>
      <c r="KIS57" s="111"/>
      <c r="KIT57" s="111"/>
      <c r="KIU57" s="111"/>
      <c r="KIV57" s="111"/>
      <c r="KIW57" s="111"/>
      <c r="KIX57" s="111"/>
      <c r="KIY57" s="111"/>
      <c r="KIZ57" s="111"/>
      <c r="KJA57" s="111"/>
      <c r="KJB57" s="111"/>
      <c r="KJC57" s="111"/>
      <c r="KJD57" s="111"/>
      <c r="KJE57" s="111"/>
      <c r="KJF57" s="111"/>
      <c r="KJG57" s="111"/>
      <c r="KJH57" s="111"/>
      <c r="KJI57" s="111"/>
      <c r="KJJ57" s="111"/>
      <c r="KJK57" s="111"/>
      <c r="KJL57" s="111"/>
      <c r="KJM57" s="111"/>
      <c r="KJN57" s="111"/>
      <c r="KJO57" s="111"/>
      <c r="KJP57" s="111"/>
      <c r="KJQ57" s="111"/>
      <c r="KJR57" s="111"/>
      <c r="KJS57" s="111"/>
      <c r="KJT57" s="111"/>
      <c r="KJU57" s="111"/>
      <c r="KJV57" s="111"/>
      <c r="KJW57" s="111"/>
      <c r="KJX57" s="111"/>
      <c r="KJY57" s="111"/>
      <c r="KJZ57" s="111"/>
      <c r="KKA57" s="111"/>
      <c r="KKB57" s="111"/>
      <c r="KKC57" s="111"/>
      <c r="KKD57" s="111"/>
      <c r="KKE57" s="111"/>
      <c r="KKF57" s="111"/>
      <c r="KKG57" s="111"/>
      <c r="KKH57" s="111"/>
      <c r="KKI57" s="111"/>
      <c r="KKJ57" s="111"/>
      <c r="KKK57" s="111"/>
      <c r="KKL57" s="111"/>
      <c r="KKM57" s="111"/>
      <c r="KKN57" s="111"/>
      <c r="KKO57" s="111"/>
      <c r="KKP57" s="111"/>
      <c r="KKQ57" s="111"/>
      <c r="KKR57" s="111"/>
      <c r="KKS57" s="111"/>
      <c r="KKT57" s="111"/>
      <c r="KKU57" s="111"/>
      <c r="KKV57" s="111"/>
      <c r="KKW57" s="111"/>
      <c r="KKX57" s="111"/>
      <c r="KKY57" s="111"/>
      <c r="KKZ57" s="111"/>
      <c r="KLA57" s="111"/>
      <c r="KLB57" s="111"/>
      <c r="KLC57" s="111"/>
      <c r="KLD57" s="111"/>
      <c r="KLE57" s="111"/>
      <c r="KLF57" s="111"/>
      <c r="KLG57" s="111"/>
      <c r="KLH57" s="111"/>
      <c r="KLI57" s="111"/>
      <c r="KLJ57" s="111"/>
      <c r="KLK57" s="111"/>
      <c r="KLL57" s="111"/>
      <c r="KLM57" s="111"/>
      <c r="KLN57" s="111"/>
      <c r="KLO57" s="111"/>
      <c r="KLP57" s="111"/>
      <c r="KLQ57" s="111"/>
      <c r="KLR57" s="111"/>
      <c r="KLS57" s="111"/>
      <c r="KLT57" s="111"/>
      <c r="KLU57" s="111"/>
      <c r="KLV57" s="111"/>
      <c r="KLW57" s="111"/>
      <c r="KLX57" s="111"/>
      <c r="KLY57" s="111"/>
      <c r="KLZ57" s="111"/>
      <c r="KMA57" s="111"/>
      <c r="KMB57" s="111"/>
      <c r="KMC57" s="111"/>
      <c r="KMD57" s="111"/>
      <c r="KME57" s="111"/>
      <c r="KMF57" s="111"/>
      <c r="KMG57" s="111"/>
      <c r="KMH57" s="111"/>
      <c r="KMI57" s="111"/>
      <c r="KMJ57" s="111"/>
      <c r="KMK57" s="111"/>
      <c r="KML57" s="111"/>
      <c r="KMM57" s="111"/>
      <c r="KMN57" s="111"/>
      <c r="KMO57" s="111"/>
      <c r="KMP57" s="111"/>
      <c r="KMQ57" s="111"/>
      <c r="KMR57" s="111"/>
      <c r="KMS57" s="111"/>
      <c r="KMT57" s="111"/>
      <c r="KMU57" s="111"/>
      <c r="KMV57" s="111"/>
      <c r="KMW57" s="111"/>
      <c r="KMX57" s="111"/>
      <c r="KMY57" s="111"/>
      <c r="KMZ57" s="111"/>
      <c r="KNA57" s="111"/>
      <c r="KNB57" s="111"/>
      <c r="KNC57" s="111"/>
      <c r="KND57" s="111"/>
      <c r="KNE57" s="111"/>
      <c r="KNF57" s="111"/>
      <c r="KNG57" s="111"/>
      <c r="KNH57" s="111"/>
      <c r="KNI57" s="111"/>
      <c r="KNJ57" s="111"/>
      <c r="KNK57" s="111"/>
      <c r="KNL57" s="111"/>
      <c r="KNM57" s="111"/>
      <c r="KNN57" s="111"/>
      <c r="KNO57" s="111"/>
      <c r="KNP57" s="111"/>
      <c r="KNQ57" s="111"/>
      <c r="KNR57" s="111"/>
      <c r="KNS57" s="111"/>
      <c r="KNT57" s="111"/>
      <c r="KNU57" s="111"/>
      <c r="KNV57" s="111"/>
      <c r="KNW57" s="111"/>
      <c r="KNX57" s="111"/>
      <c r="KNY57" s="111"/>
      <c r="KNZ57" s="111"/>
      <c r="KOA57" s="111"/>
      <c r="KOB57" s="111"/>
      <c r="KOC57" s="111"/>
      <c r="KOD57" s="111"/>
      <c r="KOE57" s="111"/>
      <c r="KOF57" s="111"/>
      <c r="KOG57" s="111"/>
      <c r="KOH57" s="111"/>
      <c r="KOI57" s="111"/>
      <c r="KOJ57" s="111"/>
      <c r="KOK57" s="111"/>
      <c r="KOL57" s="111"/>
      <c r="KOM57" s="111"/>
      <c r="KON57" s="111"/>
      <c r="KOO57" s="111"/>
      <c r="KOP57" s="111"/>
      <c r="KOQ57" s="111"/>
      <c r="KOR57" s="111"/>
      <c r="KOS57" s="111"/>
      <c r="KOT57" s="111"/>
      <c r="KOU57" s="111"/>
      <c r="KOV57" s="111"/>
      <c r="KOW57" s="111"/>
      <c r="KOX57" s="111"/>
      <c r="KOY57" s="111"/>
      <c r="KOZ57" s="111"/>
      <c r="KPA57" s="111"/>
      <c r="KPB57" s="111"/>
      <c r="KPC57" s="111"/>
      <c r="KPD57" s="111"/>
      <c r="KPE57" s="111"/>
      <c r="KPF57" s="111"/>
      <c r="KPG57" s="111"/>
      <c r="KPH57" s="111"/>
      <c r="KPI57" s="111"/>
      <c r="KPJ57" s="111"/>
      <c r="KPK57" s="111"/>
      <c r="KPL57" s="111"/>
      <c r="KPM57" s="111"/>
      <c r="KPN57" s="111"/>
      <c r="KPO57" s="111"/>
      <c r="KPP57" s="111"/>
      <c r="KPQ57" s="111"/>
      <c r="KPR57" s="111"/>
      <c r="KPS57" s="111"/>
      <c r="KPT57" s="111"/>
      <c r="KPU57" s="111"/>
      <c r="KPV57" s="111"/>
      <c r="KPW57" s="111"/>
      <c r="KPX57" s="111"/>
      <c r="KPY57" s="111"/>
      <c r="KPZ57" s="111"/>
      <c r="KQA57" s="111"/>
      <c r="KQB57" s="111"/>
      <c r="KQC57" s="111"/>
      <c r="KQD57" s="111"/>
      <c r="KQE57" s="111"/>
      <c r="KQF57" s="111"/>
      <c r="KQG57" s="111"/>
      <c r="KQH57" s="111"/>
      <c r="KQI57" s="111"/>
      <c r="KQJ57" s="111"/>
      <c r="KQK57" s="111"/>
      <c r="KQL57" s="111"/>
      <c r="KQM57" s="111"/>
      <c r="KQN57" s="111"/>
      <c r="KQO57" s="111"/>
      <c r="KQP57" s="111"/>
      <c r="KQQ57" s="111"/>
      <c r="KQR57" s="111"/>
      <c r="KQS57" s="111"/>
      <c r="KQT57" s="111"/>
      <c r="KQU57" s="111"/>
      <c r="KQV57" s="111"/>
      <c r="KQW57" s="111"/>
      <c r="KQX57" s="111"/>
      <c r="KQY57" s="111"/>
      <c r="KQZ57" s="111"/>
      <c r="KRA57" s="111"/>
      <c r="KRB57" s="111"/>
      <c r="KRC57" s="111"/>
      <c r="KRD57" s="111"/>
      <c r="KRE57" s="111"/>
      <c r="KRF57" s="111"/>
      <c r="KRG57" s="111"/>
      <c r="KRH57" s="111"/>
      <c r="KRI57" s="111"/>
      <c r="KRJ57" s="111"/>
      <c r="KRK57" s="111"/>
      <c r="KRL57" s="111"/>
      <c r="KRM57" s="111"/>
      <c r="KRN57" s="111"/>
      <c r="KRO57" s="111"/>
      <c r="KRP57" s="111"/>
      <c r="KRQ57" s="111"/>
      <c r="KRR57" s="111"/>
      <c r="KRS57" s="111"/>
      <c r="KRT57" s="111"/>
      <c r="KRU57" s="111"/>
      <c r="KRV57" s="111"/>
      <c r="KRW57" s="111"/>
      <c r="KRX57" s="111"/>
      <c r="KRY57" s="111"/>
      <c r="KRZ57" s="111"/>
      <c r="KSA57" s="111"/>
      <c r="KSB57" s="111"/>
      <c r="KSC57" s="111"/>
      <c r="KSD57" s="111"/>
      <c r="KSE57" s="111"/>
      <c r="KSF57" s="111"/>
      <c r="KSG57" s="111"/>
      <c r="KSH57" s="111"/>
      <c r="KSI57" s="111"/>
      <c r="KSJ57" s="111"/>
      <c r="KSK57" s="111"/>
      <c r="KSL57" s="111"/>
      <c r="KSM57" s="111"/>
      <c r="KSN57" s="111"/>
      <c r="KSO57" s="111"/>
      <c r="KSP57" s="111"/>
      <c r="KSQ57" s="111"/>
      <c r="KSR57" s="111"/>
      <c r="KSS57" s="111"/>
      <c r="KST57" s="111"/>
      <c r="KSU57" s="111"/>
      <c r="KSV57" s="111"/>
      <c r="KSW57" s="111"/>
      <c r="KSX57" s="111"/>
      <c r="KSY57" s="111"/>
      <c r="KSZ57" s="111"/>
      <c r="KTA57" s="111"/>
      <c r="KTB57" s="111"/>
      <c r="KTC57" s="111"/>
      <c r="KTD57" s="111"/>
      <c r="KTE57" s="111"/>
      <c r="KTF57" s="111"/>
      <c r="KTG57" s="111"/>
      <c r="KTH57" s="111"/>
      <c r="KTI57" s="111"/>
      <c r="KTJ57" s="111"/>
      <c r="KTK57" s="111"/>
      <c r="KTL57" s="111"/>
      <c r="KTM57" s="111"/>
      <c r="KTN57" s="111"/>
      <c r="KTO57" s="111"/>
      <c r="KTP57" s="111"/>
      <c r="KTQ57" s="111"/>
      <c r="KTR57" s="111"/>
      <c r="KTS57" s="111"/>
      <c r="KTT57" s="111"/>
      <c r="KTU57" s="111"/>
      <c r="KTV57" s="111"/>
      <c r="KTW57" s="111"/>
      <c r="KTX57" s="111"/>
      <c r="KTY57" s="111"/>
      <c r="KTZ57" s="111"/>
      <c r="KUA57" s="111"/>
      <c r="KUB57" s="111"/>
      <c r="KUC57" s="111"/>
      <c r="KUD57" s="111"/>
      <c r="KUE57" s="111"/>
      <c r="KUF57" s="111"/>
      <c r="KUG57" s="111"/>
      <c r="KUH57" s="111"/>
      <c r="KUI57" s="111"/>
      <c r="KUJ57" s="111"/>
      <c r="KUK57" s="111"/>
      <c r="KUL57" s="111"/>
      <c r="KUM57" s="111"/>
      <c r="KUN57" s="111"/>
      <c r="KUO57" s="111"/>
      <c r="KUP57" s="111"/>
      <c r="KUQ57" s="111"/>
      <c r="KUR57" s="111"/>
      <c r="KUS57" s="111"/>
      <c r="KUT57" s="111"/>
      <c r="KUU57" s="111"/>
      <c r="KUV57" s="111"/>
      <c r="KUW57" s="111"/>
      <c r="KUX57" s="111"/>
      <c r="KUY57" s="111"/>
      <c r="KUZ57" s="111"/>
      <c r="KVA57" s="111"/>
      <c r="KVB57" s="111"/>
      <c r="KVC57" s="111"/>
      <c r="KVD57" s="111"/>
      <c r="KVE57" s="111"/>
      <c r="KVF57" s="111"/>
      <c r="KVG57" s="111"/>
      <c r="KVH57" s="111"/>
      <c r="KVI57" s="111"/>
      <c r="KVJ57" s="111"/>
      <c r="KVK57" s="111"/>
      <c r="KVL57" s="111"/>
      <c r="KVM57" s="111"/>
      <c r="KVN57" s="111"/>
      <c r="KVO57" s="111"/>
      <c r="KVP57" s="111"/>
      <c r="KVQ57" s="111"/>
      <c r="KVR57" s="111"/>
      <c r="KVS57" s="111"/>
      <c r="KVT57" s="111"/>
      <c r="KVU57" s="111"/>
      <c r="KVV57" s="111"/>
      <c r="KVW57" s="111"/>
      <c r="KVX57" s="111"/>
      <c r="KVY57" s="111"/>
      <c r="KVZ57" s="111"/>
      <c r="KWA57" s="111"/>
      <c r="KWB57" s="111"/>
      <c r="KWC57" s="111"/>
      <c r="KWD57" s="111"/>
      <c r="KWE57" s="111"/>
      <c r="KWF57" s="111"/>
      <c r="KWG57" s="111"/>
      <c r="KWH57" s="111"/>
      <c r="KWI57" s="111"/>
      <c r="KWJ57" s="111"/>
      <c r="KWK57" s="111"/>
      <c r="KWL57" s="111"/>
      <c r="KWM57" s="111"/>
      <c r="KWN57" s="111"/>
      <c r="KWO57" s="111"/>
      <c r="KWP57" s="111"/>
      <c r="KWQ57" s="111"/>
      <c r="KWR57" s="111"/>
      <c r="KWS57" s="111"/>
      <c r="KWT57" s="111"/>
      <c r="KWU57" s="111"/>
      <c r="KWV57" s="111"/>
      <c r="KWW57" s="111"/>
      <c r="KWX57" s="111"/>
      <c r="KWY57" s="111"/>
      <c r="KWZ57" s="111"/>
      <c r="KXA57" s="111"/>
      <c r="KXB57" s="111"/>
      <c r="KXC57" s="111"/>
      <c r="KXD57" s="111"/>
      <c r="KXE57" s="111"/>
      <c r="KXF57" s="111"/>
      <c r="KXG57" s="111"/>
      <c r="KXH57" s="111"/>
      <c r="KXI57" s="111"/>
      <c r="KXJ57" s="111"/>
      <c r="KXK57" s="111"/>
      <c r="KXL57" s="111"/>
      <c r="KXM57" s="111"/>
      <c r="KXN57" s="111"/>
      <c r="KXO57" s="111"/>
      <c r="KXP57" s="111"/>
      <c r="KXQ57" s="111"/>
      <c r="KXR57" s="111"/>
      <c r="KXS57" s="111"/>
      <c r="KXT57" s="111"/>
      <c r="KXU57" s="111"/>
      <c r="KXV57" s="111"/>
      <c r="KXW57" s="111"/>
      <c r="KXX57" s="111"/>
      <c r="KXY57" s="111"/>
      <c r="KXZ57" s="111"/>
      <c r="KYA57" s="111"/>
      <c r="KYB57" s="111"/>
      <c r="KYC57" s="111"/>
      <c r="KYD57" s="111"/>
      <c r="KYE57" s="111"/>
      <c r="KYF57" s="111"/>
      <c r="KYG57" s="111"/>
      <c r="KYH57" s="111"/>
      <c r="KYI57" s="111"/>
      <c r="KYJ57" s="111"/>
      <c r="KYK57" s="111"/>
      <c r="KYL57" s="111"/>
      <c r="KYM57" s="111"/>
      <c r="KYN57" s="111"/>
      <c r="KYO57" s="111"/>
      <c r="KYP57" s="111"/>
      <c r="KYQ57" s="111"/>
      <c r="KYR57" s="111"/>
      <c r="KYS57" s="111"/>
      <c r="KYT57" s="111"/>
      <c r="KYU57" s="111"/>
      <c r="KYV57" s="111"/>
      <c r="KYW57" s="111"/>
      <c r="KYX57" s="111"/>
      <c r="KYY57" s="111"/>
      <c r="KYZ57" s="111"/>
      <c r="KZA57" s="111"/>
      <c r="KZB57" s="111"/>
      <c r="KZC57" s="111"/>
      <c r="KZD57" s="111"/>
      <c r="KZE57" s="111"/>
      <c r="KZF57" s="111"/>
      <c r="KZG57" s="111"/>
      <c r="KZH57" s="111"/>
      <c r="KZI57" s="111"/>
      <c r="KZJ57" s="111"/>
      <c r="KZK57" s="111"/>
      <c r="KZL57" s="111"/>
      <c r="KZM57" s="111"/>
      <c r="KZN57" s="111"/>
      <c r="KZO57" s="111"/>
      <c r="KZP57" s="111"/>
      <c r="KZQ57" s="111"/>
      <c r="KZR57" s="111"/>
      <c r="KZS57" s="111"/>
      <c r="KZT57" s="111"/>
      <c r="KZU57" s="111"/>
      <c r="KZV57" s="111"/>
      <c r="KZW57" s="111"/>
      <c r="KZX57" s="111"/>
      <c r="KZY57" s="111"/>
      <c r="KZZ57" s="111"/>
      <c r="LAA57" s="111"/>
      <c r="LAB57" s="111"/>
      <c r="LAC57" s="111"/>
      <c r="LAD57" s="111"/>
      <c r="LAE57" s="111"/>
      <c r="LAF57" s="111"/>
      <c r="LAG57" s="111"/>
      <c r="LAH57" s="111"/>
      <c r="LAI57" s="111"/>
      <c r="LAJ57" s="111"/>
      <c r="LAK57" s="111"/>
      <c r="LAL57" s="111"/>
      <c r="LAM57" s="111"/>
      <c r="LAN57" s="111"/>
      <c r="LAO57" s="111"/>
      <c r="LAP57" s="111"/>
      <c r="LAQ57" s="111"/>
      <c r="LAR57" s="111"/>
      <c r="LAS57" s="111"/>
      <c r="LAT57" s="111"/>
      <c r="LAU57" s="111"/>
      <c r="LAV57" s="111"/>
      <c r="LAW57" s="111"/>
      <c r="LAX57" s="111"/>
      <c r="LAY57" s="111"/>
      <c r="LAZ57" s="111"/>
      <c r="LBA57" s="111"/>
      <c r="LBB57" s="111"/>
      <c r="LBC57" s="111"/>
      <c r="LBD57" s="111"/>
      <c r="LBE57" s="111"/>
      <c r="LBF57" s="111"/>
      <c r="LBG57" s="111"/>
      <c r="LBH57" s="111"/>
      <c r="LBI57" s="111"/>
      <c r="LBJ57" s="111"/>
      <c r="LBK57" s="111"/>
      <c r="LBL57" s="111"/>
      <c r="LBM57" s="111"/>
      <c r="LBN57" s="111"/>
      <c r="LBO57" s="111"/>
      <c r="LBP57" s="111"/>
      <c r="LBQ57" s="111"/>
      <c r="LBR57" s="111"/>
      <c r="LBS57" s="111"/>
      <c r="LBT57" s="111"/>
      <c r="LBU57" s="111"/>
      <c r="LBV57" s="111"/>
      <c r="LBW57" s="111"/>
      <c r="LBX57" s="111"/>
      <c r="LBY57" s="111"/>
      <c r="LBZ57" s="111"/>
      <c r="LCA57" s="111"/>
      <c r="LCB57" s="111"/>
      <c r="LCC57" s="111"/>
      <c r="LCD57" s="111"/>
      <c r="LCE57" s="111"/>
      <c r="LCF57" s="111"/>
      <c r="LCG57" s="111"/>
      <c r="LCH57" s="111"/>
      <c r="LCI57" s="111"/>
      <c r="LCJ57" s="111"/>
      <c r="LCK57" s="111"/>
      <c r="LCL57" s="111"/>
      <c r="LCM57" s="111"/>
      <c r="LCN57" s="111"/>
      <c r="LCO57" s="111"/>
      <c r="LCP57" s="111"/>
      <c r="LCQ57" s="111"/>
      <c r="LCR57" s="111"/>
      <c r="LCS57" s="111"/>
      <c r="LCT57" s="111"/>
      <c r="LCU57" s="111"/>
      <c r="LCV57" s="111"/>
      <c r="LCW57" s="111"/>
      <c r="LCX57" s="111"/>
      <c r="LCY57" s="111"/>
      <c r="LCZ57" s="111"/>
      <c r="LDA57" s="111"/>
      <c r="LDB57" s="111"/>
      <c r="LDC57" s="111"/>
      <c r="LDD57" s="111"/>
      <c r="LDE57" s="111"/>
      <c r="LDF57" s="111"/>
      <c r="LDG57" s="111"/>
      <c r="LDH57" s="111"/>
      <c r="LDI57" s="111"/>
      <c r="LDJ57" s="111"/>
      <c r="LDK57" s="111"/>
      <c r="LDL57" s="111"/>
      <c r="LDM57" s="111"/>
      <c r="LDN57" s="111"/>
      <c r="LDO57" s="111"/>
      <c r="LDP57" s="111"/>
      <c r="LDQ57" s="111"/>
      <c r="LDR57" s="111"/>
      <c r="LDS57" s="111"/>
      <c r="LDT57" s="111"/>
      <c r="LDU57" s="111"/>
      <c r="LDV57" s="111"/>
      <c r="LDW57" s="111"/>
      <c r="LDX57" s="111"/>
      <c r="LDY57" s="111"/>
      <c r="LDZ57" s="111"/>
      <c r="LEA57" s="111"/>
      <c r="LEB57" s="111"/>
      <c r="LEC57" s="111"/>
      <c r="LED57" s="111"/>
      <c r="LEE57" s="111"/>
      <c r="LEF57" s="111"/>
      <c r="LEG57" s="111"/>
      <c r="LEH57" s="111"/>
      <c r="LEI57" s="111"/>
      <c r="LEJ57" s="111"/>
      <c r="LEK57" s="111"/>
      <c r="LEL57" s="111"/>
      <c r="LEM57" s="111"/>
      <c r="LEN57" s="111"/>
      <c r="LEO57" s="111"/>
      <c r="LEP57" s="111"/>
      <c r="LEQ57" s="111"/>
      <c r="LER57" s="111"/>
      <c r="LES57" s="111"/>
      <c r="LET57" s="111"/>
      <c r="LEU57" s="111"/>
      <c r="LEV57" s="111"/>
      <c r="LEW57" s="111"/>
      <c r="LEX57" s="111"/>
      <c r="LEY57" s="111"/>
      <c r="LEZ57" s="111"/>
      <c r="LFA57" s="111"/>
      <c r="LFB57" s="111"/>
      <c r="LFC57" s="111"/>
      <c r="LFD57" s="111"/>
      <c r="LFE57" s="111"/>
      <c r="LFF57" s="111"/>
      <c r="LFG57" s="111"/>
      <c r="LFH57" s="111"/>
      <c r="LFI57" s="111"/>
      <c r="LFJ57" s="111"/>
      <c r="LFK57" s="111"/>
      <c r="LFL57" s="111"/>
      <c r="LFM57" s="111"/>
      <c r="LFN57" s="111"/>
      <c r="LFO57" s="111"/>
      <c r="LFP57" s="111"/>
      <c r="LFQ57" s="111"/>
      <c r="LFR57" s="111"/>
      <c r="LFS57" s="111"/>
      <c r="LFT57" s="111"/>
      <c r="LFU57" s="111"/>
      <c r="LFV57" s="111"/>
      <c r="LFW57" s="111"/>
      <c r="LFX57" s="111"/>
      <c r="LFY57" s="111"/>
      <c r="LFZ57" s="111"/>
      <c r="LGA57" s="111"/>
      <c r="LGB57" s="111"/>
      <c r="LGC57" s="111"/>
      <c r="LGD57" s="111"/>
      <c r="LGE57" s="111"/>
      <c r="LGF57" s="111"/>
      <c r="LGG57" s="111"/>
      <c r="LGH57" s="111"/>
      <c r="LGI57" s="111"/>
      <c r="LGJ57" s="111"/>
      <c r="LGK57" s="111"/>
      <c r="LGL57" s="111"/>
      <c r="LGM57" s="111"/>
      <c r="LGN57" s="111"/>
      <c r="LGO57" s="111"/>
      <c r="LGP57" s="111"/>
      <c r="LGQ57" s="111"/>
      <c r="LGR57" s="111"/>
      <c r="LGS57" s="111"/>
      <c r="LGT57" s="111"/>
      <c r="LGU57" s="111"/>
      <c r="LGV57" s="111"/>
      <c r="LGW57" s="111"/>
      <c r="LGX57" s="111"/>
      <c r="LGY57" s="111"/>
      <c r="LGZ57" s="111"/>
      <c r="LHA57" s="111"/>
      <c r="LHB57" s="111"/>
      <c r="LHC57" s="111"/>
      <c r="LHD57" s="111"/>
      <c r="LHE57" s="111"/>
      <c r="LHF57" s="111"/>
      <c r="LHG57" s="111"/>
      <c r="LHH57" s="111"/>
      <c r="LHI57" s="111"/>
      <c r="LHJ57" s="111"/>
      <c r="LHK57" s="111"/>
      <c r="LHL57" s="111"/>
      <c r="LHM57" s="111"/>
      <c r="LHN57" s="111"/>
      <c r="LHO57" s="111"/>
      <c r="LHP57" s="111"/>
      <c r="LHQ57" s="111"/>
      <c r="LHR57" s="111"/>
      <c r="LHS57" s="111"/>
      <c r="LHT57" s="111"/>
      <c r="LHU57" s="111"/>
      <c r="LHV57" s="111"/>
      <c r="LHW57" s="111"/>
      <c r="LHX57" s="111"/>
      <c r="LHY57" s="111"/>
      <c r="LHZ57" s="111"/>
      <c r="LIA57" s="111"/>
      <c r="LIB57" s="111"/>
      <c r="LIC57" s="111"/>
      <c r="LID57" s="111"/>
      <c r="LIE57" s="111"/>
      <c r="LIF57" s="111"/>
      <c r="LIG57" s="111"/>
      <c r="LIH57" s="111"/>
      <c r="LII57" s="111"/>
      <c r="LIJ57" s="111"/>
      <c r="LIK57" s="111"/>
      <c r="LIL57" s="111"/>
      <c r="LIM57" s="111"/>
      <c r="LIN57" s="111"/>
      <c r="LIO57" s="111"/>
      <c r="LIP57" s="111"/>
      <c r="LIQ57" s="111"/>
      <c r="LIR57" s="111"/>
      <c r="LIS57" s="111"/>
      <c r="LIT57" s="111"/>
      <c r="LIU57" s="111"/>
      <c r="LIV57" s="111"/>
      <c r="LIW57" s="111"/>
      <c r="LIX57" s="111"/>
      <c r="LIY57" s="111"/>
      <c r="LIZ57" s="111"/>
      <c r="LJA57" s="111"/>
      <c r="LJB57" s="111"/>
      <c r="LJC57" s="111"/>
      <c r="LJD57" s="111"/>
      <c r="LJE57" s="111"/>
      <c r="LJF57" s="111"/>
      <c r="LJG57" s="111"/>
      <c r="LJH57" s="111"/>
      <c r="LJI57" s="111"/>
      <c r="LJJ57" s="111"/>
      <c r="LJK57" s="111"/>
      <c r="LJL57" s="111"/>
      <c r="LJM57" s="111"/>
      <c r="LJN57" s="111"/>
      <c r="LJO57" s="111"/>
      <c r="LJP57" s="111"/>
      <c r="LJQ57" s="111"/>
      <c r="LJR57" s="111"/>
      <c r="LJS57" s="111"/>
      <c r="LJT57" s="111"/>
      <c r="LJU57" s="111"/>
      <c r="LJV57" s="111"/>
      <c r="LJW57" s="111"/>
      <c r="LJX57" s="111"/>
      <c r="LJY57" s="111"/>
      <c r="LJZ57" s="111"/>
      <c r="LKA57" s="111"/>
      <c r="LKB57" s="111"/>
      <c r="LKC57" s="111"/>
      <c r="LKD57" s="111"/>
      <c r="LKE57" s="111"/>
      <c r="LKF57" s="111"/>
      <c r="LKG57" s="111"/>
      <c r="LKH57" s="111"/>
      <c r="LKI57" s="111"/>
      <c r="LKJ57" s="111"/>
      <c r="LKK57" s="111"/>
      <c r="LKL57" s="111"/>
      <c r="LKM57" s="111"/>
      <c r="LKN57" s="111"/>
      <c r="LKO57" s="111"/>
      <c r="LKP57" s="111"/>
      <c r="LKQ57" s="111"/>
      <c r="LKR57" s="111"/>
      <c r="LKS57" s="111"/>
      <c r="LKT57" s="111"/>
      <c r="LKU57" s="111"/>
      <c r="LKV57" s="111"/>
      <c r="LKW57" s="111"/>
      <c r="LKX57" s="111"/>
      <c r="LKY57" s="111"/>
      <c r="LKZ57" s="111"/>
      <c r="LLA57" s="111"/>
      <c r="LLB57" s="111"/>
      <c r="LLC57" s="111"/>
      <c r="LLD57" s="111"/>
      <c r="LLE57" s="111"/>
      <c r="LLF57" s="111"/>
      <c r="LLG57" s="111"/>
      <c r="LLH57" s="111"/>
      <c r="LLI57" s="111"/>
      <c r="LLJ57" s="111"/>
      <c r="LLK57" s="111"/>
      <c r="LLL57" s="111"/>
      <c r="LLM57" s="111"/>
      <c r="LLN57" s="111"/>
      <c r="LLO57" s="111"/>
      <c r="LLP57" s="111"/>
      <c r="LLQ57" s="111"/>
      <c r="LLR57" s="111"/>
      <c r="LLS57" s="111"/>
      <c r="LLT57" s="111"/>
      <c r="LLU57" s="111"/>
      <c r="LLV57" s="111"/>
      <c r="LLW57" s="111"/>
      <c r="LLX57" s="111"/>
      <c r="LLY57" s="111"/>
      <c r="LLZ57" s="111"/>
      <c r="LMA57" s="111"/>
      <c r="LMB57" s="111"/>
      <c r="LMC57" s="111"/>
      <c r="LMD57" s="111"/>
      <c r="LME57" s="111"/>
      <c r="LMF57" s="111"/>
      <c r="LMG57" s="111"/>
      <c r="LMH57" s="111"/>
      <c r="LMI57" s="111"/>
      <c r="LMJ57" s="111"/>
      <c r="LMK57" s="111"/>
      <c r="LML57" s="111"/>
      <c r="LMM57" s="111"/>
      <c r="LMN57" s="111"/>
      <c r="LMO57" s="111"/>
      <c r="LMP57" s="111"/>
      <c r="LMQ57" s="111"/>
      <c r="LMR57" s="111"/>
      <c r="LMS57" s="111"/>
      <c r="LMT57" s="111"/>
      <c r="LMU57" s="111"/>
      <c r="LMV57" s="111"/>
      <c r="LMW57" s="111"/>
      <c r="LMX57" s="111"/>
      <c r="LMY57" s="111"/>
      <c r="LMZ57" s="111"/>
      <c r="LNA57" s="111"/>
      <c r="LNB57" s="111"/>
      <c r="LNC57" s="111"/>
      <c r="LND57" s="111"/>
      <c r="LNE57" s="111"/>
      <c r="LNF57" s="111"/>
      <c r="LNG57" s="111"/>
      <c r="LNH57" s="111"/>
      <c r="LNI57" s="111"/>
      <c r="LNJ57" s="111"/>
      <c r="LNK57" s="111"/>
      <c r="LNL57" s="111"/>
      <c r="LNM57" s="111"/>
      <c r="LNN57" s="111"/>
      <c r="LNO57" s="111"/>
      <c r="LNP57" s="111"/>
      <c r="LNQ57" s="111"/>
      <c r="LNR57" s="111"/>
      <c r="LNS57" s="111"/>
      <c r="LNT57" s="111"/>
      <c r="LNU57" s="111"/>
      <c r="LNV57" s="111"/>
      <c r="LNW57" s="111"/>
      <c r="LNX57" s="111"/>
      <c r="LNY57" s="111"/>
      <c r="LNZ57" s="111"/>
      <c r="LOA57" s="111"/>
      <c r="LOB57" s="111"/>
      <c r="LOC57" s="111"/>
      <c r="LOD57" s="111"/>
      <c r="LOE57" s="111"/>
      <c r="LOF57" s="111"/>
      <c r="LOG57" s="111"/>
      <c r="LOH57" s="111"/>
      <c r="LOI57" s="111"/>
      <c r="LOJ57" s="111"/>
      <c r="LOK57" s="111"/>
      <c r="LOL57" s="111"/>
      <c r="LOM57" s="111"/>
      <c r="LON57" s="111"/>
      <c r="LOO57" s="111"/>
      <c r="LOP57" s="111"/>
      <c r="LOQ57" s="111"/>
      <c r="LOR57" s="111"/>
      <c r="LOS57" s="111"/>
      <c r="LOT57" s="111"/>
      <c r="LOU57" s="111"/>
      <c r="LOV57" s="111"/>
      <c r="LOW57" s="111"/>
      <c r="LOX57" s="111"/>
      <c r="LOY57" s="111"/>
      <c r="LOZ57" s="111"/>
      <c r="LPA57" s="111"/>
      <c r="LPB57" s="111"/>
      <c r="LPC57" s="111"/>
      <c r="LPD57" s="111"/>
      <c r="LPE57" s="111"/>
      <c r="LPF57" s="111"/>
      <c r="LPG57" s="111"/>
      <c r="LPH57" s="111"/>
      <c r="LPI57" s="111"/>
      <c r="LPJ57" s="111"/>
      <c r="LPK57" s="111"/>
      <c r="LPL57" s="111"/>
      <c r="LPM57" s="111"/>
      <c r="LPN57" s="111"/>
      <c r="LPO57" s="111"/>
      <c r="LPP57" s="111"/>
      <c r="LPQ57" s="111"/>
      <c r="LPR57" s="111"/>
      <c r="LPS57" s="111"/>
      <c r="LPT57" s="111"/>
      <c r="LPU57" s="111"/>
      <c r="LPV57" s="111"/>
      <c r="LPW57" s="111"/>
      <c r="LPX57" s="111"/>
      <c r="LPY57" s="111"/>
      <c r="LPZ57" s="111"/>
      <c r="LQA57" s="111"/>
      <c r="LQB57" s="111"/>
      <c r="LQC57" s="111"/>
      <c r="LQD57" s="111"/>
      <c r="LQE57" s="111"/>
      <c r="LQF57" s="111"/>
      <c r="LQG57" s="111"/>
      <c r="LQH57" s="111"/>
      <c r="LQI57" s="111"/>
      <c r="LQJ57" s="111"/>
      <c r="LQK57" s="111"/>
      <c r="LQL57" s="111"/>
      <c r="LQM57" s="111"/>
      <c r="LQN57" s="111"/>
      <c r="LQO57" s="111"/>
      <c r="LQP57" s="111"/>
      <c r="LQQ57" s="111"/>
      <c r="LQR57" s="111"/>
      <c r="LQS57" s="111"/>
      <c r="LQT57" s="111"/>
      <c r="LQU57" s="111"/>
      <c r="LQV57" s="111"/>
      <c r="LQW57" s="111"/>
      <c r="LQX57" s="111"/>
      <c r="LQY57" s="111"/>
      <c r="LQZ57" s="111"/>
      <c r="LRA57" s="111"/>
      <c r="LRB57" s="111"/>
      <c r="LRC57" s="111"/>
      <c r="LRD57" s="111"/>
      <c r="LRE57" s="111"/>
      <c r="LRF57" s="111"/>
      <c r="LRG57" s="111"/>
      <c r="LRH57" s="111"/>
      <c r="LRI57" s="111"/>
      <c r="LRJ57" s="111"/>
      <c r="LRK57" s="111"/>
      <c r="LRL57" s="111"/>
      <c r="LRM57" s="111"/>
      <c r="LRN57" s="111"/>
      <c r="LRO57" s="111"/>
      <c r="LRP57" s="111"/>
      <c r="LRQ57" s="111"/>
      <c r="LRR57" s="111"/>
      <c r="LRS57" s="111"/>
      <c r="LRT57" s="111"/>
      <c r="LRU57" s="111"/>
      <c r="LRV57" s="111"/>
      <c r="LRW57" s="111"/>
      <c r="LRX57" s="111"/>
      <c r="LRY57" s="111"/>
      <c r="LRZ57" s="111"/>
      <c r="LSA57" s="111"/>
      <c r="LSB57" s="111"/>
      <c r="LSC57" s="111"/>
      <c r="LSD57" s="111"/>
      <c r="LSE57" s="111"/>
      <c r="LSF57" s="111"/>
      <c r="LSG57" s="111"/>
      <c r="LSH57" s="111"/>
      <c r="LSI57" s="111"/>
      <c r="LSJ57" s="111"/>
      <c r="LSK57" s="111"/>
      <c r="LSL57" s="111"/>
      <c r="LSM57" s="111"/>
      <c r="LSN57" s="111"/>
      <c r="LSO57" s="111"/>
      <c r="LSP57" s="111"/>
      <c r="LSQ57" s="111"/>
      <c r="LSR57" s="111"/>
      <c r="LSS57" s="111"/>
      <c r="LST57" s="111"/>
      <c r="LSU57" s="111"/>
      <c r="LSV57" s="111"/>
      <c r="LSW57" s="111"/>
      <c r="LSX57" s="111"/>
      <c r="LSY57" s="111"/>
      <c r="LSZ57" s="111"/>
      <c r="LTA57" s="111"/>
      <c r="LTB57" s="111"/>
      <c r="LTC57" s="111"/>
      <c r="LTD57" s="111"/>
      <c r="LTE57" s="111"/>
      <c r="LTF57" s="111"/>
      <c r="LTG57" s="111"/>
      <c r="LTH57" s="111"/>
      <c r="LTI57" s="111"/>
      <c r="LTJ57" s="111"/>
      <c r="LTK57" s="111"/>
      <c r="LTL57" s="111"/>
      <c r="LTM57" s="111"/>
      <c r="LTN57" s="111"/>
      <c r="LTO57" s="111"/>
      <c r="LTP57" s="111"/>
      <c r="LTQ57" s="111"/>
      <c r="LTR57" s="111"/>
      <c r="LTS57" s="111"/>
      <c r="LTT57" s="111"/>
      <c r="LTU57" s="111"/>
      <c r="LTV57" s="111"/>
      <c r="LTW57" s="111"/>
      <c r="LTX57" s="111"/>
      <c r="LTY57" s="111"/>
      <c r="LTZ57" s="111"/>
      <c r="LUA57" s="111"/>
      <c r="LUB57" s="111"/>
      <c r="LUC57" s="111"/>
      <c r="LUD57" s="111"/>
      <c r="LUE57" s="111"/>
      <c r="LUF57" s="111"/>
      <c r="LUG57" s="111"/>
      <c r="LUH57" s="111"/>
      <c r="LUI57" s="111"/>
      <c r="LUJ57" s="111"/>
      <c r="LUK57" s="111"/>
      <c r="LUL57" s="111"/>
      <c r="LUM57" s="111"/>
      <c r="LUN57" s="111"/>
      <c r="LUO57" s="111"/>
      <c r="LUP57" s="111"/>
      <c r="LUQ57" s="111"/>
      <c r="LUR57" s="111"/>
      <c r="LUS57" s="111"/>
      <c r="LUT57" s="111"/>
      <c r="LUU57" s="111"/>
      <c r="LUV57" s="111"/>
      <c r="LUW57" s="111"/>
      <c r="LUX57" s="111"/>
      <c r="LUY57" s="111"/>
      <c r="LUZ57" s="111"/>
      <c r="LVA57" s="111"/>
      <c r="LVB57" s="111"/>
      <c r="LVC57" s="111"/>
      <c r="LVD57" s="111"/>
      <c r="LVE57" s="111"/>
      <c r="LVF57" s="111"/>
      <c r="LVG57" s="111"/>
      <c r="LVH57" s="111"/>
      <c r="LVI57" s="111"/>
      <c r="LVJ57" s="111"/>
      <c r="LVK57" s="111"/>
      <c r="LVL57" s="111"/>
      <c r="LVM57" s="111"/>
      <c r="LVN57" s="111"/>
      <c r="LVO57" s="111"/>
      <c r="LVP57" s="111"/>
      <c r="LVQ57" s="111"/>
      <c r="LVR57" s="111"/>
      <c r="LVS57" s="111"/>
      <c r="LVT57" s="111"/>
      <c r="LVU57" s="111"/>
      <c r="LVV57" s="111"/>
      <c r="LVW57" s="111"/>
      <c r="LVX57" s="111"/>
      <c r="LVY57" s="111"/>
      <c r="LVZ57" s="111"/>
      <c r="LWA57" s="111"/>
      <c r="LWB57" s="111"/>
      <c r="LWC57" s="111"/>
      <c r="LWD57" s="111"/>
      <c r="LWE57" s="111"/>
      <c r="LWF57" s="111"/>
      <c r="LWG57" s="111"/>
      <c r="LWH57" s="111"/>
      <c r="LWI57" s="111"/>
      <c r="LWJ57" s="111"/>
      <c r="LWK57" s="111"/>
      <c r="LWL57" s="111"/>
      <c r="LWM57" s="111"/>
      <c r="LWN57" s="111"/>
      <c r="LWO57" s="111"/>
      <c r="LWP57" s="111"/>
      <c r="LWQ57" s="111"/>
      <c r="LWR57" s="111"/>
      <c r="LWS57" s="111"/>
      <c r="LWT57" s="111"/>
      <c r="LWU57" s="111"/>
      <c r="LWV57" s="111"/>
      <c r="LWW57" s="111"/>
      <c r="LWX57" s="111"/>
      <c r="LWY57" s="111"/>
      <c r="LWZ57" s="111"/>
      <c r="LXA57" s="111"/>
      <c r="LXB57" s="111"/>
      <c r="LXC57" s="111"/>
      <c r="LXD57" s="111"/>
      <c r="LXE57" s="111"/>
      <c r="LXF57" s="111"/>
      <c r="LXG57" s="111"/>
      <c r="LXH57" s="111"/>
      <c r="LXI57" s="111"/>
      <c r="LXJ57" s="111"/>
      <c r="LXK57" s="111"/>
      <c r="LXL57" s="111"/>
      <c r="LXM57" s="111"/>
      <c r="LXN57" s="111"/>
      <c r="LXO57" s="111"/>
      <c r="LXP57" s="111"/>
      <c r="LXQ57" s="111"/>
      <c r="LXR57" s="111"/>
      <c r="LXS57" s="111"/>
      <c r="LXT57" s="111"/>
      <c r="LXU57" s="111"/>
      <c r="LXV57" s="111"/>
      <c r="LXW57" s="111"/>
      <c r="LXX57" s="111"/>
      <c r="LXY57" s="111"/>
      <c r="LXZ57" s="111"/>
      <c r="LYA57" s="111"/>
      <c r="LYB57" s="111"/>
      <c r="LYC57" s="111"/>
      <c r="LYD57" s="111"/>
      <c r="LYE57" s="111"/>
      <c r="LYF57" s="111"/>
      <c r="LYG57" s="111"/>
      <c r="LYH57" s="111"/>
      <c r="LYI57" s="111"/>
      <c r="LYJ57" s="111"/>
      <c r="LYK57" s="111"/>
      <c r="LYL57" s="111"/>
      <c r="LYM57" s="111"/>
      <c r="LYN57" s="111"/>
      <c r="LYO57" s="111"/>
      <c r="LYP57" s="111"/>
      <c r="LYQ57" s="111"/>
      <c r="LYR57" s="111"/>
      <c r="LYS57" s="111"/>
      <c r="LYT57" s="111"/>
      <c r="LYU57" s="111"/>
      <c r="LYV57" s="111"/>
      <c r="LYW57" s="111"/>
      <c r="LYX57" s="111"/>
      <c r="LYY57" s="111"/>
      <c r="LYZ57" s="111"/>
      <c r="LZA57" s="111"/>
      <c r="LZB57" s="111"/>
      <c r="LZC57" s="111"/>
      <c r="LZD57" s="111"/>
      <c r="LZE57" s="111"/>
      <c r="LZF57" s="111"/>
      <c r="LZG57" s="111"/>
      <c r="LZH57" s="111"/>
      <c r="LZI57" s="111"/>
      <c r="LZJ57" s="111"/>
      <c r="LZK57" s="111"/>
      <c r="LZL57" s="111"/>
      <c r="LZM57" s="111"/>
      <c r="LZN57" s="111"/>
      <c r="LZO57" s="111"/>
      <c r="LZP57" s="111"/>
      <c r="LZQ57" s="111"/>
      <c r="LZR57" s="111"/>
      <c r="LZS57" s="111"/>
      <c r="LZT57" s="111"/>
      <c r="LZU57" s="111"/>
      <c r="LZV57" s="111"/>
      <c r="LZW57" s="111"/>
      <c r="LZX57" s="111"/>
      <c r="LZY57" s="111"/>
      <c r="LZZ57" s="111"/>
      <c r="MAA57" s="111"/>
      <c r="MAB57" s="111"/>
      <c r="MAC57" s="111"/>
      <c r="MAD57" s="111"/>
      <c r="MAE57" s="111"/>
      <c r="MAF57" s="111"/>
      <c r="MAG57" s="111"/>
      <c r="MAH57" s="111"/>
      <c r="MAI57" s="111"/>
      <c r="MAJ57" s="111"/>
      <c r="MAK57" s="111"/>
      <c r="MAL57" s="111"/>
      <c r="MAM57" s="111"/>
      <c r="MAN57" s="111"/>
      <c r="MAO57" s="111"/>
      <c r="MAP57" s="111"/>
      <c r="MAQ57" s="111"/>
      <c r="MAR57" s="111"/>
      <c r="MAS57" s="111"/>
      <c r="MAT57" s="111"/>
      <c r="MAU57" s="111"/>
      <c r="MAV57" s="111"/>
      <c r="MAW57" s="111"/>
      <c r="MAX57" s="111"/>
      <c r="MAY57" s="111"/>
      <c r="MAZ57" s="111"/>
      <c r="MBA57" s="111"/>
      <c r="MBB57" s="111"/>
      <c r="MBC57" s="111"/>
      <c r="MBD57" s="111"/>
      <c r="MBE57" s="111"/>
      <c r="MBF57" s="111"/>
      <c r="MBG57" s="111"/>
      <c r="MBH57" s="111"/>
      <c r="MBI57" s="111"/>
      <c r="MBJ57" s="111"/>
      <c r="MBK57" s="111"/>
      <c r="MBL57" s="111"/>
      <c r="MBM57" s="111"/>
      <c r="MBN57" s="111"/>
      <c r="MBO57" s="111"/>
      <c r="MBP57" s="111"/>
      <c r="MBQ57" s="111"/>
      <c r="MBR57" s="111"/>
      <c r="MBS57" s="111"/>
      <c r="MBT57" s="111"/>
      <c r="MBU57" s="111"/>
      <c r="MBV57" s="111"/>
      <c r="MBW57" s="111"/>
      <c r="MBX57" s="111"/>
      <c r="MBY57" s="111"/>
      <c r="MBZ57" s="111"/>
      <c r="MCA57" s="111"/>
      <c r="MCB57" s="111"/>
      <c r="MCC57" s="111"/>
      <c r="MCD57" s="111"/>
      <c r="MCE57" s="111"/>
      <c r="MCF57" s="111"/>
      <c r="MCG57" s="111"/>
      <c r="MCH57" s="111"/>
      <c r="MCI57" s="111"/>
      <c r="MCJ57" s="111"/>
      <c r="MCK57" s="111"/>
      <c r="MCL57" s="111"/>
      <c r="MCM57" s="111"/>
      <c r="MCN57" s="111"/>
      <c r="MCO57" s="111"/>
      <c r="MCP57" s="111"/>
      <c r="MCQ57" s="111"/>
      <c r="MCR57" s="111"/>
      <c r="MCS57" s="111"/>
      <c r="MCT57" s="111"/>
      <c r="MCU57" s="111"/>
      <c r="MCV57" s="111"/>
      <c r="MCW57" s="111"/>
      <c r="MCX57" s="111"/>
      <c r="MCY57" s="111"/>
      <c r="MCZ57" s="111"/>
      <c r="MDA57" s="111"/>
      <c r="MDB57" s="111"/>
      <c r="MDC57" s="111"/>
      <c r="MDD57" s="111"/>
      <c r="MDE57" s="111"/>
      <c r="MDF57" s="111"/>
      <c r="MDG57" s="111"/>
      <c r="MDH57" s="111"/>
      <c r="MDI57" s="111"/>
      <c r="MDJ57" s="111"/>
      <c r="MDK57" s="111"/>
      <c r="MDL57" s="111"/>
      <c r="MDM57" s="111"/>
      <c r="MDN57" s="111"/>
      <c r="MDO57" s="111"/>
      <c r="MDP57" s="111"/>
      <c r="MDQ57" s="111"/>
      <c r="MDR57" s="111"/>
      <c r="MDS57" s="111"/>
      <c r="MDT57" s="111"/>
      <c r="MDU57" s="111"/>
      <c r="MDV57" s="111"/>
      <c r="MDW57" s="111"/>
      <c r="MDX57" s="111"/>
      <c r="MDY57" s="111"/>
      <c r="MDZ57" s="111"/>
      <c r="MEA57" s="111"/>
      <c r="MEB57" s="111"/>
      <c r="MEC57" s="111"/>
      <c r="MED57" s="111"/>
      <c r="MEE57" s="111"/>
      <c r="MEF57" s="111"/>
      <c r="MEG57" s="111"/>
      <c r="MEH57" s="111"/>
      <c r="MEI57" s="111"/>
      <c r="MEJ57" s="111"/>
      <c r="MEK57" s="111"/>
      <c r="MEL57" s="111"/>
      <c r="MEM57" s="111"/>
      <c r="MEN57" s="111"/>
      <c r="MEO57" s="111"/>
      <c r="MEP57" s="111"/>
      <c r="MEQ57" s="111"/>
      <c r="MER57" s="111"/>
      <c r="MES57" s="111"/>
      <c r="MET57" s="111"/>
      <c r="MEU57" s="111"/>
      <c r="MEV57" s="111"/>
      <c r="MEW57" s="111"/>
      <c r="MEX57" s="111"/>
      <c r="MEY57" s="111"/>
      <c r="MEZ57" s="111"/>
      <c r="MFA57" s="111"/>
      <c r="MFB57" s="111"/>
      <c r="MFC57" s="111"/>
      <c r="MFD57" s="111"/>
      <c r="MFE57" s="111"/>
      <c r="MFF57" s="111"/>
      <c r="MFG57" s="111"/>
      <c r="MFH57" s="111"/>
      <c r="MFI57" s="111"/>
      <c r="MFJ57" s="111"/>
      <c r="MFK57" s="111"/>
      <c r="MFL57" s="111"/>
      <c r="MFM57" s="111"/>
      <c r="MFN57" s="111"/>
      <c r="MFO57" s="111"/>
      <c r="MFP57" s="111"/>
      <c r="MFQ57" s="111"/>
      <c r="MFR57" s="111"/>
      <c r="MFS57" s="111"/>
      <c r="MFT57" s="111"/>
      <c r="MFU57" s="111"/>
      <c r="MFV57" s="111"/>
      <c r="MFW57" s="111"/>
      <c r="MFX57" s="111"/>
      <c r="MFY57" s="111"/>
      <c r="MFZ57" s="111"/>
      <c r="MGA57" s="111"/>
      <c r="MGB57" s="111"/>
      <c r="MGC57" s="111"/>
      <c r="MGD57" s="111"/>
      <c r="MGE57" s="111"/>
      <c r="MGF57" s="111"/>
      <c r="MGG57" s="111"/>
      <c r="MGH57" s="111"/>
      <c r="MGI57" s="111"/>
      <c r="MGJ57" s="111"/>
      <c r="MGK57" s="111"/>
      <c r="MGL57" s="111"/>
      <c r="MGM57" s="111"/>
      <c r="MGN57" s="111"/>
      <c r="MGO57" s="111"/>
      <c r="MGP57" s="111"/>
      <c r="MGQ57" s="111"/>
      <c r="MGR57" s="111"/>
      <c r="MGS57" s="111"/>
      <c r="MGT57" s="111"/>
      <c r="MGU57" s="111"/>
      <c r="MGV57" s="111"/>
      <c r="MGW57" s="111"/>
      <c r="MGX57" s="111"/>
      <c r="MGY57" s="111"/>
      <c r="MGZ57" s="111"/>
      <c r="MHA57" s="111"/>
      <c r="MHB57" s="111"/>
      <c r="MHC57" s="111"/>
      <c r="MHD57" s="111"/>
      <c r="MHE57" s="111"/>
      <c r="MHF57" s="111"/>
      <c r="MHG57" s="111"/>
      <c r="MHH57" s="111"/>
      <c r="MHI57" s="111"/>
      <c r="MHJ57" s="111"/>
      <c r="MHK57" s="111"/>
      <c r="MHL57" s="111"/>
      <c r="MHM57" s="111"/>
      <c r="MHN57" s="111"/>
      <c r="MHO57" s="111"/>
      <c r="MHP57" s="111"/>
      <c r="MHQ57" s="111"/>
      <c r="MHR57" s="111"/>
      <c r="MHS57" s="111"/>
      <c r="MHT57" s="111"/>
      <c r="MHU57" s="111"/>
      <c r="MHV57" s="111"/>
      <c r="MHW57" s="111"/>
      <c r="MHX57" s="111"/>
      <c r="MHY57" s="111"/>
      <c r="MHZ57" s="111"/>
      <c r="MIA57" s="111"/>
      <c r="MIB57" s="111"/>
      <c r="MIC57" s="111"/>
      <c r="MID57" s="111"/>
      <c r="MIE57" s="111"/>
      <c r="MIF57" s="111"/>
      <c r="MIG57" s="111"/>
      <c r="MIH57" s="111"/>
      <c r="MII57" s="111"/>
      <c r="MIJ57" s="111"/>
      <c r="MIK57" s="111"/>
      <c r="MIL57" s="111"/>
      <c r="MIM57" s="111"/>
      <c r="MIN57" s="111"/>
      <c r="MIO57" s="111"/>
      <c r="MIP57" s="111"/>
      <c r="MIQ57" s="111"/>
      <c r="MIR57" s="111"/>
      <c r="MIS57" s="111"/>
      <c r="MIT57" s="111"/>
      <c r="MIU57" s="111"/>
      <c r="MIV57" s="111"/>
      <c r="MIW57" s="111"/>
      <c r="MIX57" s="111"/>
      <c r="MIY57" s="111"/>
      <c r="MIZ57" s="111"/>
      <c r="MJA57" s="111"/>
      <c r="MJB57" s="111"/>
      <c r="MJC57" s="111"/>
      <c r="MJD57" s="111"/>
      <c r="MJE57" s="111"/>
      <c r="MJF57" s="111"/>
      <c r="MJG57" s="111"/>
      <c r="MJH57" s="111"/>
      <c r="MJI57" s="111"/>
      <c r="MJJ57" s="111"/>
      <c r="MJK57" s="111"/>
      <c r="MJL57" s="111"/>
      <c r="MJM57" s="111"/>
      <c r="MJN57" s="111"/>
      <c r="MJO57" s="111"/>
      <c r="MJP57" s="111"/>
      <c r="MJQ57" s="111"/>
      <c r="MJR57" s="111"/>
      <c r="MJS57" s="111"/>
      <c r="MJT57" s="111"/>
      <c r="MJU57" s="111"/>
      <c r="MJV57" s="111"/>
      <c r="MJW57" s="111"/>
      <c r="MJX57" s="111"/>
      <c r="MJY57" s="111"/>
      <c r="MJZ57" s="111"/>
      <c r="MKA57" s="111"/>
      <c r="MKB57" s="111"/>
      <c r="MKC57" s="111"/>
      <c r="MKD57" s="111"/>
      <c r="MKE57" s="111"/>
      <c r="MKF57" s="111"/>
      <c r="MKG57" s="111"/>
      <c r="MKH57" s="111"/>
      <c r="MKI57" s="111"/>
      <c r="MKJ57" s="111"/>
      <c r="MKK57" s="111"/>
      <c r="MKL57" s="111"/>
      <c r="MKM57" s="111"/>
      <c r="MKN57" s="111"/>
      <c r="MKO57" s="111"/>
      <c r="MKP57" s="111"/>
      <c r="MKQ57" s="111"/>
      <c r="MKR57" s="111"/>
      <c r="MKS57" s="111"/>
      <c r="MKT57" s="111"/>
      <c r="MKU57" s="111"/>
      <c r="MKV57" s="111"/>
      <c r="MKW57" s="111"/>
      <c r="MKX57" s="111"/>
      <c r="MKY57" s="111"/>
      <c r="MKZ57" s="111"/>
      <c r="MLA57" s="111"/>
      <c r="MLB57" s="111"/>
      <c r="MLC57" s="111"/>
      <c r="MLD57" s="111"/>
      <c r="MLE57" s="111"/>
      <c r="MLF57" s="111"/>
      <c r="MLG57" s="111"/>
      <c r="MLH57" s="111"/>
      <c r="MLI57" s="111"/>
      <c r="MLJ57" s="111"/>
      <c r="MLK57" s="111"/>
      <c r="MLL57" s="111"/>
      <c r="MLM57" s="111"/>
      <c r="MLN57" s="111"/>
      <c r="MLO57" s="111"/>
      <c r="MLP57" s="111"/>
      <c r="MLQ57" s="111"/>
      <c r="MLR57" s="111"/>
      <c r="MLS57" s="111"/>
      <c r="MLT57" s="111"/>
      <c r="MLU57" s="111"/>
      <c r="MLV57" s="111"/>
      <c r="MLW57" s="111"/>
      <c r="MLX57" s="111"/>
      <c r="MLY57" s="111"/>
      <c r="MLZ57" s="111"/>
      <c r="MMA57" s="111"/>
      <c r="MMB57" s="111"/>
      <c r="MMC57" s="111"/>
      <c r="MMD57" s="111"/>
      <c r="MME57" s="111"/>
      <c r="MMF57" s="111"/>
      <c r="MMG57" s="111"/>
      <c r="MMH57" s="111"/>
      <c r="MMI57" s="111"/>
      <c r="MMJ57" s="111"/>
      <c r="MMK57" s="111"/>
      <c r="MML57" s="111"/>
      <c r="MMM57" s="111"/>
      <c r="MMN57" s="111"/>
      <c r="MMO57" s="111"/>
      <c r="MMP57" s="111"/>
      <c r="MMQ57" s="111"/>
      <c r="MMR57" s="111"/>
      <c r="MMS57" s="111"/>
      <c r="MMT57" s="111"/>
      <c r="MMU57" s="111"/>
      <c r="MMV57" s="111"/>
      <c r="MMW57" s="111"/>
      <c r="MMX57" s="111"/>
      <c r="MMY57" s="111"/>
      <c r="MMZ57" s="111"/>
      <c r="MNA57" s="111"/>
      <c r="MNB57" s="111"/>
      <c r="MNC57" s="111"/>
      <c r="MND57" s="111"/>
      <c r="MNE57" s="111"/>
      <c r="MNF57" s="111"/>
      <c r="MNG57" s="111"/>
      <c r="MNH57" s="111"/>
      <c r="MNI57" s="111"/>
      <c r="MNJ57" s="111"/>
      <c r="MNK57" s="111"/>
      <c r="MNL57" s="111"/>
      <c r="MNM57" s="111"/>
      <c r="MNN57" s="111"/>
      <c r="MNO57" s="111"/>
      <c r="MNP57" s="111"/>
      <c r="MNQ57" s="111"/>
      <c r="MNR57" s="111"/>
      <c r="MNS57" s="111"/>
      <c r="MNT57" s="111"/>
      <c r="MNU57" s="111"/>
      <c r="MNV57" s="111"/>
      <c r="MNW57" s="111"/>
      <c r="MNX57" s="111"/>
      <c r="MNY57" s="111"/>
      <c r="MNZ57" s="111"/>
      <c r="MOA57" s="111"/>
      <c r="MOB57" s="111"/>
      <c r="MOC57" s="111"/>
      <c r="MOD57" s="111"/>
      <c r="MOE57" s="111"/>
      <c r="MOF57" s="111"/>
      <c r="MOG57" s="111"/>
      <c r="MOH57" s="111"/>
      <c r="MOI57" s="111"/>
      <c r="MOJ57" s="111"/>
      <c r="MOK57" s="111"/>
      <c r="MOL57" s="111"/>
      <c r="MOM57" s="111"/>
      <c r="MON57" s="111"/>
      <c r="MOO57" s="111"/>
      <c r="MOP57" s="111"/>
      <c r="MOQ57" s="111"/>
      <c r="MOR57" s="111"/>
      <c r="MOS57" s="111"/>
      <c r="MOT57" s="111"/>
      <c r="MOU57" s="111"/>
      <c r="MOV57" s="111"/>
      <c r="MOW57" s="111"/>
      <c r="MOX57" s="111"/>
      <c r="MOY57" s="111"/>
      <c r="MOZ57" s="111"/>
      <c r="MPA57" s="111"/>
      <c r="MPB57" s="111"/>
      <c r="MPC57" s="111"/>
      <c r="MPD57" s="111"/>
      <c r="MPE57" s="111"/>
      <c r="MPF57" s="111"/>
      <c r="MPG57" s="111"/>
      <c r="MPH57" s="111"/>
      <c r="MPI57" s="111"/>
      <c r="MPJ57" s="111"/>
      <c r="MPK57" s="111"/>
      <c r="MPL57" s="111"/>
      <c r="MPM57" s="111"/>
      <c r="MPN57" s="111"/>
      <c r="MPO57" s="111"/>
      <c r="MPP57" s="111"/>
      <c r="MPQ57" s="111"/>
      <c r="MPR57" s="111"/>
      <c r="MPS57" s="111"/>
      <c r="MPT57" s="111"/>
      <c r="MPU57" s="111"/>
      <c r="MPV57" s="111"/>
      <c r="MPW57" s="111"/>
      <c r="MPX57" s="111"/>
      <c r="MPY57" s="111"/>
      <c r="MPZ57" s="111"/>
      <c r="MQA57" s="111"/>
      <c r="MQB57" s="111"/>
      <c r="MQC57" s="111"/>
      <c r="MQD57" s="111"/>
      <c r="MQE57" s="111"/>
      <c r="MQF57" s="111"/>
      <c r="MQG57" s="111"/>
      <c r="MQH57" s="111"/>
      <c r="MQI57" s="111"/>
      <c r="MQJ57" s="111"/>
      <c r="MQK57" s="111"/>
      <c r="MQL57" s="111"/>
      <c r="MQM57" s="111"/>
      <c r="MQN57" s="111"/>
      <c r="MQO57" s="111"/>
      <c r="MQP57" s="111"/>
      <c r="MQQ57" s="111"/>
      <c r="MQR57" s="111"/>
      <c r="MQS57" s="111"/>
      <c r="MQT57" s="111"/>
      <c r="MQU57" s="111"/>
      <c r="MQV57" s="111"/>
      <c r="MQW57" s="111"/>
      <c r="MQX57" s="111"/>
      <c r="MQY57" s="111"/>
      <c r="MQZ57" s="111"/>
      <c r="MRA57" s="111"/>
      <c r="MRB57" s="111"/>
      <c r="MRC57" s="111"/>
      <c r="MRD57" s="111"/>
      <c r="MRE57" s="111"/>
      <c r="MRF57" s="111"/>
      <c r="MRG57" s="111"/>
      <c r="MRH57" s="111"/>
      <c r="MRI57" s="111"/>
      <c r="MRJ57" s="111"/>
      <c r="MRK57" s="111"/>
      <c r="MRL57" s="111"/>
      <c r="MRM57" s="111"/>
      <c r="MRN57" s="111"/>
      <c r="MRO57" s="111"/>
      <c r="MRP57" s="111"/>
      <c r="MRQ57" s="111"/>
      <c r="MRR57" s="111"/>
      <c r="MRS57" s="111"/>
      <c r="MRT57" s="111"/>
      <c r="MRU57" s="111"/>
      <c r="MRV57" s="111"/>
      <c r="MRW57" s="111"/>
      <c r="MRX57" s="111"/>
      <c r="MRY57" s="111"/>
      <c r="MRZ57" s="111"/>
      <c r="MSA57" s="111"/>
      <c r="MSB57" s="111"/>
      <c r="MSC57" s="111"/>
      <c r="MSD57" s="111"/>
      <c r="MSE57" s="111"/>
      <c r="MSF57" s="111"/>
      <c r="MSG57" s="111"/>
      <c r="MSH57" s="111"/>
      <c r="MSI57" s="111"/>
      <c r="MSJ57" s="111"/>
      <c r="MSK57" s="111"/>
      <c r="MSL57" s="111"/>
      <c r="MSM57" s="111"/>
      <c r="MSN57" s="111"/>
      <c r="MSO57" s="111"/>
      <c r="MSP57" s="111"/>
      <c r="MSQ57" s="111"/>
      <c r="MSR57" s="111"/>
      <c r="MSS57" s="111"/>
      <c r="MST57" s="111"/>
      <c r="MSU57" s="111"/>
      <c r="MSV57" s="111"/>
      <c r="MSW57" s="111"/>
      <c r="MSX57" s="111"/>
      <c r="MSY57" s="111"/>
      <c r="MSZ57" s="111"/>
      <c r="MTA57" s="111"/>
      <c r="MTB57" s="111"/>
      <c r="MTC57" s="111"/>
      <c r="MTD57" s="111"/>
      <c r="MTE57" s="111"/>
      <c r="MTF57" s="111"/>
      <c r="MTG57" s="111"/>
      <c r="MTH57" s="111"/>
      <c r="MTI57" s="111"/>
      <c r="MTJ57" s="111"/>
      <c r="MTK57" s="111"/>
      <c r="MTL57" s="111"/>
      <c r="MTM57" s="111"/>
      <c r="MTN57" s="111"/>
      <c r="MTO57" s="111"/>
      <c r="MTP57" s="111"/>
      <c r="MTQ57" s="111"/>
      <c r="MTR57" s="111"/>
      <c r="MTS57" s="111"/>
      <c r="MTT57" s="111"/>
      <c r="MTU57" s="111"/>
      <c r="MTV57" s="111"/>
      <c r="MTW57" s="111"/>
      <c r="MTX57" s="111"/>
      <c r="MTY57" s="111"/>
      <c r="MTZ57" s="111"/>
      <c r="MUA57" s="111"/>
      <c r="MUB57" s="111"/>
      <c r="MUC57" s="111"/>
      <c r="MUD57" s="111"/>
      <c r="MUE57" s="111"/>
      <c r="MUF57" s="111"/>
      <c r="MUG57" s="111"/>
      <c r="MUH57" s="111"/>
      <c r="MUI57" s="111"/>
      <c r="MUJ57" s="111"/>
      <c r="MUK57" s="111"/>
      <c r="MUL57" s="111"/>
      <c r="MUM57" s="111"/>
      <c r="MUN57" s="111"/>
      <c r="MUO57" s="111"/>
      <c r="MUP57" s="111"/>
      <c r="MUQ57" s="111"/>
      <c r="MUR57" s="111"/>
      <c r="MUS57" s="111"/>
      <c r="MUT57" s="111"/>
      <c r="MUU57" s="111"/>
      <c r="MUV57" s="111"/>
      <c r="MUW57" s="111"/>
      <c r="MUX57" s="111"/>
      <c r="MUY57" s="111"/>
      <c r="MUZ57" s="111"/>
      <c r="MVA57" s="111"/>
      <c r="MVB57" s="111"/>
      <c r="MVC57" s="111"/>
      <c r="MVD57" s="111"/>
      <c r="MVE57" s="111"/>
      <c r="MVF57" s="111"/>
      <c r="MVG57" s="111"/>
      <c r="MVH57" s="111"/>
      <c r="MVI57" s="111"/>
      <c r="MVJ57" s="111"/>
      <c r="MVK57" s="111"/>
      <c r="MVL57" s="111"/>
      <c r="MVM57" s="111"/>
      <c r="MVN57" s="111"/>
      <c r="MVO57" s="111"/>
      <c r="MVP57" s="111"/>
      <c r="MVQ57" s="111"/>
      <c r="MVR57" s="111"/>
      <c r="MVS57" s="111"/>
      <c r="MVT57" s="111"/>
      <c r="MVU57" s="111"/>
      <c r="MVV57" s="111"/>
      <c r="MVW57" s="111"/>
      <c r="MVX57" s="111"/>
      <c r="MVY57" s="111"/>
      <c r="MVZ57" s="111"/>
      <c r="MWA57" s="111"/>
      <c r="MWB57" s="111"/>
      <c r="MWC57" s="111"/>
      <c r="MWD57" s="111"/>
      <c r="MWE57" s="111"/>
      <c r="MWF57" s="111"/>
      <c r="MWG57" s="111"/>
      <c r="MWH57" s="111"/>
      <c r="MWI57" s="111"/>
      <c r="MWJ57" s="111"/>
      <c r="MWK57" s="111"/>
      <c r="MWL57" s="111"/>
      <c r="MWM57" s="111"/>
      <c r="MWN57" s="111"/>
      <c r="MWO57" s="111"/>
      <c r="MWP57" s="111"/>
      <c r="MWQ57" s="111"/>
      <c r="MWR57" s="111"/>
      <c r="MWS57" s="111"/>
      <c r="MWT57" s="111"/>
      <c r="MWU57" s="111"/>
      <c r="MWV57" s="111"/>
      <c r="MWW57" s="111"/>
      <c r="MWX57" s="111"/>
      <c r="MWY57" s="111"/>
      <c r="MWZ57" s="111"/>
      <c r="MXA57" s="111"/>
      <c r="MXB57" s="111"/>
      <c r="MXC57" s="111"/>
      <c r="MXD57" s="111"/>
      <c r="MXE57" s="111"/>
      <c r="MXF57" s="111"/>
      <c r="MXG57" s="111"/>
      <c r="MXH57" s="111"/>
      <c r="MXI57" s="111"/>
      <c r="MXJ57" s="111"/>
      <c r="MXK57" s="111"/>
      <c r="MXL57" s="111"/>
      <c r="MXM57" s="111"/>
      <c r="MXN57" s="111"/>
      <c r="MXO57" s="111"/>
      <c r="MXP57" s="111"/>
      <c r="MXQ57" s="111"/>
      <c r="MXR57" s="111"/>
      <c r="MXS57" s="111"/>
      <c r="MXT57" s="111"/>
      <c r="MXU57" s="111"/>
      <c r="MXV57" s="111"/>
      <c r="MXW57" s="111"/>
      <c r="MXX57" s="111"/>
      <c r="MXY57" s="111"/>
      <c r="MXZ57" s="111"/>
      <c r="MYA57" s="111"/>
      <c r="MYB57" s="111"/>
      <c r="MYC57" s="111"/>
      <c r="MYD57" s="111"/>
      <c r="MYE57" s="111"/>
      <c r="MYF57" s="111"/>
      <c r="MYG57" s="111"/>
      <c r="MYH57" s="111"/>
      <c r="MYI57" s="111"/>
      <c r="MYJ57" s="111"/>
      <c r="MYK57" s="111"/>
      <c r="MYL57" s="111"/>
      <c r="MYM57" s="111"/>
      <c r="MYN57" s="111"/>
      <c r="MYO57" s="111"/>
      <c r="MYP57" s="111"/>
      <c r="MYQ57" s="111"/>
      <c r="MYR57" s="111"/>
      <c r="MYS57" s="111"/>
      <c r="MYT57" s="111"/>
      <c r="MYU57" s="111"/>
      <c r="MYV57" s="111"/>
      <c r="MYW57" s="111"/>
      <c r="MYX57" s="111"/>
      <c r="MYY57" s="111"/>
      <c r="MYZ57" s="111"/>
      <c r="MZA57" s="111"/>
      <c r="MZB57" s="111"/>
      <c r="MZC57" s="111"/>
      <c r="MZD57" s="111"/>
      <c r="MZE57" s="111"/>
      <c r="MZF57" s="111"/>
      <c r="MZG57" s="111"/>
      <c r="MZH57" s="111"/>
      <c r="MZI57" s="111"/>
      <c r="MZJ57" s="111"/>
      <c r="MZK57" s="111"/>
      <c r="MZL57" s="111"/>
      <c r="MZM57" s="111"/>
      <c r="MZN57" s="111"/>
      <c r="MZO57" s="111"/>
      <c r="MZP57" s="111"/>
      <c r="MZQ57" s="111"/>
      <c r="MZR57" s="111"/>
      <c r="MZS57" s="111"/>
      <c r="MZT57" s="111"/>
      <c r="MZU57" s="111"/>
      <c r="MZV57" s="111"/>
      <c r="MZW57" s="111"/>
      <c r="MZX57" s="111"/>
      <c r="MZY57" s="111"/>
      <c r="MZZ57" s="111"/>
      <c r="NAA57" s="111"/>
      <c r="NAB57" s="111"/>
      <c r="NAC57" s="111"/>
      <c r="NAD57" s="111"/>
      <c r="NAE57" s="111"/>
      <c r="NAF57" s="111"/>
      <c r="NAG57" s="111"/>
      <c r="NAH57" s="111"/>
      <c r="NAI57" s="111"/>
      <c r="NAJ57" s="111"/>
      <c r="NAK57" s="111"/>
      <c r="NAL57" s="111"/>
      <c r="NAM57" s="111"/>
      <c r="NAN57" s="111"/>
      <c r="NAO57" s="111"/>
      <c r="NAP57" s="111"/>
      <c r="NAQ57" s="111"/>
      <c r="NAR57" s="111"/>
      <c r="NAS57" s="111"/>
      <c r="NAT57" s="111"/>
      <c r="NAU57" s="111"/>
      <c r="NAV57" s="111"/>
      <c r="NAW57" s="111"/>
      <c r="NAX57" s="111"/>
      <c r="NAY57" s="111"/>
      <c r="NAZ57" s="111"/>
      <c r="NBA57" s="111"/>
      <c r="NBB57" s="111"/>
      <c r="NBC57" s="111"/>
      <c r="NBD57" s="111"/>
      <c r="NBE57" s="111"/>
      <c r="NBF57" s="111"/>
      <c r="NBG57" s="111"/>
      <c r="NBH57" s="111"/>
      <c r="NBI57" s="111"/>
      <c r="NBJ57" s="111"/>
      <c r="NBK57" s="111"/>
      <c r="NBL57" s="111"/>
      <c r="NBM57" s="111"/>
      <c r="NBN57" s="111"/>
      <c r="NBO57" s="111"/>
      <c r="NBP57" s="111"/>
      <c r="NBQ57" s="111"/>
      <c r="NBR57" s="111"/>
      <c r="NBS57" s="111"/>
      <c r="NBT57" s="111"/>
      <c r="NBU57" s="111"/>
      <c r="NBV57" s="111"/>
      <c r="NBW57" s="111"/>
      <c r="NBX57" s="111"/>
      <c r="NBY57" s="111"/>
      <c r="NBZ57" s="111"/>
      <c r="NCA57" s="111"/>
      <c r="NCB57" s="111"/>
      <c r="NCC57" s="111"/>
      <c r="NCD57" s="111"/>
      <c r="NCE57" s="111"/>
      <c r="NCF57" s="111"/>
      <c r="NCG57" s="111"/>
      <c r="NCH57" s="111"/>
      <c r="NCI57" s="111"/>
      <c r="NCJ57" s="111"/>
      <c r="NCK57" s="111"/>
      <c r="NCL57" s="111"/>
      <c r="NCM57" s="111"/>
      <c r="NCN57" s="111"/>
      <c r="NCO57" s="111"/>
      <c r="NCP57" s="111"/>
      <c r="NCQ57" s="111"/>
      <c r="NCR57" s="111"/>
      <c r="NCS57" s="111"/>
      <c r="NCT57" s="111"/>
      <c r="NCU57" s="111"/>
      <c r="NCV57" s="111"/>
      <c r="NCW57" s="111"/>
      <c r="NCX57" s="111"/>
      <c r="NCY57" s="111"/>
      <c r="NCZ57" s="111"/>
      <c r="NDA57" s="111"/>
      <c r="NDB57" s="111"/>
      <c r="NDC57" s="111"/>
      <c r="NDD57" s="111"/>
      <c r="NDE57" s="111"/>
      <c r="NDF57" s="111"/>
      <c r="NDG57" s="111"/>
      <c r="NDH57" s="111"/>
      <c r="NDI57" s="111"/>
      <c r="NDJ57" s="111"/>
      <c r="NDK57" s="111"/>
      <c r="NDL57" s="111"/>
      <c r="NDM57" s="111"/>
      <c r="NDN57" s="111"/>
      <c r="NDO57" s="111"/>
      <c r="NDP57" s="111"/>
      <c r="NDQ57" s="111"/>
      <c r="NDR57" s="111"/>
      <c r="NDS57" s="111"/>
      <c r="NDT57" s="111"/>
      <c r="NDU57" s="111"/>
      <c r="NDV57" s="111"/>
      <c r="NDW57" s="111"/>
      <c r="NDX57" s="111"/>
      <c r="NDY57" s="111"/>
      <c r="NDZ57" s="111"/>
      <c r="NEA57" s="111"/>
      <c r="NEB57" s="111"/>
      <c r="NEC57" s="111"/>
      <c r="NED57" s="111"/>
      <c r="NEE57" s="111"/>
      <c r="NEF57" s="111"/>
      <c r="NEG57" s="111"/>
      <c r="NEH57" s="111"/>
      <c r="NEI57" s="111"/>
      <c r="NEJ57" s="111"/>
      <c r="NEK57" s="111"/>
      <c r="NEL57" s="111"/>
      <c r="NEM57" s="111"/>
      <c r="NEN57" s="111"/>
      <c r="NEO57" s="111"/>
      <c r="NEP57" s="111"/>
      <c r="NEQ57" s="111"/>
      <c r="NER57" s="111"/>
      <c r="NES57" s="111"/>
      <c r="NET57" s="111"/>
      <c r="NEU57" s="111"/>
      <c r="NEV57" s="111"/>
      <c r="NEW57" s="111"/>
      <c r="NEX57" s="111"/>
      <c r="NEY57" s="111"/>
      <c r="NEZ57" s="111"/>
      <c r="NFA57" s="111"/>
      <c r="NFB57" s="111"/>
      <c r="NFC57" s="111"/>
      <c r="NFD57" s="111"/>
      <c r="NFE57" s="111"/>
      <c r="NFF57" s="111"/>
      <c r="NFG57" s="111"/>
      <c r="NFH57" s="111"/>
      <c r="NFI57" s="111"/>
      <c r="NFJ57" s="111"/>
      <c r="NFK57" s="111"/>
      <c r="NFL57" s="111"/>
      <c r="NFM57" s="111"/>
      <c r="NFN57" s="111"/>
      <c r="NFO57" s="111"/>
      <c r="NFP57" s="111"/>
      <c r="NFQ57" s="111"/>
      <c r="NFR57" s="111"/>
      <c r="NFS57" s="111"/>
      <c r="NFT57" s="111"/>
      <c r="NFU57" s="111"/>
      <c r="NFV57" s="111"/>
      <c r="NFW57" s="111"/>
      <c r="NFX57" s="111"/>
      <c r="NFY57" s="111"/>
      <c r="NFZ57" s="111"/>
      <c r="NGA57" s="111"/>
      <c r="NGB57" s="111"/>
      <c r="NGC57" s="111"/>
      <c r="NGD57" s="111"/>
      <c r="NGE57" s="111"/>
      <c r="NGF57" s="111"/>
      <c r="NGG57" s="111"/>
      <c r="NGH57" s="111"/>
      <c r="NGI57" s="111"/>
      <c r="NGJ57" s="111"/>
      <c r="NGK57" s="111"/>
      <c r="NGL57" s="111"/>
      <c r="NGM57" s="111"/>
      <c r="NGN57" s="111"/>
      <c r="NGO57" s="111"/>
      <c r="NGP57" s="111"/>
      <c r="NGQ57" s="111"/>
      <c r="NGR57" s="111"/>
      <c r="NGS57" s="111"/>
      <c r="NGT57" s="111"/>
      <c r="NGU57" s="111"/>
      <c r="NGV57" s="111"/>
      <c r="NGW57" s="111"/>
      <c r="NGX57" s="111"/>
      <c r="NGY57" s="111"/>
      <c r="NGZ57" s="111"/>
      <c r="NHA57" s="111"/>
      <c r="NHB57" s="111"/>
      <c r="NHC57" s="111"/>
      <c r="NHD57" s="111"/>
      <c r="NHE57" s="111"/>
      <c r="NHF57" s="111"/>
      <c r="NHG57" s="111"/>
      <c r="NHH57" s="111"/>
      <c r="NHI57" s="111"/>
      <c r="NHJ57" s="111"/>
      <c r="NHK57" s="111"/>
      <c r="NHL57" s="111"/>
      <c r="NHM57" s="111"/>
      <c r="NHN57" s="111"/>
      <c r="NHO57" s="111"/>
      <c r="NHP57" s="111"/>
      <c r="NHQ57" s="111"/>
      <c r="NHR57" s="111"/>
      <c r="NHS57" s="111"/>
      <c r="NHT57" s="111"/>
      <c r="NHU57" s="111"/>
      <c r="NHV57" s="111"/>
      <c r="NHW57" s="111"/>
      <c r="NHX57" s="111"/>
      <c r="NHY57" s="111"/>
      <c r="NHZ57" s="111"/>
      <c r="NIA57" s="111"/>
      <c r="NIB57" s="111"/>
      <c r="NIC57" s="111"/>
      <c r="NID57" s="111"/>
      <c r="NIE57" s="111"/>
      <c r="NIF57" s="111"/>
      <c r="NIG57" s="111"/>
      <c r="NIH57" s="111"/>
      <c r="NII57" s="111"/>
      <c r="NIJ57" s="111"/>
      <c r="NIK57" s="111"/>
      <c r="NIL57" s="111"/>
      <c r="NIM57" s="111"/>
      <c r="NIN57" s="111"/>
      <c r="NIO57" s="111"/>
      <c r="NIP57" s="111"/>
      <c r="NIQ57" s="111"/>
      <c r="NIR57" s="111"/>
      <c r="NIS57" s="111"/>
      <c r="NIT57" s="111"/>
      <c r="NIU57" s="111"/>
      <c r="NIV57" s="111"/>
      <c r="NIW57" s="111"/>
      <c r="NIX57" s="111"/>
      <c r="NIY57" s="111"/>
      <c r="NIZ57" s="111"/>
      <c r="NJA57" s="111"/>
      <c r="NJB57" s="111"/>
      <c r="NJC57" s="111"/>
      <c r="NJD57" s="111"/>
      <c r="NJE57" s="111"/>
      <c r="NJF57" s="111"/>
      <c r="NJG57" s="111"/>
      <c r="NJH57" s="111"/>
      <c r="NJI57" s="111"/>
      <c r="NJJ57" s="111"/>
      <c r="NJK57" s="111"/>
      <c r="NJL57" s="111"/>
      <c r="NJM57" s="111"/>
      <c r="NJN57" s="111"/>
      <c r="NJO57" s="111"/>
      <c r="NJP57" s="111"/>
      <c r="NJQ57" s="111"/>
      <c r="NJR57" s="111"/>
      <c r="NJS57" s="111"/>
      <c r="NJT57" s="111"/>
      <c r="NJU57" s="111"/>
      <c r="NJV57" s="111"/>
      <c r="NJW57" s="111"/>
      <c r="NJX57" s="111"/>
      <c r="NJY57" s="111"/>
      <c r="NJZ57" s="111"/>
      <c r="NKA57" s="111"/>
      <c r="NKB57" s="111"/>
      <c r="NKC57" s="111"/>
      <c r="NKD57" s="111"/>
      <c r="NKE57" s="111"/>
      <c r="NKF57" s="111"/>
      <c r="NKG57" s="111"/>
      <c r="NKH57" s="111"/>
      <c r="NKI57" s="111"/>
      <c r="NKJ57" s="111"/>
      <c r="NKK57" s="111"/>
      <c r="NKL57" s="111"/>
      <c r="NKM57" s="111"/>
      <c r="NKN57" s="111"/>
      <c r="NKO57" s="111"/>
      <c r="NKP57" s="111"/>
      <c r="NKQ57" s="111"/>
      <c r="NKR57" s="111"/>
      <c r="NKS57" s="111"/>
      <c r="NKT57" s="111"/>
      <c r="NKU57" s="111"/>
      <c r="NKV57" s="111"/>
      <c r="NKW57" s="111"/>
      <c r="NKX57" s="111"/>
      <c r="NKY57" s="111"/>
      <c r="NKZ57" s="111"/>
      <c r="NLA57" s="111"/>
      <c r="NLB57" s="111"/>
      <c r="NLC57" s="111"/>
      <c r="NLD57" s="111"/>
      <c r="NLE57" s="111"/>
      <c r="NLF57" s="111"/>
      <c r="NLG57" s="111"/>
      <c r="NLH57" s="111"/>
      <c r="NLI57" s="111"/>
      <c r="NLJ57" s="111"/>
      <c r="NLK57" s="111"/>
      <c r="NLL57" s="111"/>
      <c r="NLM57" s="111"/>
      <c r="NLN57" s="111"/>
      <c r="NLO57" s="111"/>
      <c r="NLP57" s="111"/>
      <c r="NLQ57" s="111"/>
      <c r="NLR57" s="111"/>
      <c r="NLS57" s="111"/>
      <c r="NLT57" s="111"/>
      <c r="NLU57" s="111"/>
      <c r="NLV57" s="111"/>
      <c r="NLW57" s="111"/>
      <c r="NLX57" s="111"/>
      <c r="NLY57" s="111"/>
      <c r="NLZ57" s="111"/>
      <c r="NMA57" s="111"/>
      <c r="NMB57" s="111"/>
      <c r="NMC57" s="111"/>
      <c r="NMD57" s="111"/>
      <c r="NME57" s="111"/>
      <c r="NMF57" s="111"/>
      <c r="NMG57" s="111"/>
      <c r="NMH57" s="111"/>
      <c r="NMI57" s="111"/>
      <c r="NMJ57" s="111"/>
      <c r="NMK57" s="111"/>
      <c r="NML57" s="111"/>
      <c r="NMM57" s="111"/>
      <c r="NMN57" s="111"/>
      <c r="NMO57" s="111"/>
      <c r="NMP57" s="111"/>
      <c r="NMQ57" s="111"/>
      <c r="NMR57" s="111"/>
      <c r="NMS57" s="111"/>
      <c r="NMT57" s="111"/>
      <c r="NMU57" s="111"/>
      <c r="NMV57" s="111"/>
      <c r="NMW57" s="111"/>
      <c r="NMX57" s="111"/>
      <c r="NMY57" s="111"/>
      <c r="NMZ57" s="111"/>
      <c r="NNA57" s="111"/>
      <c r="NNB57" s="111"/>
      <c r="NNC57" s="111"/>
      <c r="NND57" s="111"/>
      <c r="NNE57" s="111"/>
      <c r="NNF57" s="111"/>
      <c r="NNG57" s="111"/>
      <c r="NNH57" s="111"/>
      <c r="NNI57" s="111"/>
      <c r="NNJ57" s="111"/>
      <c r="NNK57" s="111"/>
      <c r="NNL57" s="111"/>
      <c r="NNM57" s="111"/>
      <c r="NNN57" s="111"/>
      <c r="NNO57" s="111"/>
      <c r="NNP57" s="111"/>
      <c r="NNQ57" s="111"/>
      <c r="NNR57" s="111"/>
      <c r="NNS57" s="111"/>
      <c r="NNT57" s="111"/>
      <c r="NNU57" s="111"/>
      <c r="NNV57" s="111"/>
      <c r="NNW57" s="111"/>
      <c r="NNX57" s="111"/>
      <c r="NNY57" s="111"/>
      <c r="NNZ57" s="111"/>
      <c r="NOA57" s="111"/>
      <c r="NOB57" s="111"/>
      <c r="NOC57" s="111"/>
      <c r="NOD57" s="111"/>
      <c r="NOE57" s="111"/>
      <c r="NOF57" s="111"/>
      <c r="NOG57" s="111"/>
      <c r="NOH57" s="111"/>
      <c r="NOI57" s="111"/>
      <c r="NOJ57" s="111"/>
      <c r="NOK57" s="111"/>
      <c r="NOL57" s="111"/>
      <c r="NOM57" s="111"/>
      <c r="NON57" s="111"/>
      <c r="NOO57" s="111"/>
      <c r="NOP57" s="111"/>
      <c r="NOQ57" s="111"/>
      <c r="NOR57" s="111"/>
      <c r="NOS57" s="111"/>
      <c r="NOT57" s="111"/>
      <c r="NOU57" s="111"/>
      <c r="NOV57" s="111"/>
      <c r="NOW57" s="111"/>
      <c r="NOX57" s="111"/>
      <c r="NOY57" s="111"/>
      <c r="NOZ57" s="111"/>
      <c r="NPA57" s="111"/>
      <c r="NPB57" s="111"/>
      <c r="NPC57" s="111"/>
      <c r="NPD57" s="111"/>
      <c r="NPE57" s="111"/>
      <c r="NPF57" s="111"/>
      <c r="NPG57" s="111"/>
      <c r="NPH57" s="111"/>
      <c r="NPI57" s="111"/>
      <c r="NPJ57" s="111"/>
      <c r="NPK57" s="111"/>
      <c r="NPL57" s="111"/>
      <c r="NPM57" s="111"/>
      <c r="NPN57" s="111"/>
      <c r="NPO57" s="111"/>
      <c r="NPP57" s="111"/>
      <c r="NPQ57" s="111"/>
      <c r="NPR57" s="111"/>
      <c r="NPS57" s="111"/>
      <c r="NPT57" s="111"/>
      <c r="NPU57" s="111"/>
      <c r="NPV57" s="111"/>
      <c r="NPW57" s="111"/>
      <c r="NPX57" s="111"/>
      <c r="NPY57" s="111"/>
      <c r="NPZ57" s="111"/>
      <c r="NQA57" s="111"/>
      <c r="NQB57" s="111"/>
      <c r="NQC57" s="111"/>
      <c r="NQD57" s="111"/>
      <c r="NQE57" s="111"/>
      <c r="NQF57" s="111"/>
      <c r="NQG57" s="111"/>
      <c r="NQH57" s="111"/>
      <c r="NQI57" s="111"/>
      <c r="NQJ57" s="111"/>
      <c r="NQK57" s="111"/>
      <c r="NQL57" s="111"/>
      <c r="NQM57" s="111"/>
      <c r="NQN57" s="111"/>
      <c r="NQO57" s="111"/>
      <c r="NQP57" s="111"/>
      <c r="NQQ57" s="111"/>
      <c r="NQR57" s="111"/>
      <c r="NQS57" s="111"/>
      <c r="NQT57" s="111"/>
      <c r="NQU57" s="111"/>
      <c r="NQV57" s="111"/>
      <c r="NQW57" s="111"/>
      <c r="NQX57" s="111"/>
      <c r="NQY57" s="111"/>
      <c r="NQZ57" s="111"/>
      <c r="NRA57" s="111"/>
      <c r="NRB57" s="111"/>
      <c r="NRC57" s="111"/>
      <c r="NRD57" s="111"/>
      <c r="NRE57" s="111"/>
      <c r="NRF57" s="111"/>
      <c r="NRG57" s="111"/>
      <c r="NRH57" s="111"/>
      <c r="NRI57" s="111"/>
      <c r="NRJ57" s="111"/>
      <c r="NRK57" s="111"/>
      <c r="NRL57" s="111"/>
      <c r="NRM57" s="111"/>
      <c r="NRN57" s="111"/>
      <c r="NRO57" s="111"/>
      <c r="NRP57" s="111"/>
      <c r="NRQ57" s="111"/>
      <c r="NRR57" s="111"/>
      <c r="NRS57" s="111"/>
      <c r="NRT57" s="111"/>
      <c r="NRU57" s="111"/>
      <c r="NRV57" s="111"/>
      <c r="NRW57" s="111"/>
      <c r="NRX57" s="111"/>
      <c r="NRY57" s="111"/>
      <c r="NRZ57" s="111"/>
      <c r="NSA57" s="111"/>
      <c r="NSB57" s="111"/>
      <c r="NSC57" s="111"/>
      <c r="NSD57" s="111"/>
      <c r="NSE57" s="111"/>
      <c r="NSF57" s="111"/>
      <c r="NSG57" s="111"/>
      <c r="NSH57" s="111"/>
      <c r="NSI57" s="111"/>
      <c r="NSJ57" s="111"/>
      <c r="NSK57" s="111"/>
      <c r="NSL57" s="111"/>
      <c r="NSM57" s="111"/>
      <c r="NSN57" s="111"/>
      <c r="NSO57" s="111"/>
      <c r="NSP57" s="111"/>
      <c r="NSQ57" s="111"/>
      <c r="NSR57" s="111"/>
      <c r="NSS57" s="111"/>
      <c r="NST57" s="111"/>
      <c r="NSU57" s="111"/>
      <c r="NSV57" s="111"/>
      <c r="NSW57" s="111"/>
      <c r="NSX57" s="111"/>
      <c r="NSY57" s="111"/>
      <c r="NSZ57" s="111"/>
      <c r="NTA57" s="111"/>
      <c r="NTB57" s="111"/>
      <c r="NTC57" s="111"/>
      <c r="NTD57" s="111"/>
      <c r="NTE57" s="111"/>
      <c r="NTF57" s="111"/>
      <c r="NTG57" s="111"/>
      <c r="NTH57" s="111"/>
      <c r="NTI57" s="111"/>
      <c r="NTJ57" s="111"/>
      <c r="NTK57" s="111"/>
      <c r="NTL57" s="111"/>
      <c r="NTM57" s="111"/>
      <c r="NTN57" s="111"/>
      <c r="NTO57" s="111"/>
      <c r="NTP57" s="111"/>
      <c r="NTQ57" s="111"/>
      <c r="NTR57" s="111"/>
      <c r="NTS57" s="111"/>
      <c r="NTT57" s="111"/>
      <c r="NTU57" s="111"/>
      <c r="NTV57" s="111"/>
      <c r="NTW57" s="111"/>
      <c r="NTX57" s="111"/>
      <c r="NTY57" s="111"/>
      <c r="NTZ57" s="111"/>
      <c r="NUA57" s="111"/>
      <c r="NUB57" s="111"/>
      <c r="NUC57" s="111"/>
      <c r="NUD57" s="111"/>
      <c r="NUE57" s="111"/>
      <c r="NUF57" s="111"/>
      <c r="NUG57" s="111"/>
      <c r="NUH57" s="111"/>
      <c r="NUI57" s="111"/>
      <c r="NUJ57" s="111"/>
      <c r="NUK57" s="111"/>
      <c r="NUL57" s="111"/>
      <c r="NUM57" s="111"/>
      <c r="NUN57" s="111"/>
      <c r="NUO57" s="111"/>
      <c r="NUP57" s="111"/>
      <c r="NUQ57" s="111"/>
      <c r="NUR57" s="111"/>
      <c r="NUS57" s="111"/>
      <c r="NUT57" s="111"/>
      <c r="NUU57" s="111"/>
      <c r="NUV57" s="111"/>
      <c r="NUW57" s="111"/>
      <c r="NUX57" s="111"/>
      <c r="NUY57" s="111"/>
      <c r="NUZ57" s="111"/>
      <c r="NVA57" s="111"/>
      <c r="NVB57" s="111"/>
      <c r="NVC57" s="111"/>
      <c r="NVD57" s="111"/>
      <c r="NVE57" s="111"/>
      <c r="NVF57" s="111"/>
      <c r="NVG57" s="111"/>
      <c r="NVH57" s="111"/>
      <c r="NVI57" s="111"/>
      <c r="NVJ57" s="111"/>
      <c r="NVK57" s="111"/>
      <c r="NVL57" s="111"/>
      <c r="NVM57" s="111"/>
      <c r="NVN57" s="111"/>
      <c r="NVO57" s="111"/>
      <c r="NVP57" s="111"/>
      <c r="NVQ57" s="111"/>
      <c r="NVR57" s="111"/>
      <c r="NVS57" s="111"/>
      <c r="NVT57" s="111"/>
      <c r="NVU57" s="111"/>
      <c r="NVV57" s="111"/>
      <c r="NVW57" s="111"/>
      <c r="NVX57" s="111"/>
      <c r="NVY57" s="111"/>
      <c r="NVZ57" s="111"/>
      <c r="NWA57" s="111"/>
      <c r="NWB57" s="111"/>
      <c r="NWC57" s="111"/>
      <c r="NWD57" s="111"/>
      <c r="NWE57" s="111"/>
      <c r="NWF57" s="111"/>
      <c r="NWG57" s="111"/>
      <c r="NWH57" s="111"/>
      <c r="NWI57" s="111"/>
      <c r="NWJ57" s="111"/>
      <c r="NWK57" s="111"/>
      <c r="NWL57" s="111"/>
      <c r="NWM57" s="111"/>
      <c r="NWN57" s="111"/>
      <c r="NWO57" s="111"/>
      <c r="NWP57" s="111"/>
      <c r="NWQ57" s="111"/>
      <c r="NWR57" s="111"/>
      <c r="NWS57" s="111"/>
      <c r="NWT57" s="111"/>
      <c r="NWU57" s="111"/>
      <c r="NWV57" s="111"/>
      <c r="NWW57" s="111"/>
      <c r="NWX57" s="111"/>
      <c r="NWY57" s="111"/>
      <c r="NWZ57" s="111"/>
      <c r="NXA57" s="111"/>
      <c r="NXB57" s="111"/>
      <c r="NXC57" s="111"/>
      <c r="NXD57" s="111"/>
      <c r="NXE57" s="111"/>
      <c r="NXF57" s="111"/>
      <c r="NXG57" s="111"/>
      <c r="NXH57" s="111"/>
      <c r="NXI57" s="111"/>
      <c r="NXJ57" s="111"/>
      <c r="NXK57" s="111"/>
      <c r="NXL57" s="111"/>
      <c r="NXM57" s="111"/>
      <c r="NXN57" s="111"/>
      <c r="NXO57" s="111"/>
      <c r="NXP57" s="111"/>
      <c r="NXQ57" s="111"/>
      <c r="NXR57" s="111"/>
      <c r="NXS57" s="111"/>
      <c r="NXT57" s="111"/>
      <c r="NXU57" s="111"/>
      <c r="NXV57" s="111"/>
      <c r="NXW57" s="111"/>
      <c r="NXX57" s="111"/>
      <c r="NXY57" s="111"/>
      <c r="NXZ57" s="111"/>
      <c r="NYA57" s="111"/>
      <c r="NYB57" s="111"/>
      <c r="NYC57" s="111"/>
      <c r="NYD57" s="111"/>
      <c r="NYE57" s="111"/>
      <c r="NYF57" s="111"/>
      <c r="NYG57" s="111"/>
      <c r="NYH57" s="111"/>
      <c r="NYI57" s="111"/>
      <c r="NYJ57" s="111"/>
      <c r="NYK57" s="111"/>
      <c r="NYL57" s="111"/>
      <c r="NYM57" s="111"/>
      <c r="NYN57" s="111"/>
      <c r="NYO57" s="111"/>
      <c r="NYP57" s="111"/>
      <c r="NYQ57" s="111"/>
      <c r="NYR57" s="111"/>
      <c r="NYS57" s="111"/>
      <c r="NYT57" s="111"/>
      <c r="NYU57" s="111"/>
      <c r="NYV57" s="111"/>
      <c r="NYW57" s="111"/>
      <c r="NYX57" s="111"/>
      <c r="NYY57" s="111"/>
      <c r="NYZ57" s="111"/>
      <c r="NZA57" s="111"/>
      <c r="NZB57" s="111"/>
      <c r="NZC57" s="111"/>
      <c r="NZD57" s="111"/>
      <c r="NZE57" s="111"/>
      <c r="NZF57" s="111"/>
      <c r="NZG57" s="111"/>
      <c r="NZH57" s="111"/>
      <c r="NZI57" s="111"/>
      <c r="NZJ57" s="111"/>
      <c r="NZK57" s="111"/>
      <c r="NZL57" s="111"/>
      <c r="NZM57" s="111"/>
      <c r="NZN57" s="111"/>
      <c r="NZO57" s="111"/>
      <c r="NZP57" s="111"/>
      <c r="NZQ57" s="111"/>
      <c r="NZR57" s="111"/>
      <c r="NZS57" s="111"/>
      <c r="NZT57" s="111"/>
      <c r="NZU57" s="111"/>
      <c r="NZV57" s="111"/>
      <c r="NZW57" s="111"/>
      <c r="NZX57" s="111"/>
      <c r="NZY57" s="111"/>
      <c r="NZZ57" s="111"/>
      <c r="OAA57" s="111"/>
      <c r="OAB57" s="111"/>
      <c r="OAC57" s="111"/>
      <c r="OAD57" s="111"/>
      <c r="OAE57" s="111"/>
      <c r="OAF57" s="111"/>
      <c r="OAG57" s="111"/>
      <c r="OAH57" s="111"/>
      <c r="OAI57" s="111"/>
      <c r="OAJ57" s="111"/>
      <c r="OAK57" s="111"/>
      <c r="OAL57" s="111"/>
      <c r="OAM57" s="111"/>
      <c r="OAN57" s="111"/>
      <c r="OAO57" s="111"/>
      <c r="OAP57" s="111"/>
      <c r="OAQ57" s="111"/>
      <c r="OAR57" s="111"/>
      <c r="OAS57" s="111"/>
      <c r="OAT57" s="111"/>
      <c r="OAU57" s="111"/>
      <c r="OAV57" s="111"/>
      <c r="OAW57" s="111"/>
      <c r="OAX57" s="111"/>
      <c r="OAY57" s="111"/>
      <c r="OAZ57" s="111"/>
      <c r="OBA57" s="111"/>
      <c r="OBB57" s="111"/>
      <c r="OBC57" s="111"/>
      <c r="OBD57" s="111"/>
      <c r="OBE57" s="111"/>
      <c r="OBF57" s="111"/>
      <c r="OBG57" s="111"/>
      <c r="OBH57" s="111"/>
      <c r="OBI57" s="111"/>
      <c r="OBJ57" s="111"/>
      <c r="OBK57" s="111"/>
      <c r="OBL57" s="111"/>
      <c r="OBM57" s="111"/>
      <c r="OBN57" s="111"/>
      <c r="OBO57" s="111"/>
      <c r="OBP57" s="111"/>
      <c r="OBQ57" s="111"/>
      <c r="OBR57" s="111"/>
      <c r="OBS57" s="111"/>
      <c r="OBT57" s="111"/>
      <c r="OBU57" s="111"/>
      <c r="OBV57" s="111"/>
      <c r="OBW57" s="111"/>
      <c r="OBX57" s="111"/>
      <c r="OBY57" s="111"/>
      <c r="OBZ57" s="111"/>
      <c r="OCA57" s="111"/>
      <c r="OCB57" s="111"/>
      <c r="OCC57" s="111"/>
      <c r="OCD57" s="111"/>
      <c r="OCE57" s="111"/>
      <c r="OCF57" s="111"/>
      <c r="OCG57" s="111"/>
      <c r="OCH57" s="111"/>
      <c r="OCI57" s="111"/>
      <c r="OCJ57" s="111"/>
      <c r="OCK57" s="111"/>
      <c r="OCL57" s="111"/>
      <c r="OCM57" s="111"/>
      <c r="OCN57" s="111"/>
      <c r="OCO57" s="111"/>
      <c r="OCP57" s="111"/>
      <c r="OCQ57" s="111"/>
      <c r="OCR57" s="111"/>
      <c r="OCS57" s="111"/>
      <c r="OCT57" s="111"/>
      <c r="OCU57" s="111"/>
      <c r="OCV57" s="111"/>
      <c r="OCW57" s="111"/>
      <c r="OCX57" s="111"/>
      <c r="OCY57" s="111"/>
      <c r="OCZ57" s="111"/>
      <c r="ODA57" s="111"/>
      <c r="ODB57" s="111"/>
      <c r="ODC57" s="111"/>
      <c r="ODD57" s="111"/>
      <c r="ODE57" s="111"/>
      <c r="ODF57" s="111"/>
      <c r="ODG57" s="111"/>
      <c r="ODH57" s="111"/>
      <c r="ODI57" s="111"/>
      <c r="ODJ57" s="111"/>
      <c r="ODK57" s="111"/>
      <c r="ODL57" s="111"/>
      <c r="ODM57" s="111"/>
      <c r="ODN57" s="111"/>
      <c r="ODO57" s="111"/>
      <c r="ODP57" s="111"/>
      <c r="ODQ57" s="111"/>
      <c r="ODR57" s="111"/>
      <c r="ODS57" s="111"/>
      <c r="ODT57" s="111"/>
      <c r="ODU57" s="111"/>
      <c r="ODV57" s="111"/>
      <c r="ODW57" s="111"/>
      <c r="ODX57" s="111"/>
      <c r="ODY57" s="111"/>
      <c r="ODZ57" s="111"/>
      <c r="OEA57" s="111"/>
      <c r="OEB57" s="111"/>
      <c r="OEC57" s="111"/>
      <c r="OED57" s="111"/>
      <c r="OEE57" s="111"/>
      <c r="OEF57" s="111"/>
      <c r="OEG57" s="111"/>
      <c r="OEH57" s="111"/>
      <c r="OEI57" s="111"/>
      <c r="OEJ57" s="111"/>
      <c r="OEK57" s="111"/>
      <c r="OEL57" s="111"/>
      <c r="OEM57" s="111"/>
      <c r="OEN57" s="111"/>
      <c r="OEO57" s="111"/>
      <c r="OEP57" s="111"/>
      <c r="OEQ57" s="111"/>
      <c r="OER57" s="111"/>
      <c r="OES57" s="111"/>
      <c r="OET57" s="111"/>
      <c r="OEU57" s="111"/>
      <c r="OEV57" s="111"/>
      <c r="OEW57" s="111"/>
      <c r="OEX57" s="111"/>
      <c r="OEY57" s="111"/>
      <c r="OEZ57" s="111"/>
      <c r="OFA57" s="111"/>
      <c r="OFB57" s="111"/>
      <c r="OFC57" s="111"/>
      <c r="OFD57" s="111"/>
      <c r="OFE57" s="111"/>
      <c r="OFF57" s="111"/>
      <c r="OFG57" s="111"/>
      <c r="OFH57" s="111"/>
      <c r="OFI57" s="111"/>
      <c r="OFJ57" s="111"/>
      <c r="OFK57" s="111"/>
      <c r="OFL57" s="111"/>
      <c r="OFM57" s="111"/>
      <c r="OFN57" s="111"/>
      <c r="OFO57" s="111"/>
      <c r="OFP57" s="111"/>
      <c r="OFQ57" s="111"/>
      <c r="OFR57" s="111"/>
      <c r="OFS57" s="111"/>
      <c r="OFT57" s="111"/>
      <c r="OFU57" s="111"/>
      <c r="OFV57" s="111"/>
      <c r="OFW57" s="111"/>
      <c r="OFX57" s="111"/>
      <c r="OFY57" s="111"/>
      <c r="OFZ57" s="111"/>
      <c r="OGA57" s="111"/>
      <c r="OGB57" s="111"/>
      <c r="OGC57" s="111"/>
      <c r="OGD57" s="111"/>
      <c r="OGE57" s="111"/>
      <c r="OGF57" s="111"/>
      <c r="OGG57" s="111"/>
      <c r="OGH57" s="111"/>
      <c r="OGI57" s="111"/>
      <c r="OGJ57" s="111"/>
      <c r="OGK57" s="111"/>
      <c r="OGL57" s="111"/>
      <c r="OGM57" s="111"/>
      <c r="OGN57" s="111"/>
      <c r="OGO57" s="111"/>
      <c r="OGP57" s="111"/>
      <c r="OGQ57" s="111"/>
      <c r="OGR57" s="111"/>
      <c r="OGS57" s="111"/>
      <c r="OGT57" s="111"/>
      <c r="OGU57" s="111"/>
      <c r="OGV57" s="111"/>
      <c r="OGW57" s="111"/>
      <c r="OGX57" s="111"/>
      <c r="OGY57" s="111"/>
      <c r="OGZ57" s="111"/>
      <c r="OHA57" s="111"/>
      <c r="OHB57" s="111"/>
      <c r="OHC57" s="111"/>
      <c r="OHD57" s="111"/>
      <c r="OHE57" s="111"/>
      <c r="OHF57" s="111"/>
      <c r="OHG57" s="111"/>
      <c r="OHH57" s="111"/>
      <c r="OHI57" s="111"/>
      <c r="OHJ57" s="111"/>
      <c r="OHK57" s="111"/>
      <c r="OHL57" s="111"/>
      <c r="OHM57" s="111"/>
      <c r="OHN57" s="111"/>
      <c r="OHO57" s="111"/>
      <c r="OHP57" s="111"/>
      <c r="OHQ57" s="111"/>
      <c r="OHR57" s="111"/>
      <c r="OHS57" s="111"/>
      <c r="OHT57" s="111"/>
      <c r="OHU57" s="111"/>
      <c r="OHV57" s="111"/>
      <c r="OHW57" s="111"/>
      <c r="OHX57" s="111"/>
      <c r="OHY57" s="111"/>
      <c r="OHZ57" s="111"/>
      <c r="OIA57" s="111"/>
      <c r="OIB57" s="111"/>
      <c r="OIC57" s="111"/>
      <c r="OID57" s="111"/>
      <c r="OIE57" s="111"/>
      <c r="OIF57" s="111"/>
      <c r="OIG57" s="111"/>
      <c r="OIH57" s="111"/>
      <c r="OII57" s="111"/>
      <c r="OIJ57" s="111"/>
      <c r="OIK57" s="111"/>
      <c r="OIL57" s="111"/>
      <c r="OIM57" s="111"/>
      <c r="OIN57" s="111"/>
      <c r="OIO57" s="111"/>
      <c r="OIP57" s="111"/>
      <c r="OIQ57" s="111"/>
      <c r="OIR57" s="111"/>
      <c r="OIS57" s="111"/>
      <c r="OIT57" s="111"/>
      <c r="OIU57" s="111"/>
      <c r="OIV57" s="111"/>
      <c r="OIW57" s="111"/>
      <c r="OIX57" s="111"/>
      <c r="OIY57" s="111"/>
      <c r="OIZ57" s="111"/>
      <c r="OJA57" s="111"/>
      <c r="OJB57" s="111"/>
      <c r="OJC57" s="111"/>
      <c r="OJD57" s="111"/>
      <c r="OJE57" s="111"/>
      <c r="OJF57" s="111"/>
      <c r="OJG57" s="111"/>
      <c r="OJH57" s="111"/>
      <c r="OJI57" s="111"/>
      <c r="OJJ57" s="111"/>
      <c r="OJK57" s="111"/>
      <c r="OJL57" s="111"/>
      <c r="OJM57" s="111"/>
      <c r="OJN57" s="111"/>
      <c r="OJO57" s="111"/>
      <c r="OJP57" s="111"/>
      <c r="OJQ57" s="111"/>
      <c r="OJR57" s="111"/>
      <c r="OJS57" s="111"/>
      <c r="OJT57" s="111"/>
      <c r="OJU57" s="111"/>
      <c r="OJV57" s="111"/>
      <c r="OJW57" s="111"/>
      <c r="OJX57" s="111"/>
      <c r="OJY57" s="111"/>
      <c r="OJZ57" s="111"/>
      <c r="OKA57" s="111"/>
      <c r="OKB57" s="111"/>
      <c r="OKC57" s="111"/>
      <c r="OKD57" s="111"/>
      <c r="OKE57" s="111"/>
      <c r="OKF57" s="111"/>
      <c r="OKG57" s="111"/>
      <c r="OKH57" s="111"/>
      <c r="OKI57" s="111"/>
      <c r="OKJ57" s="111"/>
      <c r="OKK57" s="111"/>
      <c r="OKL57" s="111"/>
      <c r="OKM57" s="111"/>
      <c r="OKN57" s="111"/>
      <c r="OKO57" s="111"/>
      <c r="OKP57" s="111"/>
      <c r="OKQ57" s="111"/>
      <c r="OKR57" s="111"/>
      <c r="OKS57" s="111"/>
      <c r="OKT57" s="111"/>
      <c r="OKU57" s="111"/>
      <c r="OKV57" s="111"/>
      <c r="OKW57" s="111"/>
      <c r="OKX57" s="111"/>
      <c r="OKY57" s="111"/>
      <c r="OKZ57" s="111"/>
      <c r="OLA57" s="111"/>
      <c r="OLB57" s="111"/>
      <c r="OLC57" s="111"/>
      <c r="OLD57" s="111"/>
      <c r="OLE57" s="111"/>
      <c r="OLF57" s="111"/>
      <c r="OLG57" s="111"/>
      <c r="OLH57" s="111"/>
      <c r="OLI57" s="111"/>
      <c r="OLJ57" s="111"/>
      <c r="OLK57" s="111"/>
      <c r="OLL57" s="111"/>
      <c r="OLM57" s="111"/>
      <c r="OLN57" s="111"/>
      <c r="OLO57" s="111"/>
      <c r="OLP57" s="111"/>
      <c r="OLQ57" s="111"/>
      <c r="OLR57" s="111"/>
      <c r="OLS57" s="111"/>
      <c r="OLT57" s="111"/>
      <c r="OLU57" s="111"/>
      <c r="OLV57" s="111"/>
      <c r="OLW57" s="111"/>
      <c r="OLX57" s="111"/>
      <c r="OLY57" s="111"/>
      <c r="OLZ57" s="111"/>
      <c r="OMA57" s="111"/>
      <c r="OMB57" s="111"/>
      <c r="OMC57" s="111"/>
      <c r="OMD57" s="111"/>
      <c r="OME57" s="111"/>
      <c r="OMF57" s="111"/>
      <c r="OMG57" s="111"/>
      <c r="OMH57" s="111"/>
      <c r="OMI57" s="111"/>
      <c r="OMJ57" s="111"/>
      <c r="OMK57" s="111"/>
      <c r="OML57" s="111"/>
      <c r="OMM57" s="111"/>
      <c r="OMN57" s="111"/>
      <c r="OMO57" s="111"/>
      <c r="OMP57" s="111"/>
      <c r="OMQ57" s="111"/>
      <c r="OMR57" s="111"/>
      <c r="OMS57" s="111"/>
      <c r="OMT57" s="111"/>
      <c r="OMU57" s="111"/>
      <c r="OMV57" s="111"/>
      <c r="OMW57" s="111"/>
      <c r="OMX57" s="111"/>
      <c r="OMY57" s="111"/>
      <c r="OMZ57" s="111"/>
      <c r="ONA57" s="111"/>
      <c r="ONB57" s="111"/>
      <c r="ONC57" s="111"/>
      <c r="OND57" s="111"/>
      <c r="ONE57" s="111"/>
      <c r="ONF57" s="111"/>
      <c r="ONG57" s="111"/>
      <c r="ONH57" s="111"/>
      <c r="ONI57" s="111"/>
      <c r="ONJ57" s="111"/>
      <c r="ONK57" s="111"/>
      <c r="ONL57" s="111"/>
      <c r="ONM57" s="111"/>
      <c r="ONN57" s="111"/>
      <c r="ONO57" s="111"/>
      <c r="ONP57" s="111"/>
      <c r="ONQ57" s="111"/>
      <c r="ONR57" s="111"/>
      <c r="ONS57" s="111"/>
      <c r="ONT57" s="111"/>
      <c r="ONU57" s="111"/>
      <c r="ONV57" s="111"/>
      <c r="ONW57" s="111"/>
      <c r="ONX57" s="111"/>
      <c r="ONY57" s="111"/>
      <c r="ONZ57" s="111"/>
      <c r="OOA57" s="111"/>
      <c r="OOB57" s="111"/>
      <c r="OOC57" s="111"/>
      <c r="OOD57" s="111"/>
      <c r="OOE57" s="111"/>
      <c r="OOF57" s="111"/>
      <c r="OOG57" s="111"/>
      <c r="OOH57" s="111"/>
      <c r="OOI57" s="111"/>
      <c r="OOJ57" s="111"/>
      <c r="OOK57" s="111"/>
      <c r="OOL57" s="111"/>
      <c r="OOM57" s="111"/>
      <c r="OON57" s="111"/>
      <c r="OOO57" s="111"/>
      <c r="OOP57" s="111"/>
      <c r="OOQ57" s="111"/>
      <c r="OOR57" s="111"/>
      <c r="OOS57" s="111"/>
      <c r="OOT57" s="111"/>
      <c r="OOU57" s="111"/>
      <c r="OOV57" s="111"/>
      <c r="OOW57" s="111"/>
      <c r="OOX57" s="111"/>
      <c r="OOY57" s="111"/>
      <c r="OOZ57" s="111"/>
      <c r="OPA57" s="111"/>
      <c r="OPB57" s="111"/>
      <c r="OPC57" s="111"/>
      <c r="OPD57" s="111"/>
      <c r="OPE57" s="111"/>
      <c r="OPF57" s="111"/>
      <c r="OPG57" s="111"/>
      <c r="OPH57" s="111"/>
      <c r="OPI57" s="111"/>
      <c r="OPJ57" s="111"/>
      <c r="OPK57" s="111"/>
      <c r="OPL57" s="111"/>
      <c r="OPM57" s="111"/>
      <c r="OPN57" s="111"/>
      <c r="OPO57" s="111"/>
      <c r="OPP57" s="111"/>
      <c r="OPQ57" s="111"/>
      <c r="OPR57" s="111"/>
      <c r="OPS57" s="111"/>
      <c r="OPT57" s="111"/>
      <c r="OPU57" s="111"/>
      <c r="OPV57" s="111"/>
      <c r="OPW57" s="111"/>
      <c r="OPX57" s="111"/>
      <c r="OPY57" s="111"/>
      <c r="OPZ57" s="111"/>
      <c r="OQA57" s="111"/>
      <c r="OQB57" s="111"/>
      <c r="OQC57" s="111"/>
      <c r="OQD57" s="111"/>
      <c r="OQE57" s="111"/>
      <c r="OQF57" s="111"/>
      <c r="OQG57" s="111"/>
      <c r="OQH57" s="111"/>
      <c r="OQI57" s="111"/>
      <c r="OQJ57" s="111"/>
      <c r="OQK57" s="111"/>
      <c r="OQL57" s="111"/>
      <c r="OQM57" s="111"/>
      <c r="OQN57" s="111"/>
      <c r="OQO57" s="111"/>
      <c r="OQP57" s="111"/>
      <c r="OQQ57" s="111"/>
      <c r="OQR57" s="111"/>
      <c r="OQS57" s="111"/>
      <c r="OQT57" s="111"/>
      <c r="OQU57" s="111"/>
      <c r="OQV57" s="111"/>
      <c r="OQW57" s="111"/>
      <c r="OQX57" s="111"/>
      <c r="OQY57" s="111"/>
      <c r="OQZ57" s="111"/>
      <c r="ORA57" s="111"/>
      <c r="ORB57" s="111"/>
      <c r="ORC57" s="111"/>
      <c r="ORD57" s="111"/>
      <c r="ORE57" s="111"/>
      <c r="ORF57" s="111"/>
      <c r="ORG57" s="111"/>
      <c r="ORH57" s="111"/>
      <c r="ORI57" s="111"/>
      <c r="ORJ57" s="111"/>
      <c r="ORK57" s="111"/>
      <c r="ORL57" s="111"/>
      <c r="ORM57" s="111"/>
      <c r="ORN57" s="111"/>
      <c r="ORO57" s="111"/>
      <c r="ORP57" s="111"/>
      <c r="ORQ57" s="111"/>
      <c r="ORR57" s="111"/>
      <c r="ORS57" s="111"/>
      <c r="ORT57" s="111"/>
      <c r="ORU57" s="111"/>
      <c r="ORV57" s="111"/>
      <c r="ORW57" s="111"/>
      <c r="ORX57" s="111"/>
      <c r="ORY57" s="111"/>
      <c r="ORZ57" s="111"/>
      <c r="OSA57" s="111"/>
      <c r="OSB57" s="111"/>
      <c r="OSC57" s="111"/>
      <c r="OSD57" s="111"/>
      <c r="OSE57" s="111"/>
      <c r="OSF57" s="111"/>
      <c r="OSG57" s="111"/>
      <c r="OSH57" s="111"/>
      <c r="OSI57" s="111"/>
      <c r="OSJ57" s="111"/>
      <c r="OSK57" s="111"/>
      <c r="OSL57" s="111"/>
      <c r="OSM57" s="111"/>
      <c r="OSN57" s="111"/>
      <c r="OSO57" s="111"/>
      <c r="OSP57" s="111"/>
      <c r="OSQ57" s="111"/>
      <c r="OSR57" s="111"/>
      <c r="OSS57" s="111"/>
      <c r="OST57" s="111"/>
      <c r="OSU57" s="111"/>
      <c r="OSV57" s="111"/>
      <c r="OSW57" s="111"/>
      <c r="OSX57" s="111"/>
      <c r="OSY57" s="111"/>
      <c r="OSZ57" s="111"/>
      <c r="OTA57" s="111"/>
      <c r="OTB57" s="111"/>
      <c r="OTC57" s="111"/>
      <c r="OTD57" s="111"/>
      <c r="OTE57" s="111"/>
      <c r="OTF57" s="111"/>
      <c r="OTG57" s="111"/>
      <c r="OTH57" s="111"/>
      <c r="OTI57" s="111"/>
      <c r="OTJ57" s="111"/>
      <c r="OTK57" s="111"/>
      <c r="OTL57" s="111"/>
      <c r="OTM57" s="111"/>
      <c r="OTN57" s="111"/>
      <c r="OTO57" s="111"/>
      <c r="OTP57" s="111"/>
      <c r="OTQ57" s="111"/>
      <c r="OTR57" s="111"/>
      <c r="OTS57" s="111"/>
      <c r="OTT57" s="111"/>
      <c r="OTU57" s="111"/>
      <c r="OTV57" s="111"/>
      <c r="OTW57" s="111"/>
      <c r="OTX57" s="111"/>
      <c r="OTY57" s="111"/>
      <c r="OTZ57" s="111"/>
      <c r="OUA57" s="111"/>
      <c r="OUB57" s="111"/>
      <c r="OUC57" s="111"/>
      <c r="OUD57" s="111"/>
      <c r="OUE57" s="111"/>
      <c r="OUF57" s="111"/>
      <c r="OUG57" s="111"/>
      <c r="OUH57" s="111"/>
      <c r="OUI57" s="111"/>
      <c r="OUJ57" s="111"/>
      <c r="OUK57" s="111"/>
      <c r="OUL57" s="111"/>
      <c r="OUM57" s="111"/>
      <c r="OUN57" s="111"/>
      <c r="OUO57" s="111"/>
      <c r="OUP57" s="111"/>
      <c r="OUQ57" s="111"/>
      <c r="OUR57" s="111"/>
      <c r="OUS57" s="111"/>
      <c r="OUT57" s="111"/>
      <c r="OUU57" s="111"/>
      <c r="OUV57" s="111"/>
      <c r="OUW57" s="111"/>
      <c r="OUX57" s="111"/>
      <c r="OUY57" s="111"/>
      <c r="OUZ57" s="111"/>
      <c r="OVA57" s="111"/>
      <c r="OVB57" s="111"/>
      <c r="OVC57" s="111"/>
      <c r="OVD57" s="111"/>
      <c r="OVE57" s="111"/>
      <c r="OVF57" s="111"/>
      <c r="OVG57" s="111"/>
      <c r="OVH57" s="111"/>
      <c r="OVI57" s="111"/>
      <c r="OVJ57" s="111"/>
      <c r="OVK57" s="111"/>
      <c r="OVL57" s="111"/>
      <c r="OVM57" s="111"/>
      <c r="OVN57" s="111"/>
      <c r="OVO57" s="111"/>
      <c r="OVP57" s="111"/>
      <c r="OVQ57" s="111"/>
      <c r="OVR57" s="111"/>
      <c r="OVS57" s="111"/>
      <c r="OVT57" s="111"/>
      <c r="OVU57" s="111"/>
      <c r="OVV57" s="111"/>
      <c r="OVW57" s="111"/>
      <c r="OVX57" s="111"/>
      <c r="OVY57" s="111"/>
      <c r="OVZ57" s="111"/>
      <c r="OWA57" s="111"/>
      <c r="OWB57" s="111"/>
      <c r="OWC57" s="111"/>
      <c r="OWD57" s="111"/>
      <c r="OWE57" s="111"/>
      <c r="OWF57" s="111"/>
      <c r="OWG57" s="111"/>
      <c r="OWH57" s="111"/>
      <c r="OWI57" s="111"/>
      <c r="OWJ57" s="111"/>
      <c r="OWK57" s="111"/>
      <c r="OWL57" s="111"/>
      <c r="OWM57" s="111"/>
      <c r="OWN57" s="111"/>
      <c r="OWO57" s="111"/>
      <c r="OWP57" s="111"/>
      <c r="OWQ57" s="111"/>
      <c r="OWR57" s="111"/>
      <c r="OWS57" s="111"/>
      <c r="OWT57" s="111"/>
      <c r="OWU57" s="111"/>
      <c r="OWV57" s="111"/>
      <c r="OWW57" s="111"/>
      <c r="OWX57" s="111"/>
      <c r="OWY57" s="111"/>
      <c r="OWZ57" s="111"/>
      <c r="OXA57" s="111"/>
      <c r="OXB57" s="111"/>
      <c r="OXC57" s="111"/>
      <c r="OXD57" s="111"/>
      <c r="OXE57" s="111"/>
      <c r="OXF57" s="111"/>
      <c r="OXG57" s="111"/>
      <c r="OXH57" s="111"/>
      <c r="OXI57" s="111"/>
      <c r="OXJ57" s="111"/>
      <c r="OXK57" s="111"/>
      <c r="OXL57" s="111"/>
      <c r="OXM57" s="111"/>
      <c r="OXN57" s="111"/>
      <c r="OXO57" s="111"/>
      <c r="OXP57" s="111"/>
      <c r="OXQ57" s="111"/>
      <c r="OXR57" s="111"/>
      <c r="OXS57" s="111"/>
      <c r="OXT57" s="111"/>
      <c r="OXU57" s="111"/>
      <c r="OXV57" s="111"/>
      <c r="OXW57" s="111"/>
      <c r="OXX57" s="111"/>
      <c r="OXY57" s="111"/>
      <c r="OXZ57" s="111"/>
      <c r="OYA57" s="111"/>
      <c r="OYB57" s="111"/>
      <c r="OYC57" s="111"/>
      <c r="OYD57" s="111"/>
      <c r="OYE57" s="111"/>
      <c r="OYF57" s="111"/>
      <c r="OYG57" s="111"/>
      <c r="OYH57" s="111"/>
      <c r="OYI57" s="111"/>
      <c r="OYJ57" s="111"/>
      <c r="OYK57" s="111"/>
      <c r="OYL57" s="111"/>
      <c r="OYM57" s="111"/>
      <c r="OYN57" s="111"/>
      <c r="OYO57" s="111"/>
      <c r="OYP57" s="111"/>
      <c r="OYQ57" s="111"/>
      <c r="OYR57" s="111"/>
      <c r="OYS57" s="111"/>
      <c r="OYT57" s="111"/>
      <c r="OYU57" s="111"/>
      <c r="OYV57" s="111"/>
      <c r="OYW57" s="111"/>
      <c r="OYX57" s="111"/>
      <c r="OYY57" s="111"/>
      <c r="OYZ57" s="111"/>
      <c r="OZA57" s="111"/>
      <c r="OZB57" s="111"/>
      <c r="OZC57" s="111"/>
      <c r="OZD57" s="111"/>
      <c r="OZE57" s="111"/>
      <c r="OZF57" s="111"/>
      <c r="OZG57" s="111"/>
      <c r="OZH57" s="111"/>
      <c r="OZI57" s="111"/>
      <c r="OZJ57" s="111"/>
      <c r="OZK57" s="111"/>
      <c r="OZL57" s="111"/>
      <c r="OZM57" s="111"/>
      <c r="OZN57" s="111"/>
      <c r="OZO57" s="111"/>
      <c r="OZP57" s="111"/>
      <c r="OZQ57" s="111"/>
      <c r="OZR57" s="111"/>
      <c r="OZS57" s="111"/>
      <c r="OZT57" s="111"/>
      <c r="OZU57" s="111"/>
      <c r="OZV57" s="111"/>
      <c r="OZW57" s="111"/>
      <c r="OZX57" s="111"/>
      <c r="OZY57" s="111"/>
      <c r="OZZ57" s="111"/>
      <c r="PAA57" s="111"/>
      <c r="PAB57" s="111"/>
      <c r="PAC57" s="111"/>
      <c r="PAD57" s="111"/>
      <c r="PAE57" s="111"/>
      <c r="PAF57" s="111"/>
      <c r="PAG57" s="111"/>
      <c r="PAH57" s="111"/>
      <c r="PAI57" s="111"/>
      <c r="PAJ57" s="111"/>
      <c r="PAK57" s="111"/>
      <c r="PAL57" s="111"/>
      <c r="PAM57" s="111"/>
      <c r="PAN57" s="111"/>
      <c r="PAO57" s="111"/>
      <c r="PAP57" s="111"/>
      <c r="PAQ57" s="111"/>
      <c r="PAR57" s="111"/>
      <c r="PAS57" s="111"/>
      <c r="PAT57" s="111"/>
      <c r="PAU57" s="111"/>
      <c r="PAV57" s="111"/>
      <c r="PAW57" s="111"/>
      <c r="PAX57" s="111"/>
      <c r="PAY57" s="111"/>
      <c r="PAZ57" s="111"/>
      <c r="PBA57" s="111"/>
      <c r="PBB57" s="111"/>
      <c r="PBC57" s="111"/>
      <c r="PBD57" s="111"/>
      <c r="PBE57" s="111"/>
      <c r="PBF57" s="111"/>
      <c r="PBG57" s="111"/>
      <c r="PBH57" s="111"/>
      <c r="PBI57" s="111"/>
      <c r="PBJ57" s="111"/>
      <c r="PBK57" s="111"/>
      <c r="PBL57" s="111"/>
      <c r="PBM57" s="111"/>
      <c r="PBN57" s="111"/>
      <c r="PBO57" s="111"/>
      <c r="PBP57" s="111"/>
      <c r="PBQ57" s="111"/>
      <c r="PBR57" s="111"/>
      <c r="PBS57" s="111"/>
      <c r="PBT57" s="111"/>
      <c r="PBU57" s="111"/>
      <c r="PBV57" s="111"/>
      <c r="PBW57" s="111"/>
      <c r="PBX57" s="111"/>
      <c r="PBY57" s="111"/>
      <c r="PBZ57" s="111"/>
      <c r="PCA57" s="111"/>
      <c r="PCB57" s="111"/>
      <c r="PCC57" s="111"/>
      <c r="PCD57" s="111"/>
      <c r="PCE57" s="111"/>
      <c r="PCF57" s="111"/>
      <c r="PCG57" s="111"/>
      <c r="PCH57" s="111"/>
      <c r="PCI57" s="111"/>
      <c r="PCJ57" s="111"/>
      <c r="PCK57" s="111"/>
      <c r="PCL57" s="111"/>
      <c r="PCM57" s="111"/>
      <c r="PCN57" s="111"/>
      <c r="PCO57" s="111"/>
      <c r="PCP57" s="111"/>
      <c r="PCQ57" s="111"/>
      <c r="PCR57" s="111"/>
      <c r="PCS57" s="111"/>
      <c r="PCT57" s="111"/>
      <c r="PCU57" s="111"/>
      <c r="PCV57" s="111"/>
      <c r="PCW57" s="111"/>
      <c r="PCX57" s="111"/>
      <c r="PCY57" s="111"/>
      <c r="PCZ57" s="111"/>
      <c r="PDA57" s="111"/>
      <c r="PDB57" s="111"/>
      <c r="PDC57" s="111"/>
      <c r="PDD57" s="111"/>
      <c r="PDE57" s="111"/>
      <c r="PDF57" s="111"/>
      <c r="PDG57" s="111"/>
      <c r="PDH57" s="111"/>
      <c r="PDI57" s="111"/>
      <c r="PDJ57" s="111"/>
      <c r="PDK57" s="111"/>
      <c r="PDL57" s="111"/>
      <c r="PDM57" s="111"/>
      <c r="PDN57" s="111"/>
      <c r="PDO57" s="111"/>
      <c r="PDP57" s="111"/>
      <c r="PDQ57" s="111"/>
      <c r="PDR57" s="111"/>
      <c r="PDS57" s="111"/>
      <c r="PDT57" s="111"/>
      <c r="PDU57" s="111"/>
      <c r="PDV57" s="111"/>
      <c r="PDW57" s="111"/>
      <c r="PDX57" s="111"/>
      <c r="PDY57" s="111"/>
      <c r="PDZ57" s="111"/>
      <c r="PEA57" s="111"/>
      <c r="PEB57" s="111"/>
      <c r="PEC57" s="111"/>
      <c r="PED57" s="111"/>
      <c r="PEE57" s="111"/>
      <c r="PEF57" s="111"/>
      <c r="PEG57" s="111"/>
      <c r="PEH57" s="111"/>
      <c r="PEI57" s="111"/>
      <c r="PEJ57" s="111"/>
      <c r="PEK57" s="111"/>
      <c r="PEL57" s="111"/>
      <c r="PEM57" s="111"/>
      <c r="PEN57" s="111"/>
      <c r="PEO57" s="111"/>
      <c r="PEP57" s="111"/>
      <c r="PEQ57" s="111"/>
      <c r="PER57" s="111"/>
      <c r="PES57" s="111"/>
      <c r="PET57" s="111"/>
      <c r="PEU57" s="111"/>
      <c r="PEV57" s="111"/>
      <c r="PEW57" s="111"/>
      <c r="PEX57" s="111"/>
      <c r="PEY57" s="111"/>
      <c r="PEZ57" s="111"/>
      <c r="PFA57" s="111"/>
      <c r="PFB57" s="111"/>
      <c r="PFC57" s="111"/>
      <c r="PFD57" s="111"/>
      <c r="PFE57" s="111"/>
      <c r="PFF57" s="111"/>
      <c r="PFG57" s="111"/>
      <c r="PFH57" s="111"/>
      <c r="PFI57" s="111"/>
      <c r="PFJ57" s="111"/>
      <c r="PFK57" s="111"/>
      <c r="PFL57" s="111"/>
      <c r="PFM57" s="111"/>
      <c r="PFN57" s="111"/>
      <c r="PFO57" s="111"/>
      <c r="PFP57" s="111"/>
      <c r="PFQ57" s="111"/>
      <c r="PFR57" s="111"/>
      <c r="PFS57" s="111"/>
      <c r="PFT57" s="111"/>
      <c r="PFU57" s="111"/>
      <c r="PFV57" s="111"/>
      <c r="PFW57" s="111"/>
      <c r="PFX57" s="111"/>
      <c r="PFY57" s="111"/>
      <c r="PFZ57" s="111"/>
      <c r="PGA57" s="111"/>
      <c r="PGB57" s="111"/>
      <c r="PGC57" s="111"/>
      <c r="PGD57" s="111"/>
      <c r="PGE57" s="111"/>
      <c r="PGF57" s="111"/>
      <c r="PGG57" s="111"/>
      <c r="PGH57" s="111"/>
      <c r="PGI57" s="111"/>
      <c r="PGJ57" s="111"/>
      <c r="PGK57" s="111"/>
      <c r="PGL57" s="111"/>
      <c r="PGM57" s="111"/>
      <c r="PGN57" s="111"/>
      <c r="PGO57" s="111"/>
      <c r="PGP57" s="111"/>
      <c r="PGQ57" s="111"/>
      <c r="PGR57" s="111"/>
      <c r="PGS57" s="111"/>
      <c r="PGT57" s="111"/>
      <c r="PGU57" s="111"/>
      <c r="PGV57" s="111"/>
      <c r="PGW57" s="111"/>
      <c r="PGX57" s="111"/>
      <c r="PGY57" s="111"/>
      <c r="PGZ57" s="111"/>
      <c r="PHA57" s="111"/>
      <c r="PHB57" s="111"/>
      <c r="PHC57" s="111"/>
      <c r="PHD57" s="111"/>
      <c r="PHE57" s="111"/>
      <c r="PHF57" s="111"/>
      <c r="PHG57" s="111"/>
      <c r="PHH57" s="111"/>
      <c r="PHI57" s="111"/>
      <c r="PHJ57" s="111"/>
      <c r="PHK57" s="111"/>
      <c r="PHL57" s="111"/>
      <c r="PHM57" s="111"/>
      <c r="PHN57" s="111"/>
      <c r="PHO57" s="111"/>
      <c r="PHP57" s="111"/>
      <c r="PHQ57" s="111"/>
      <c r="PHR57" s="111"/>
      <c r="PHS57" s="111"/>
      <c r="PHT57" s="111"/>
      <c r="PHU57" s="111"/>
      <c r="PHV57" s="111"/>
      <c r="PHW57" s="111"/>
      <c r="PHX57" s="111"/>
      <c r="PHY57" s="111"/>
      <c r="PHZ57" s="111"/>
      <c r="PIA57" s="111"/>
      <c r="PIB57" s="111"/>
      <c r="PIC57" s="111"/>
      <c r="PID57" s="111"/>
      <c r="PIE57" s="111"/>
      <c r="PIF57" s="111"/>
      <c r="PIG57" s="111"/>
      <c r="PIH57" s="111"/>
      <c r="PII57" s="111"/>
      <c r="PIJ57" s="111"/>
      <c r="PIK57" s="111"/>
      <c r="PIL57" s="111"/>
      <c r="PIM57" s="111"/>
      <c r="PIN57" s="111"/>
      <c r="PIO57" s="111"/>
      <c r="PIP57" s="111"/>
      <c r="PIQ57" s="111"/>
      <c r="PIR57" s="111"/>
      <c r="PIS57" s="111"/>
      <c r="PIT57" s="111"/>
      <c r="PIU57" s="111"/>
      <c r="PIV57" s="111"/>
      <c r="PIW57" s="111"/>
      <c r="PIX57" s="111"/>
      <c r="PIY57" s="111"/>
      <c r="PIZ57" s="111"/>
      <c r="PJA57" s="111"/>
      <c r="PJB57" s="111"/>
      <c r="PJC57" s="111"/>
      <c r="PJD57" s="111"/>
      <c r="PJE57" s="111"/>
      <c r="PJF57" s="111"/>
      <c r="PJG57" s="111"/>
      <c r="PJH57" s="111"/>
      <c r="PJI57" s="111"/>
      <c r="PJJ57" s="111"/>
      <c r="PJK57" s="111"/>
      <c r="PJL57" s="111"/>
      <c r="PJM57" s="111"/>
      <c r="PJN57" s="111"/>
      <c r="PJO57" s="111"/>
      <c r="PJP57" s="111"/>
      <c r="PJQ57" s="111"/>
      <c r="PJR57" s="111"/>
      <c r="PJS57" s="111"/>
      <c r="PJT57" s="111"/>
      <c r="PJU57" s="111"/>
      <c r="PJV57" s="111"/>
      <c r="PJW57" s="111"/>
      <c r="PJX57" s="111"/>
      <c r="PJY57" s="111"/>
      <c r="PJZ57" s="111"/>
      <c r="PKA57" s="111"/>
      <c r="PKB57" s="111"/>
      <c r="PKC57" s="111"/>
      <c r="PKD57" s="111"/>
      <c r="PKE57" s="111"/>
      <c r="PKF57" s="111"/>
      <c r="PKG57" s="111"/>
      <c r="PKH57" s="111"/>
      <c r="PKI57" s="111"/>
      <c r="PKJ57" s="111"/>
      <c r="PKK57" s="111"/>
      <c r="PKL57" s="111"/>
      <c r="PKM57" s="111"/>
      <c r="PKN57" s="111"/>
      <c r="PKO57" s="111"/>
      <c r="PKP57" s="111"/>
      <c r="PKQ57" s="111"/>
      <c r="PKR57" s="111"/>
      <c r="PKS57" s="111"/>
      <c r="PKT57" s="111"/>
      <c r="PKU57" s="111"/>
      <c r="PKV57" s="111"/>
      <c r="PKW57" s="111"/>
      <c r="PKX57" s="111"/>
      <c r="PKY57" s="111"/>
      <c r="PKZ57" s="111"/>
      <c r="PLA57" s="111"/>
      <c r="PLB57" s="111"/>
      <c r="PLC57" s="111"/>
      <c r="PLD57" s="111"/>
      <c r="PLE57" s="111"/>
      <c r="PLF57" s="111"/>
      <c r="PLG57" s="111"/>
      <c r="PLH57" s="111"/>
      <c r="PLI57" s="111"/>
      <c r="PLJ57" s="111"/>
      <c r="PLK57" s="111"/>
      <c r="PLL57" s="111"/>
      <c r="PLM57" s="111"/>
      <c r="PLN57" s="111"/>
      <c r="PLO57" s="111"/>
      <c r="PLP57" s="111"/>
      <c r="PLQ57" s="111"/>
      <c r="PLR57" s="111"/>
      <c r="PLS57" s="111"/>
      <c r="PLT57" s="111"/>
      <c r="PLU57" s="111"/>
      <c r="PLV57" s="111"/>
      <c r="PLW57" s="111"/>
      <c r="PLX57" s="111"/>
      <c r="PLY57" s="111"/>
      <c r="PLZ57" s="111"/>
      <c r="PMA57" s="111"/>
      <c r="PMB57" s="111"/>
      <c r="PMC57" s="111"/>
      <c r="PMD57" s="111"/>
      <c r="PME57" s="111"/>
      <c r="PMF57" s="111"/>
      <c r="PMG57" s="111"/>
      <c r="PMH57" s="111"/>
      <c r="PMI57" s="111"/>
      <c r="PMJ57" s="111"/>
      <c r="PMK57" s="111"/>
      <c r="PML57" s="111"/>
      <c r="PMM57" s="111"/>
      <c r="PMN57" s="111"/>
      <c r="PMO57" s="111"/>
      <c r="PMP57" s="111"/>
      <c r="PMQ57" s="111"/>
      <c r="PMR57" s="111"/>
      <c r="PMS57" s="111"/>
      <c r="PMT57" s="111"/>
      <c r="PMU57" s="111"/>
      <c r="PMV57" s="111"/>
      <c r="PMW57" s="111"/>
      <c r="PMX57" s="111"/>
      <c r="PMY57" s="111"/>
      <c r="PMZ57" s="111"/>
      <c r="PNA57" s="111"/>
      <c r="PNB57" s="111"/>
      <c r="PNC57" s="111"/>
      <c r="PND57" s="111"/>
      <c r="PNE57" s="111"/>
      <c r="PNF57" s="111"/>
      <c r="PNG57" s="111"/>
      <c r="PNH57" s="111"/>
      <c r="PNI57" s="111"/>
      <c r="PNJ57" s="111"/>
      <c r="PNK57" s="111"/>
      <c r="PNL57" s="111"/>
      <c r="PNM57" s="111"/>
      <c r="PNN57" s="111"/>
      <c r="PNO57" s="111"/>
      <c r="PNP57" s="111"/>
      <c r="PNQ57" s="111"/>
      <c r="PNR57" s="111"/>
      <c r="PNS57" s="111"/>
      <c r="PNT57" s="111"/>
      <c r="PNU57" s="111"/>
      <c r="PNV57" s="111"/>
      <c r="PNW57" s="111"/>
      <c r="PNX57" s="111"/>
      <c r="PNY57" s="111"/>
      <c r="PNZ57" s="111"/>
      <c r="POA57" s="111"/>
      <c r="POB57" s="111"/>
      <c r="POC57" s="111"/>
      <c r="POD57" s="111"/>
      <c r="POE57" s="111"/>
      <c r="POF57" s="111"/>
      <c r="POG57" s="111"/>
      <c r="POH57" s="111"/>
      <c r="POI57" s="111"/>
      <c r="POJ57" s="111"/>
      <c r="POK57" s="111"/>
      <c r="POL57" s="111"/>
      <c r="POM57" s="111"/>
      <c r="PON57" s="111"/>
      <c r="POO57" s="111"/>
      <c r="POP57" s="111"/>
      <c r="POQ57" s="111"/>
      <c r="POR57" s="111"/>
      <c r="POS57" s="111"/>
      <c r="POT57" s="111"/>
      <c r="POU57" s="111"/>
      <c r="POV57" s="111"/>
      <c r="POW57" s="111"/>
      <c r="POX57" s="111"/>
      <c r="POY57" s="111"/>
      <c r="POZ57" s="111"/>
      <c r="PPA57" s="111"/>
      <c r="PPB57" s="111"/>
      <c r="PPC57" s="111"/>
      <c r="PPD57" s="111"/>
      <c r="PPE57" s="111"/>
      <c r="PPF57" s="111"/>
      <c r="PPG57" s="111"/>
      <c r="PPH57" s="111"/>
      <c r="PPI57" s="111"/>
      <c r="PPJ57" s="111"/>
      <c r="PPK57" s="111"/>
      <c r="PPL57" s="111"/>
      <c r="PPM57" s="111"/>
      <c r="PPN57" s="111"/>
      <c r="PPO57" s="111"/>
      <c r="PPP57" s="111"/>
      <c r="PPQ57" s="111"/>
      <c r="PPR57" s="111"/>
      <c r="PPS57" s="111"/>
      <c r="PPT57" s="111"/>
      <c r="PPU57" s="111"/>
      <c r="PPV57" s="111"/>
      <c r="PPW57" s="111"/>
      <c r="PPX57" s="111"/>
      <c r="PPY57" s="111"/>
      <c r="PPZ57" s="111"/>
      <c r="PQA57" s="111"/>
      <c r="PQB57" s="111"/>
      <c r="PQC57" s="111"/>
      <c r="PQD57" s="111"/>
      <c r="PQE57" s="111"/>
      <c r="PQF57" s="111"/>
      <c r="PQG57" s="111"/>
      <c r="PQH57" s="111"/>
      <c r="PQI57" s="111"/>
      <c r="PQJ57" s="111"/>
      <c r="PQK57" s="111"/>
      <c r="PQL57" s="111"/>
      <c r="PQM57" s="111"/>
      <c r="PQN57" s="111"/>
      <c r="PQO57" s="111"/>
      <c r="PQP57" s="111"/>
      <c r="PQQ57" s="111"/>
      <c r="PQR57" s="111"/>
      <c r="PQS57" s="111"/>
      <c r="PQT57" s="111"/>
      <c r="PQU57" s="111"/>
      <c r="PQV57" s="111"/>
      <c r="PQW57" s="111"/>
      <c r="PQX57" s="111"/>
      <c r="PQY57" s="111"/>
      <c r="PQZ57" s="111"/>
      <c r="PRA57" s="111"/>
      <c r="PRB57" s="111"/>
      <c r="PRC57" s="111"/>
      <c r="PRD57" s="111"/>
      <c r="PRE57" s="111"/>
      <c r="PRF57" s="111"/>
      <c r="PRG57" s="111"/>
      <c r="PRH57" s="111"/>
      <c r="PRI57" s="111"/>
      <c r="PRJ57" s="111"/>
      <c r="PRK57" s="111"/>
      <c r="PRL57" s="111"/>
      <c r="PRM57" s="111"/>
      <c r="PRN57" s="111"/>
      <c r="PRO57" s="111"/>
      <c r="PRP57" s="111"/>
      <c r="PRQ57" s="111"/>
      <c r="PRR57" s="111"/>
      <c r="PRS57" s="111"/>
      <c r="PRT57" s="111"/>
      <c r="PRU57" s="111"/>
      <c r="PRV57" s="111"/>
      <c r="PRW57" s="111"/>
      <c r="PRX57" s="111"/>
      <c r="PRY57" s="111"/>
      <c r="PRZ57" s="111"/>
      <c r="PSA57" s="111"/>
      <c r="PSB57" s="111"/>
      <c r="PSC57" s="111"/>
      <c r="PSD57" s="111"/>
      <c r="PSE57" s="111"/>
      <c r="PSF57" s="111"/>
      <c r="PSG57" s="111"/>
      <c r="PSH57" s="111"/>
      <c r="PSI57" s="111"/>
      <c r="PSJ57" s="111"/>
      <c r="PSK57" s="111"/>
      <c r="PSL57" s="111"/>
      <c r="PSM57" s="111"/>
      <c r="PSN57" s="111"/>
      <c r="PSO57" s="111"/>
      <c r="PSP57" s="111"/>
      <c r="PSQ57" s="111"/>
      <c r="PSR57" s="111"/>
      <c r="PSS57" s="111"/>
      <c r="PST57" s="111"/>
      <c r="PSU57" s="111"/>
      <c r="PSV57" s="111"/>
      <c r="PSW57" s="111"/>
      <c r="PSX57" s="111"/>
      <c r="PSY57" s="111"/>
      <c r="PSZ57" s="111"/>
      <c r="PTA57" s="111"/>
      <c r="PTB57" s="111"/>
      <c r="PTC57" s="111"/>
      <c r="PTD57" s="111"/>
      <c r="PTE57" s="111"/>
      <c r="PTF57" s="111"/>
      <c r="PTG57" s="111"/>
      <c r="PTH57" s="111"/>
      <c r="PTI57" s="111"/>
      <c r="PTJ57" s="111"/>
      <c r="PTK57" s="111"/>
      <c r="PTL57" s="111"/>
      <c r="PTM57" s="111"/>
      <c r="PTN57" s="111"/>
      <c r="PTO57" s="111"/>
      <c r="PTP57" s="111"/>
      <c r="PTQ57" s="111"/>
      <c r="PTR57" s="111"/>
      <c r="PTS57" s="111"/>
      <c r="PTT57" s="111"/>
      <c r="PTU57" s="111"/>
      <c r="PTV57" s="111"/>
      <c r="PTW57" s="111"/>
      <c r="PTX57" s="111"/>
      <c r="PTY57" s="111"/>
      <c r="PTZ57" s="111"/>
      <c r="PUA57" s="111"/>
      <c r="PUB57" s="111"/>
      <c r="PUC57" s="111"/>
      <c r="PUD57" s="111"/>
      <c r="PUE57" s="111"/>
      <c r="PUF57" s="111"/>
      <c r="PUG57" s="111"/>
      <c r="PUH57" s="111"/>
      <c r="PUI57" s="111"/>
      <c r="PUJ57" s="111"/>
      <c r="PUK57" s="111"/>
      <c r="PUL57" s="111"/>
      <c r="PUM57" s="111"/>
      <c r="PUN57" s="111"/>
      <c r="PUO57" s="111"/>
      <c r="PUP57" s="111"/>
      <c r="PUQ57" s="111"/>
      <c r="PUR57" s="111"/>
      <c r="PUS57" s="111"/>
      <c r="PUT57" s="111"/>
      <c r="PUU57" s="111"/>
      <c r="PUV57" s="111"/>
      <c r="PUW57" s="111"/>
      <c r="PUX57" s="111"/>
      <c r="PUY57" s="111"/>
      <c r="PUZ57" s="111"/>
      <c r="PVA57" s="111"/>
      <c r="PVB57" s="111"/>
      <c r="PVC57" s="111"/>
      <c r="PVD57" s="111"/>
      <c r="PVE57" s="111"/>
      <c r="PVF57" s="111"/>
      <c r="PVG57" s="111"/>
      <c r="PVH57" s="111"/>
      <c r="PVI57" s="111"/>
      <c r="PVJ57" s="111"/>
      <c r="PVK57" s="111"/>
      <c r="PVL57" s="111"/>
      <c r="PVM57" s="111"/>
      <c r="PVN57" s="111"/>
      <c r="PVO57" s="111"/>
      <c r="PVP57" s="111"/>
      <c r="PVQ57" s="111"/>
      <c r="PVR57" s="111"/>
      <c r="PVS57" s="111"/>
      <c r="PVT57" s="111"/>
      <c r="PVU57" s="111"/>
      <c r="PVV57" s="111"/>
      <c r="PVW57" s="111"/>
      <c r="PVX57" s="111"/>
      <c r="PVY57" s="111"/>
      <c r="PVZ57" s="111"/>
      <c r="PWA57" s="111"/>
      <c r="PWB57" s="111"/>
      <c r="PWC57" s="111"/>
      <c r="PWD57" s="111"/>
      <c r="PWE57" s="111"/>
      <c r="PWF57" s="111"/>
      <c r="PWG57" s="111"/>
      <c r="PWH57" s="111"/>
      <c r="PWI57" s="111"/>
      <c r="PWJ57" s="111"/>
      <c r="PWK57" s="111"/>
      <c r="PWL57" s="111"/>
      <c r="PWM57" s="111"/>
      <c r="PWN57" s="111"/>
      <c r="PWO57" s="111"/>
      <c r="PWP57" s="111"/>
      <c r="PWQ57" s="111"/>
      <c r="PWR57" s="111"/>
      <c r="PWS57" s="111"/>
      <c r="PWT57" s="111"/>
      <c r="PWU57" s="111"/>
      <c r="PWV57" s="111"/>
      <c r="PWW57" s="111"/>
      <c r="PWX57" s="111"/>
      <c r="PWY57" s="111"/>
      <c r="PWZ57" s="111"/>
      <c r="PXA57" s="111"/>
      <c r="PXB57" s="111"/>
      <c r="PXC57" s="111"/>
      <c r="PXD57" s="111"/>
      <c r="PXE57" s="111"/>
      <c r="PXF57" s="111"/>
      <c r="PXG57" s="111"/>
      <c r="PXH57" s="111"/>
      <c r="PXI57" s="111"/>
      <c r="PXJ57" s="111"/>
      <c r="PXK57" s="111"/>
      <c r="PXL57" s="111"/>
      <c r="PXM57" s="111"/>
      <c r="PXN57" s="111"/>
      <c r="PXO57" s="111"/>
      <c r="PXP57" s="111"/>
      <c r="PXQ57" s="111"/>
      <c r="PXR57" s="111"/>
      <c r="PXS57" s="111"/>
      <c r="PXT57" s="111"/>
      <c r="PXU57" s="111"/>
      <c r="PXV57" s="111"/>
      <c r="PXW57" s="111"/>
      <c r="PXX57" s="111"/>
      <c r="PXY57" s="111"/>
      <c r="PXZ57" s="111"/>
      <c r="PYA57" s="111"/>
      <c r="PYB57" s="111"/>
      <c r="PYC57" s="111"/>
      <c r="PYD57" s="111"/>
      <c r="PYE57" s="111"/>
      <c r="PYF57" s="111"/>
      <c r="PYG57" s="111"/>
      <c r="PYH57" s="111"/>
      <c r="PYI57" s="111"/>
      <c r="PYJ57" s="111"/>
      <c r="PYK57" s="111"/>
      <c r="PYL57" s="111"/>
      <c r="PYM57" s="111"/>
      <c r="PYN57" s="111"/>
      <c r="PYO57" s="111"/>
      <c r="PYP57" s="111"/>
      <c r="PYQ57" s="111"/>
      <c r="PYR57" s="111"/>
      <c r="PYS57" s="111"/>
      <c r="PYT57" s="111"/>
      <c r="PYU57" s="111"/>
      <c r="PYV57" s="111"/>
      <c r="PYW57" s="111"/>
      <c r="PYX57" s="111"/>
      <c r="PYY57" s="111"/>
      <c r="PYZ57" s="111"/>
      <c r="PZA57" s="111"/>
      <c r="PZB57" s="111"/>
      <c r="PZC57" s="111"/>
      <c r="PZD57" s="111"/>
      <c r="PZE57" s="111"/>
      <c r="PZF57" s="111"/>
      <c r="PZG57" s="111"/>
      <c r="PZH57" s="111"/>
      <c r="PZI57" s="111"/>
      <c r="PZJ57" s="111"/>
      <c r="PZK57" s="111"/>
      <c r="PZL57" s="111"/>
      <c r="PZM57" s="111"/>
      <c r="PZN57" s="111"/>
      <c r="PZO57" s="111"/>
      <c r="PZP57" s="111"/>
      <c r="PZQ57" s="111"/>
      <c r="PZR57" s="111"/>
      <c r="PZS57" s="111"/>
      <c r="PZT57" s="111"/>
      <c r="PZU57" s="111"/>
      <c r="PZV57" s="111"/>
      <c r="PZW57" s="111"/>
      <c r="PZX57" s="111"/>
      <c r="PZY57" s="111"/>
      <c r="PZZ57" s="111"/>
      <c r="QAA57" s="111"/>
      <c r="QAB57" s="111"/>
      <c r="QAC57" s="111"/>
      <c r="QAD57" s="111"/>
      <c r="QAE57" s="111"/>
      <c r="QAF57" s="111"/>
      <c r="QAG57" s="111"/>
      <c r="QAH57" s="111"/>
      <c r="QAI57" s="111"/>
      <c r="QAJ57" s="111"/>
      <c r="QAK57" s="111"/>
      <c r="QAL57" s="111"/>
      <c r="QAM57" s="111"/>
      <c r="QAN57" s="111"/>
      <c r="QAO57" s="111"/>
      <c r="QAP57" s="111"/>
      <c r="QAQ57" s="111"/>
      <c r="QAR57" s="111"/>
      <c r="QAS57" s="111"/>
      <c r="QAT57" s="111"/>
      <c r="QAU57" s="111"/>
      <c r="QAV57" s="111"/>
      <c r="QAW57" s="111"/>
      <c r="QAX57" s="111"/>
      <c r="QAY57" s="111"/>
      <c r="QAZ57" s="111"/>
      <c r="QBA57" s="111"/>
      <c r="QBB57" s="111"/>
      <c r="QBC57" s="111"/>
      <c r="QBD57" s="111"/>
      <c r="QBE57" s="111"/>
      <c r="QBF57" s="111"/>
      <c r="QBG57" s="111"/>
      <c r="QBH57" s="111"/>
      <c r="QBI57" s="111"/>
      <c r="QBJ57" s="111"/>
      <c r="QBK57" s="111"/>
      <c r="QBL57" s="111"/>
      <c r="QBM57" s="111"/>
      <c r="QBN57" s="111"/>
      <c r="QBO57" s="111"/>
      <c r="QBP57" s="111"/>
      <c r="QBQ57" s="111"/>
      <c r="QBR57" s="111"/>
      <c r="QBS57" s="111"/>
      <c r="QBT57" s="111"/>
      <c r="QBU57" s="111"/>
      <c r="QBV57" s="111"/>
      <c r="QBW57" s="111"/>
      <c r="QBX57" s="111"/>
      <c r="QBY57" s="111"/>
      <c r="QBZ57" s="111"/>
      <c r="QCA57" s="111"/>
      <c r="QCB57" s="111"/>
      <c r="QCC57" s="111"/>
      <c r="QCD57" s="111"/>
      <c r="QCE57" s="111"/>
      <c r="QCF57" s="111"/>
      <c r="QCG57" s="111"/>
      <c r="QCH57" s="111"/>
      <c r="QCI57" s="111"/>
      <c r="QCJ57" s="111"/>
      <c r="QCK57" s="111"/>
      <c r="QCL57" s="111"/>
      <c r="QCM57" s="111"/>
      <c r="QCN57" s="111"/>
      <c r="QCO57" s="111"/>
      <c r="QCP57" s="111"/>
      <c r="QCQ57" s="111"/>
      <c r="QCR57" s="111"/>
      <c r="QCS57" s="111"/>
      <c r="QCT57" s="111"/>
      <c r="QCU57" s="111"/>
      <c r="QCV57" s="111"/>
      <c r="QCW57" s="111"/>
      <c r="QCX57" s="111"/>
      <c r="QCY57" s="111"/>
      <c r="QCZ57" s="111"/>
      <c r="QDA57" s="111"/>
      <c r="QDB57" s="111"/>
      <c r="QDC57" s="111"/>
      <c r="QDD57" s="111"/>
      <c r="QDE57" s="111"/>
      <c r="QDF57" s="111"/>
      <c r="QDG57" s="111"/>
      <c r="QDH57" s="111"/>
      <c r="QDI57" s="111"/>
      <c r="QDJ57" s="111"/>
      <c r="QDK57" s="111"/>
      <c r="QDL57" s="111"/>
      <c r="QDM57" s="111"/>
      <c r="QDN57" s="111"/>
      <c r="QDO57" s="111"/>
      <c r="QDP57" s="111"/>
      <c r="QDQ57" s="111"/>
      <c r="QDR57" s="111"/>
      <c r="QDS57" s="111"/>
      <c r="QDT57" s="111"/>
      <c r="QDU57" s="111"/>
      <c r="QDV57" s="111"/>
      <c r="QDW57" s="111"/>
      <c r="QDX57" s="111"/>
      <c r="QDY57" s="111"/>
      <c r="QDZ57" s="111"/>
      <c r="QEA57" s="111"/>
      <c r="QEB57" s="111"/>
      <c r="QEC57" s="111"/>
      <c r="QED57" s="111"/>
      <c r="QEE57" s="111"/>
      <c r="QEF57" s="111"/>
      <c r="QEG57" s="111"/>
      <c r="QEH57" s="111"/>
      <c r="QEI57" s="111"/>
      <c r="QEJ57" s="111"/>
      <c r="QEK57" s="111"/>
      <c r="QEL57" s="111"/>
      <c r="QEM57" s="111"/>
      <c r="QEN57" s="111"/>
      <c r="QEO57" s="111"/>
      <c r="QEP57" s="111"/>
      <c r="QEQ57" s="111"/>
      <c r="QER57" s="111"/>
      <c r="QES57" s="111"/>
      <c r="QET57" s="111"/>
      <c r="QEU57" s="111"/>
      <c r="QEV57" s="111"/>
      <c r="QEW57" s="111"/>
      <c r="QEX57" s="111"/>
      <c r="QEY57" s="111"/>
      <c r="QEZ57" s="111"/>
      <c r="QFA57" s="111"/>
      <c r="QFB57" s="111"/>
      <c r="QFC57" s="111"/>
      <c r="QFD57" s="111"/>
      <c r="QFE57" s="111"/>
      <c r="QFF57" s="111"/>
      <c r="QFG57" s="111"/>
      <c r="QFH57" s="111"/>
      <c r="QFI57" s="111"/>
      <c r="QFJ57" s="111"/>
      <c r="QFK57" s="111"/>
      <c r="QFL57" s="111"/>
      <c r="QFM57" s="111"/>
      <c r="QFN57" s="111"/>
      <c r="QFO57" s="111"/>
      <c r="QFP57" s="111"/>
      <c r="QFQ57" s="111"/>
      <c r="QFR57" s="111"/>
      <c r="QFS57" s="111"/>
      <c r="QFT57" s="111"/>
      <c r="QFU57" s="111"/>
      <c r="QFV57" s="111"/>
      <c r="QFW57" s="111"/>
      <c r="QFX57" s="111"/>
      <c r="QFY57" s="111"/>
      <c r="QFZ57" s="111"/>
      <c r="QGA57" s="111"/>
      <c r="QGB57" s="111"/>
      <c r="QGC57" s="111"/>
      <c r="QGD57" s="111"/>
      <c r="QGE57" s="111"/>
      <c r="QGF57" s="111"/>
      <c r="QGG57" s="111"/>
      <c r="QGH57" s="111"/>
      <c r="QGI57" s="111"/>
      <c r="QGJ57" s="111"/>
      <c r="QGK57" s="111"/>
      <c r="QGL57" s="111"/>
      <c r="QGM57" s="111"/>
      <c r="QGN57" s="111"/>
      <c r="QGO57" s="111"/>
      <c r="QGP57" s="111"/>
      <c r="QGQ57" s="111"/>
      <c r="QGR57" s="111"/>
      <c r="QGS57" s="111"/>
      <c r="QGT57" s="111"/>
      <c r="QGU57" s="111"/>
      <c r="QGV57" s="111"/>
      <c r="QGW57" s="111"/>
      <c r="QGX57" s="111"/>
      <c r="QGY57" s="111"/>
      <c r="QGZ57" s="111"/>
      <c r="QHA57" s="111"/>
      <c r="QHB57" s="111"/>
      <c r="QHC57" s="111"/>
      <c r="QHD57" s="111"/>
      <c r="QHE57" s="111"/>
      <c r="QHF57" s="111"/>
      <c r="QHG57" s="111"/>
      <c r="QHH57" s="111"/>
      <c r="QHI57" s="111"/>
      <c r="QHJ57" s="111"/>
      <c r="QHK57" s="111"/>
      <c r="QHL57" s="111"/>
      <c r="QHM57" s="111"/>
      <c r="QHN57" s="111"/>
      <c r="QHO57" s="111"/>
      <c r="QHP57" s="111"/>
      <c r="QHQ57" s="111"/>
      <c r="QHR57" s="111"/>
      <c r="QHS57" s="111"/>
      <c r="QHT57" s="111"/>
      <c r="QHU57" s="111"/>
      <c r="QHV57" s="111"/>
      <c r="QHW57" s="111"/>
      <c r="QHX57" s="111"/>
      <c r="QHY57" s="111"/>
      <c r="QHZ57" s="111"/>
      <c r="QIA57" s="111"/>
      <c r="QIB57" s="111"/>
      <c r="QIC57" s="111"/>
      <c r="QID57" s="111"/>
      <c r="QIE57" s="111"/>
      <c r="QIF57" s="111"/>
      <c r="QIG57" s="111"/>
      <c r="QIH57" s="111"/>
      <c r="QII57" s="111"/>
      <c r="QIJ57" s="111"/>
      <c r="QIK57" s="111"/>
      <c r="QIL57" s="111"/>
      <c r="QIM57" s="111"/>
      <c r="QIN57" s="111"/>
      <c r="QIO57" s="111"/>
      <c r="QIP57" s="111"/>
      <c r="QIQ57" s="111"/>
      <c r="QIR57" s="111"/>
      <c r="QIS57" s="111"/>
      <c r="QIT57" s="111"/>
      <c r="QIU57" s="111"/>
      <c r="QIV57" s="111"/>
      <c r="QIW57" s="111"/>
      <c r="QIX57" s="111"/>
      <c r="QIY57" s="111"/>
      <c r="QIZ57" s="111"/>
      <c r="QJA57" s="111"/>
      <c r="QJB57" s="111"/>
      <c r="QJC57" s="111"/>
      <c r="QJD57" s="111"/>
      <c r="QJE57" s="111"/>
      <c r="QJF57" s="111"/>
      <c r="QJG57" s="111"/>
      <c r="QJH57" s="111"/>
      <c r="QJI57" s="111"/>
      <c r="QJJ57" s="111"/>
      <c r="QJK57" s="111"/>
      <c r="QJL57" s="111"/>
      <c r="QJM57" s="111"/>
      <c r="QJN57" s="111"/>
      <c r="QJO57" s="111"/>
      <c r="QJP57" s="111"/>
      <c r="QJQ57" s="111"/>
      <c r="QJR57" s="111"/>
      <c r="QJS57" s="111"/>
      <c r="QJT57" s="111"/>
      <c r="QJU57" s="111"/>
      <c r="QJV57" s="111"/>
      <c r="QJW57" s="111"/>
      <c r="QJX57" s="111"/>
      <c r="QJY57" s="111"/>
      <c r="QJZ57" s="111"/>
      <c r="QKA57" s="111"/>
      <c r="QKB57" s="111"/>
      <c r="QKC57" s="111"/>
      <c r="QKD57" s="111"/>
      <c r="QKE57" s="111"/>
      <c r="QKF57" s="111"/>
      <c r="QKG57" s="111"/>
      <c r="QKH57" s="111"/>
      <c r="QKI57" s="111"/>
      <c r="QKJ57" s="111"/>
      <c r="QKK57" s="111"/>
      <c r="QKL57" s="111"/>
      <c r="QKM57" s="111"/>
      <c r="QKN57" s="111"/>
      <c r="QKO57" s="111"/>
      <c r="QKP57" s="111"/>
      <c r="QKQ57" s="111"/>
      <c r="QKR57" s="111"/>
      <c r="QKS57" s="111"/>
      <c r="QKT57" s="111"/>
      <c r="QKU57" s="111"/>
      <c r="QKV57" s="111"/>
      <c r="QKW57" s="111"/>
      <c r="QKX57" s="111"/>
      <c r="QKY57" s="111"/>
      <c r="QKZ57" s="111"/>
      <c r="QLA57" s="111"/>
      <c r="QLB57" s="111"/>
      <c r="QLC57" s="111"/>
      <c r="QLD57" s="111"/>
      <c r="QLE57" s="111"/>
      <c r="QLF57" s="111"/>
      <c r="QLG57" s="111"/>
      <c r="QLH57" s="111"/>
      <c r="QLI57" s="111"/>
      <c r="QLJ57" s="111"/>
      <c r="QLK57" s="111"/>
      <c r="QLL57" s="111"/>
      <c r="QLM57" s="111"/>
      <c r="QLN57" s="111"/>
      <c r="QLO57" s="111"/>
      <c r="QLP57" s="111"/>
      <c r="QLQ57" s="111"/>
      <c r="QLR57" s="111"/>
      <c r="QLS57" s="111"/>
      <c r="QLT57" s="111"/>
      <c r="QLU57" s="111"/>
      <c r="QLV57" s="111"/>
      <c r="QLW57" s="111"/>
      <c r="QLX57" s="111"/>
      <c r="QLY57" s="111"/>
      <c r="QLZ57" s="111"/>
      <c r="QMA57" s="111"/>
      <c r="QMB57" s="111"/>
      <c r="QMC57" s="111"/>
      <c r="QMD57" s="111"/>
      <c r="QME57" s="111"/>
      <c r="QMF57" s="111"/>
      <c r="QMG57" s="111"/>
      <c r="QMH57" s="111"/>
      <c r="QMI57" s="111"/>
      <c r="QMJ57" s="111"/>
      <c r="QMK57" s="111"/>
      <c r="QML57" s="111"/>
      <c r="QMM57" s="111"/>
      <c r="QMN57" s="111"/>
      <c r="QMO57" s="111"/>
      <c r="QMP57" s="111"/>
      <c r="QMQ57" s="111"/>
      <c r="QMR57" s="111"/>
      <c r="QMS57" s="111"/>
      <c r="QMT57" s="111"/>
      <c r="QMU57" s="111"/>
      <c r="QMV57" s="111"/>
      <c r="QMW57" s="111"/>
      <c r="QMX57" s="111"/>
      <c r="QMY57" s="111"/>
      <c r="QMZ57" s="111"/>
      <c r="QNA57" s="111"/>
      <c r="QNB57" s="111"/>
      <c r="QNC57" s="111"/>
      <c r="QND57" s="111"/>
      <c r="QNE57" s="111"/>
      <c r="QNF57" s="111"/>
      <c r="QNG57" s="111"/>
      <c r="QNH57" s="111"/>
      <c r="QNI57" s="111"/>
      <c r="QNJ57" s="111"/>
      <c r="QNK57" s="111"/>
      <c r="QNL57" s="111"/>
      <c r="QNM57" s="111"/>
      <c r="QNN57" s="111"/>
      <c r="QNO57" s="111"/>
      <c r="QNP57" s="111"/>
      <c r="QNQ57" s="111"/>
      <c r="QNR57" s="111"/>
      <c r="QNS57" s="111"/>
      <c r="QNT57" s="111"/>
      <c r="QNU57" s="111"/>
      <c r="QNV57" s="111"/>
      <c r="QNW57" s="111"/>
      <c r="QNX57" s="111"/>
      <c r="QNY57" s="111"/>
      <c r="QNZ57" s="111"/>
      <c r="QOA57" s="111"/>
      <c r="QOB57" s="111"/>
      <c r="QOC57" s="111"/>
      <c r="QOD57" s="111"/>
      <c r="QOE57" s="111"/>
      <c r="QOF57" s="111"/>
      <c r="QOG57" s="111"/>
      <c r="QOH57" s="111"/>
      <c r="QOI57" s="111"/>
      <c r="QOJ57" s="111"/>
      <c r="QOK57" s="111"/>
      <c r="QOL57" s="111"/>
      <c r="QOM57" s="111"/>
      <c r="QON57" s="111"/>
      <c r="QOO57" s="111"/>
      <c r="QOP57" s="111"/>
      <c r="QOQ57" s="111"/>
      <c r="QOR57" s="111"/>
      <c r="QOS57" s="111"/>
      <c r="QOT57" s="111"/>
      <c r="QOU57" s="111"/>
      <c r="QOV57" s="111"/>
      <c r="QOW57" s="111"/>
      <c r="QOX57" s="111"/>
      <c r="QOY57" s="111"/>
      <c r="QOZ57" s="111"/>
      <c r="QPA57" s="111"/>
      <c r="QPB57" s="111"/>
      <c r="QPC57" s="111"/>
      <c r="QPD57" s="111"/>
      <c r="QPE57" s="111"/>
      <c r="QPF57" s="111"/>
      <c r="QPG57" s="111"/>
      <c r="QPH57" s="111"/>
      <c r="QPI57" s="111"/>
      <c r="QPJ57" s="111"/>
      <c r="QPK57" s="111"/>
      <c r="QPL57" s="111"/>
      <c r="QPM57" s="111"/>
      <c r="QPN57" s="111"/>
      <c r="QPO57" s="111"/>
      <c r="QPP57" s="111"/>
      <c r="QPQ57" s="111"/>
      <c r="QPR57" s="111"/>
      <c r="QPS57" s="111"/>
      <c r="QPT57" s="111"/>
      <c r="QPU57" s="111"/>
      <c r="QPV57" s="111"/>
      <c r="QPW57" s="111"/>
      <c r="QPX57" s="111"/>
      <c r="QPY57" s="111"/>
      <c r="QPZ57" s="111"/>
      <c r="QQA57" s="111"/>
      <c r="QQB57" s="111"/>
      <c r="QQC57" s="111"/>
      <c r="QQD57" s="111"/>
      <c r="QQE57" s="111"/>
      <c r="QQF57" s="111"/>
      <c r="QQG57" s="111"/>
      <c r="QQH57" s="111"/>
      <c r="QQI57" s="111"/>
      <c r="QQJ57" s="111"/>
      <c r="QQK57" s="111"/>
      <c r="QQL57" s="111"/>
      <c r="QQM57" s="111"/>
      <c r="QQN57" s="111"/>
      <c r="QQO57" s="111"/>
      <c r="QQP57" s="111"/>
      <c r="QQQ57" s="111"/>
      <c r="QQR57" s="111"/>
      <c r="QQS57" s="111"/>
      <c r="QQT57" s="111"/>
      <c r="QQU57" s="111"/>
      <c r="QQV57" s="111"/>
      <c r="QQW57" s="111"/>
      <c r="QQX57" s="111"/>
      <c r="QQY57" s="111"/>
      <c r="QQZ57" s="111"/>
      <c r="QRA57" s="111"/>
      <c r="QRB57" s="111"/>
      <c r="QRC57" s="111"/>
      <c r="QRD57" s="111"/>
      <c r="QRE57" s="111"/>
      <c r="QRF57" s="111"/>
      <c r="QRG57" s="111"/>
      <c r="QRH57" s="111"/>
      <c r="QRI57" s="111"/>
      <c r="QRJ57" s="111"/>
      <c r="QRK57" s="111"/>
      <c r="QRL57" s="111"/>
      <c r="QRM57" s="111"/>
      <c r="QRN57" s="111"/>
      <c r="QRO57" s="111"/>
      <c r="QRP57" s="111"/>
      <c r="QRQ57" s="111"/>
      <c r="QRR57" s="111"/>
      <c r="QRS57" s="111"/>
      <c r="QRT57" s="111"/>
      <c r="QRU57" s="111"/>
      <c r="QRV57" s="111"/>
      <c r="QRW57" s="111"/>
      <c r="QRX57" s="111"/>
      <c r="QRY57" s="111"/>
      <c r="QRZ57" s="111"/>
      <c r="QSA57" s="111"/>
      <c r="QSB57" s="111"/>
      <c r="QSC57" s="111"/>
      <c r="QSD57" s="111"/>
      <c r="QSE57" s="111"/>
      <c r="QSF57" s="111"/>
      <c r="QSG57" s="111"/>
      <c r="QSH57" s="111"/>
      <c r="QSI57" s="111"/>
      <c r="QSJ57" s="111"/>
      <c r="QSK57" s="111"/>
      <c r="QSL57" s="111"/>
      <c r="QSM57" s="111"/>
      <c r="QSN57" s="111"/>
      <c r="QSO57" s="111"/>
      <c r="QSP57" s="111"/>
      <c r="QSQ57" s="111"/>
      <c r="QSR57" s="111"/>
      <c r="QSS57" s="111"/>
      <c r="QST57" s="111"/>
      <c r="QSU57" s="111"/>
      <c r="QSV57" s="111"/>
      <c r="QSW57" s="111"/>
      <c r="QSX57" s="111"/>
      <c r="QSY57" s="111"/>
      <c r="QSZ57" s="111"/>
      <c r="QTA57" s="111"/>
      <c r="QTB57" s="111"/>
      <c r="QTC57" s="111"/>
      <c r="QTD57" s="111"/>
      <c r="QTE57" s="111"/>
      <c r="QTF57" s="111"/>
      <c r="QTG57" s="111"/>
      <c r="QTH57" s="111"/>
      <c r="QTI57" s="111"/>
      <c r="QTJ57" s="111"/>
      <c r="QTK57" s="111"/>
      <c r="QTL57" s="111"/>
      <c r="QTM57" s="111"/>
      <c r="QTN57" s="111"/>
      <c r="QTO57" s="111"/>
      <c r="QTP57" s="111"/>
      <c r="QTQ57" s="111"/>
      <c r="QTR57" s="111"/>
      <c r="QTS57" s="111"/>
      <c r="QTT57" s="111"/>
      <c r="QTU57" s="111"/>
      <c r="QTV57" s="111"/>
      <c r="QTW57" s="111"/>
      <c r="QTX57" s="111"/>
      <c r="QTY57" s="111"/>
      <c r="QTZ57" s="111"/>
      <c r="QUA57" s="111"/>
      <c r="QUB57" s="111"/>
      <c r="QUC57" s="111"/>
      <c r="QUD57" s="111"/>
      <c r="QUE57" s="111"/>
      <c r="QUF57" s="111"/>
      <c r="QUG57" s="111"/>
      <c r="QUH57" s="111"/>
      <c r="QUI57" s="111"/>
      <c r="QUJ57" s="111"/>
      <c r="QUK57" s="111"/>
      <c r="QUL57" s="111"/>
      <c r="QUM57" s="111"/>
      <c r="QUN57" s="111"/>
      <c r="QUO57" s="111"/>
      <c r="QUP57" s="111"/>
      <c r="QUQ57" s="111"/>
      <c r="QUR57" s="111"/>
      <c r="QUS57" s="111"/>
      <c r="QUT57" s="111"/>
      <c r="QUU57" s="111"/>
      <c r="QUV57" s="111"/>
      <c r="QUW57" s="111"/>
      <c r="QUX57" s="111"/>
      <c r="QUY57" s="111"/>
      <c r="QUZ57" s="111"/>
      <c r="QVA57" s="111"/>
      <c r="QVB57" s="111"/>
      <c r="QVC57" s="111"/>
      <c r="QVD57" s="111"/>
      <c r="QVE57" s="111"/>
      <c r="QVF57" s="111"/>
      <c r="QVG57" s="111"/>
      <c r="QVH57" s="111"/>
      <c r="QVI57" s="111"/>
      <c r="QVJ57" s="111"/>
      <c r="QVK57" s="111"/>
      <c r="QVL57" s="111"/>
      <c r="QVM57" s="111"/>
      <c r="QVN57" s="111"/>
      <c r="QVO57" s="111"/>
      <c r="QVP57" s="111"/>
      <c r="QVQ57" s="111"/>
      <c r="QVR57" s="111"/>
      <c r="QVS57" s="111"/>
      <c r="QVT57" s="111"/>
      <c r="QVU57" s="111"/>
      <c r="QVV57" s="111"/>
      <c r="QVW57" s="111"/>
      <c r="QVX57" s="111"/>
      <c r="QVY57" s="111"/>
      <c r="QVZ57" s="111"/>
      <c r="QWA57" s="111"/>
      <c r="QWB57" s="111"/>
      <c r="QWC57" s="111"/>
      <c r="QWD57" s="111"/>
      <c r="QWE57" s="111"/>
      <c r="QWF57" s="111"/>
      <c r="QWG57" s="111"/>
      <c r="QWH57" s="111"/>
      <c r="QWI57" s="111"/>
      <c r="QWJ57" s="111"/>
      <c r="QWK57" s="111"/>
      <c r="QWL57" s="111"/>
      <c r="QWM57" s="111"/>
      <c r="QWN57" s="111"/>
      <c r="QWO57" s="111"/>
      <c r="QWP57" s="111"/>
      <c r="QWQ57" s="111"/>
      <c r="QWR57" s="111"/>
      <c r="QWS57" s="111"/>
      <c r="QWT57" s="111"/>
      <c r="QWU57" s="111"/>
      <c r="QWV57" s="111"/>
      <c r="QWW57" s="111"/>
      <c r="QWX57" s="111"/>
      <c r="QWY57" s="111"/>
      <c r="QWZ57" s="111"/>
      <c r="QXA57" s="111"/>
      <c r="QXB57" s="111"/>
      <c r="QXC57" s="111"/>
      <c r="QXD57" s="111"/>
      <c r="QXE57" s="111"/>
      <c r="QXF57" s="111"/>
      <c r="QXG57" s="111"/>
      <c r="QXH57" s="111"/>
      <c r="QXI57" s="111"/>
      <c r="QXJ57" s="111"/>
      <c r="QXK57" s="111"/>
      <c r="QXL57" s="111"/>
      <c r="QXM57" s="111"/>
      <c r="QXN57" s="111"/>
      <c r="QXO57" s="111"/>
      <c r="QXP57" s="111"/>
      <c r="QXQ57" s="111"/>
      <c r="QXR57" s="111"/>
      <c r="QXS57" s="111"/>
      <c r="QXT57" s="111"/>
      <c r="QXU57" s="111"/>
      <c r="QXV57" s="111"/>
      <c r="QXW57" s="111"/>
      <c r="QXX57" s="111"/>
      <c r="QXY57" s="111"/>
      <c r="QXZ57" s="111"/>
      <c r="QYA57" s="111"/>
      <c r="QYB57" s="111"/>
      <c r="QYC57" s="111"/>
      <c r="QYD57" s="111"/>
      <c r="QYE57" s="111"/>
      <c r="QYF57" s="111"/>
      <c r="QYG57" s="111"/>
      <c r="QYH57" s="111"/>
      <c r="QYI57" s="111"/>
      <c r="QYJ57" s="111"/>
      <c r="QYK57" s="111"/>
      <c r="QYL57" s="111"/>
      <c r="QYM57" s="111"/>
      <c r="QYN57" s="111"/>
      <c r="QYO57" s="111"/>
      <c r="QYP57" s="111"/>
      <c r="QYQ57" s="111"/>
      <c r="QYR57" s="111"/>
      <c r="QYS57" s="111"/>
      <c r="QYT57" s="111"/>
      <c r="QYU57" s="111"/>
      <c r="QYV57" s="111"/>
      <c r="QYW57" s="111"/>
      <c r="QYX57" s="111"/>
      <c r="QYY57" s="111"/>
      <c r="QYZ57" s="111"/>
      <c r="QZA57" s="111"/>
      <c r="QZB57" s="111"/>
      <c r="QZC57" s="111"/>
      <c r="QZD57" s="111"/>
      <c r="QZE57" s="111"/>
      <c r="QZF57" s="111"/>
      <c r="QZG57" s="111"/>
      <c r="QZH57" s="111"/>
      <c r="QZI57" s="111"/>
      <c r="QZJ57" s="111"/>
      <c r="QZK57" s="111"/>
      <c r="QZL57" s="111"/>
      <c r="QZM57" s="111"/>
      <c r="QZN57" s="111"/>
      <c r="QZO57" s="111"/>
      <c r="QZP57" s="111"/>
      <c r="QZQ57" s="111"/>
      <c r="QZR57" s="111"/>
      <c r="QZS57" s="111"/>
      <c r="QZT57" s="111"/>
      <c r="QZU57" s="111"/>
      <c r="QZV57" s="111"/>
      <c r="QZW57" s="111"/>
      <c r="QZX57" s="111"/>
      <c r="QZY57" s="111"/>
      <c r="QZZ57" s="111"/>
      <c r="RAA57" s="111"/>
      <c r="RAB57" s="111"/>
      <c r="RAC57" s="111"/>
      <c r="RAD57" s="111"/>
      <c r="RAE57" s="111"/>
      <c r="RAF57" s="111"/>
      <c r="RAG57" s="111"/>
      <c r="RAH57" s="111"/>
      <c r="RAI57" s="111"/>
      <c r="RAJ57" s="111"/>
      <c r="RAK57" s="111"/>
      <c r="RAL57" s="111"/>
      <c r="RAM57" s="111"/>
      <c r="RAN57" s="111"/>
      <c r="RAO57" s="111"/>
      <c r="RAP57" s="111"/>
      <c r="RAQ57" s="111"/>
      <c r="RAR57" s="111"/>
      <c r="RAS57" s="111"/>
      <c r="RAT57" s="111"/>
      <c r="RAU57" s="111"/>
      <c r="RAV57" s="111"/>
      <c r="RAW57" s="111"/>
      <c r="RAX57" s="111"/>
      <c r="RAY57" s="111"/>
      <c r="RAZ57" s="111"/>
      <c r="RBA57" s="111"/>
      <c r="RBB57" s="111"/>
      <c r="RBC57" s="111"/>
      <c r="RBD57" s="111"/>
      <c r="RBE57" s="111"/>
      <c r="RBF57" s="111"/>
      <c r="RBG57" s="111"/>
      <c r="RBH57" s="111"/>
      <c r="RBI57" s="111"/>
      <c r="RBJ57" s="111"/>
      <c r="RBK57" s="111"/>
      <c r="RBL57" s="111"/>
      <c r="RBM57" s="111"/>
      <c r="RBN57" s="111"/>
      <c r="RBO57" s="111"/>
      <c r="RBP57" s="111"/>
      <c r="RBQ57" s="111"/>
      <c r="RBR57" s="111"/>
      <c r="RBS57" s="111"/>
      <c r="RBT57" s="111"/>
      <c r="RBU57" s="111"/>
      <c r="RBV57" s="111"/>
      <c r="RBW57" s="111"/>
      <c r="RBX57" s="111"/>
      <c r="RBY57" s="111"/>
      <c r="RBZ57" s="111"/>
      <c r="RCA57" s="111"/>
      <c r="RCB57" s="111"/>
      <c r="RCC57" s="111"/>
      <c r="RCD57" s="111"/>
      <c r="RCE57" s="111"/>
      <c r="RCF57" s="111"/>
      <c r="RCG57" s="111"/>
      <c r="RCH57" s="111"/>
      <c r="RCI57" s="111"/>
      <c r="RCJ57" s="111"/>
      <c r="RCK57" s="111"/>
      <c r="RCL57" s="111"/>
      <c r="RCM57" s="111"/>
      <c r="RCN57" s="111"/>
      <c r="RCO57" s="111"/>
      <c r="RCP57" s="111"/>
      <c r="RCQ57" s="111"/>
      <c r="RCR57" s="111"/>
      <c r="RCS57" s="111"/>
      <c r="RCT57" s="111"/>
      <c r="RCU57" s="111"/>
      <c r="RCV57" s="111"/>
      <c r="RCW57" s="111"/>
      <c r="RCX57" s="111"/>
      <c r="RCY57" s="111"/>
      <c r="RCZ57" s="111"/>
      <c r="RDA57" s="111"/>
      <c r="RDB57" s="111"/>
      <c r="RDC57" s="111"/>
      <c r="RDD57" s="111"/>
      <c r="RDE57" s="111"/>
      <c r="RDF57" s="111"/>
      <c r="RDG57" s="111"/>
      <c r="RDH57" s="111"/>
      <c r="RDI57" s="111"/>
      <c r="RDJ57" s="111"/>
      <c r="RDK57" s="111"/>
      <c r="RDL57" s="111"/>
      <c r="RDM57" s="111"/>
      <c r="RDN57" s="111"/>
      <c r="RDO57" s="111"/>
      <c r="RDP57" s="111"/>
      <c r="RDQ57" s="111"/>
      <c r="RDR57" s="111"/>
      <c r="RDS57" s="111"/>
      <c r="RDT57" s="111"/>
      <c r="RDU57" s="111"/>
      <c r="RDV57" s="111"/>
      <c r="RDW57" s="111"/>
      <c r="RDX57" s="111"/>
      <c r="RDY57" s="111"/>
      <c r="RDZ57" s="111"/>
      <c r="REA57" s="111"/>
      <c r="REB57" s="111"/>
      <c r="REC57" s="111"/>
      <c r="RED57" s="111"/>
      <c r="REE57" s="111"/>
      <c r="REF57" s="111"/>
      <c r="REG57" s="111"/>
      <c r="REH57" s="111"/>
      <c r="REI57" s="111"/>
      <c r="REJ57" s="111"/>
      <c r="REK57" s="111"/>
      <c r="REL57" s="111"/>
      <c r="REM57" s="111"/>
      <c r="REN57" s="111"/>
      <c r="REO57" s="111"/>
      <c r="REP57" s="111"/>
      <c r="REQ57" s="111"/>
      <c r="RER57" s="111"/>
      <c r="RES57" s="111"/>
      <c r="RET57" s="111"/>
      <c r="REU57" s="111"/>
      <c r="REV57" s="111"/>
      <c r="REW57" s="111"/>
      <c r="REX57" s="111"/>
      <c r="REY57" s="111"/>
      <c r="REZ57" s="111"/>
      <c r="RFA57" s="111"/>
      <c r="RFB57" s="111"/>
      <c r="RFC57" s="111"/>
      <c r="RFD57" s="111"/>
      <c r="RFE57" s="111"/>
      <c r="RFF57" s="111"/>
      <c r="RFG57" s="111"/>
      <c r="RFH57" s="111"/>
      <c r="RFI57" s="111"/>
      <c r="RFJ57" s="111"/>
      <c r="RFK57" s="111"/>
      <c r="RFL57" s="111"/>
      <c r="RFM57" s="111"/>
      <c r="RFN57" s="111"/>
      <c r="RFO57" s="111"/>
      <c r="RFP57" s="111"/>
      <c r="RFQ57" s="111"/>
      <c r="RFR57" s="111"/>
      <c r="RFS57" s="111"/>
      <c r="RFT57" s="111"/>
      <c r="RFU57" s="111"/>
      <c r="RFV57" s="111"/>
      <c r="RFW57" s="111"/>
      <c r="RFX57" s="111"/>
      <c r="RFY57" s="111"/>
      <c r="RFZ57" s="111"/>
      <c r="RGA57" s="111"/>
      <c r="RGB57" s="111"/>
      <c r="RGC57" s="111"/>
      <c r="RGD57" s="111"/>
      <c r="RGE57" s="111"/>
      <c r="RGF57" s="111"/>
      <c r="RGG57" s="111"/>
      <c r="RGH57" s="111"/>
      <c r="RGI57" s="111"/>
      <c r="RGJ57" s="111"/>
      <c r="RGK57" s="111"/>
      <c r="RGL57" s="111"/>
      <c r="RGM57" s="111"/>
      <c r="RGN57" s="111"/>
      <c r="RGO57" s="111"/>
      <c r="RGP57" s="111"/>
      <c r="RGQ57" s="111"/>
      <c r="RGR57" s="111"/>
      <c r="RGS57" s="111"/>
      <c r="RGT57" s="111"/>
      <c r="RGU57" s="111"/>
      <c r="RGV57" s="111"/>
      <c r="RGW57" s="111"/>
      <c r="RGX57" s="111"/>
      <c r="RGY57" s="111"/>
      <c r="RGZ57" s="111"/>
      <c r="RHA57" s="111"/>
      <c r="RHB57" s="111"/>
      <c r="RHC57" s="111"/>
      <c r="RHD57" s="111"/>
      <c r="RHE57" s="111"/>
      <c r="RHF57" s="111"/>
      <c r="RHG57" s="111"/>
      <c r="RHH57" s="111"/>
      <c r="RHI57" s="111"/>
      <c r="RHJ57" s="111"/>
      <c r="RHK57" s="111"/>
      <c r="RHL57" s="111"/>
      <c r="RHM57" s="111"/>
      <c r="RHN57" s="111"/>
      <c r="RHO57" s="111"/>
      <c r="RHP57" s="111"/>
      <c r="RHQ57" s="111"/>
      <c r="RHR57" s="111"/>
      <c r="RHS57" s="111"/>
      <c r="RHT57" s="111"/>
      <c r="RHU57" s="111"/>
      <c r="RHV57" s="111"/>
      <c r="RHW57" s="111"/>
      <c r="RHX57" s="111"/>
      <c r="RHY57" s="111"/>
      <c r="RHZ57" s="111"/>
      <c r="RIA57" s="111"/>
      <c r="RIB57" s="111"/>
      <c r="RIC57" s="111"/>
      <c r="RID57" s="111"/>
      <c r="RIE57" s="111"/>
      <c r="RIF57" s="111"/>
      <c r="RIG57" s="111"/>
      <c r="RIH57" s="111"/>
      <c r="RII57" s="111"/>
      <c r="RIJ57" s="111"/>
      <c r="RIK57" s="111"/>
      <c r="RIL57" s="111"/>
      <c r="RIM57" s="111"/>
      <c r="RIN57" s="111"/>
      <c r="RIO57" s="111"/>
      <c r="RIP57" s="111"/>
      <c r="RIQ57" s="111"/>
      <c r="RIR57" s="111"/>
      <c r="RIS57" s="111"/>
      <c r="RIT57" s="111"/>
      <c r="RIU57" s="111"/>
      <c r="RIV57" s="111"/>
      <c r="RIW57" s="111"/>
      <c r="RIX57" s="111"/>
      <c r="RIY57" s="111"/>
      <c r="RIZ57" s="111"/>
      <c r="RJA57" s="111"/>
      <c r="RJB57" s="111"/>
      <c r="RJC57" s="111"/>
      <c r="RJD57" s="111"/>
      <c r="RJE57" s="111"/>
      <c r="RJF57" s="111"/>
      <c r="RJG57" s="111"/>
      <c r="RJH57" s="111"/>
      <c r="RJI57" s="111"/>
      <c r="RJJ57" s="111"/>
      <c r="RJK57" s="111"/>
      <c r="RJL57" s="111"/>
      <c r="RJM57" s="111"/>
      <c r="RJN57" s="111"/>
      <c r="RJO57" s="111"/>
      <c r="RJP57" s="111"/>
      <c r="RJQ57" s="111"/>
      <c r="RJR57" s="111"/>
      <c r="RJS57" s="111"/>
      <c r="RJT57" s="111"/>
      <c r="RJU57" s="111"/>
      <c r="RJV57" s="111"/>
      <c r="RJW57" s="111"/>
      <c r="RJX57" s="111"/>
      <c r="RJY57" s="111"/>
      <c r="RJZ57" s="111"/>
      <c r="RKA57" s="111"/>
      <c r="RKB57" s="111"/>
      <c r="RKC57" s="111"/>
      <c r="RKD57" s="111"/>
      <c r="RKE57" s="111"/>
      <c r="RKF57" s="111"/>
      <c r="RKG57" s="111"/>
      <c r="RKH57" s="111"/>
      <c r="RKI57" s="111"/>
      <c r="RKJ57" s="111"/>
      <c r="RKK57" s="111"/>
      <c r="RKL57" s="111"/>
      <c r="RKM57" s="111"/>
      <c r="RKN57" s="111"/>
      <c r="RKO57" s="111"/>
      <c r="RKP57" s="111"/>
      <c r="RKQ57" s="111"/>
      <c r="RKR57" s="111"/>
      <c r="RKS57" s="111"/>
      <c r="RKT57" s="111"/>
      <c r="RKU57" s="111"/>
      <c r="RKV57" s="111"/>
      <c r="RKW57" s="111"/>
      <c r="RKX57" s="111"/>
      <c r="RKY57" s="111"/>
      <c r="RKZ57" s="111"/>
      <c r="RLA57" s="111"/>
      <c r="RLB57" s="111"/>
      <c r="RLC57" s="111"/>
      <c r="RLD57" s="111"/>
      <c r="RLE57" s="111"/>
      <c r="RLF57" s="111"/>
      <c r="RLG57" s="111"/>
      <c r="RLH57" s="111"/>
      <c r="RLI57" s="111"/>
      <c r="RLJ57" s="111"/>
      <c r="RLK57" s="111"/>
      <c r="RLL57" s="111"/>
      <c r="RLM57" s="111"/>
      <c r="RLN57" s="111"/>
      <c r="RLO57" s="111"/>
      <c r="RLP57" s="111"/>
      <c r="RLQ57" s="111"/>
      <c r="RLR57" s="111"/>
      <c r="RLS57" s="111"/>
      <c r="RLT57" s="111"/>
      <c r="RLU57" s="111"/>
      <c r="RLV57" s="111"/>
      <c r="RLW57" s="111"/>
      <c r="RLX57" s="111"/>
      <c r="RLY57" s="111"/>
      <c r="RLZ57" s="111"/>
      <c r="RMA57" s="111"/>
      <c r="RMB57" s="111"/>
      <c r="RMC57" s="111"/>
      <c r="RMD57" s="111"/>
      <c r="RME57" s="111"/>
      <c r="RMF57" s="111"/>
      <c r="RMG57" s="111"/>
      <c r="RMH57" s="111"/>
      <c r="RMI57" s="111"/>
      <c r="RMJ57" s="111"/>
      <c r="RMK57" s="111"/>
      <c r="RML57" s="111"/>
      <c r="RMM57" s="111"/>
      <c r="RMN57" s="111"/>
      <c r="RMO57" s="111"/>
      <c r="RMP57" s="111"/>
      <c r="RMQ57" s="111"/>
      <c r="RMR57" s="111"/>
      <c r="RMS57" s="111"/>
      <c r="RMT57" s="111"/>
      <c r="RMU57" s="111"/>
      <c r="RMV57" s="111"/>
      <c r="RMW57" s="111"/>
      <c r="RMX57" s="111"/>
      <c r="RMY57" s="111"/>
      <c r="RMZ57" s="111"/>
      <c r="RNA57" s="111"/>
      <c r="RNB57" s="111"/>
      <c r="RNC57" s="111"/>
      <c r="RND57" s="111"/>
      <c r="RNE57" s="111"/>
      <c r="RNF57" s="111"/>
      <c r="RNG57" s="111"/>
      <c r="RNH57" s="111"/>
      <c r="RNI57" s="111"/>
      <c r="RNJ57" s="111"/>
      <c r="RNK57" s="111"/>
      <c r="RNL57" s="111"/>
      <c r="RNM57" s="111"/>
      <c r="RNN57" s="111"/>
      <c r="RNO57" s="111"/>
      <c r="RNP57" s="111"/>
      <c r="RNQ57" s="111"/>
      <c r="RNR57" s="111"/>
      <c r="RNS57" s="111"/>
      <c r="RNT57" s="111"/>
      <c r="RNU57" s="111"/>
      <c r="RNV57" s="111"/>
      <c r="RNW57" s="111"/>
      <c r="RNX57" s="111"/>
      <c r="RNY57" s="111"/>
      <c r="RNZ57" s="111"/>
      <c r="ROA57" s="111"/>
      <c r="ROB57" s="111"/>
      <c r="ROC57" s="111"/>
      <c r="ROD57" s="111"/>
      <c r="ROE57" s="111"/>
      <c r="ROF57" s="111"/>
      <c r="ROG57" s="111"/>
      <c r="ROH57" s="111"/>
      <c r="ROI57" s="111"/>
      <c r="ROJ57" s="111"/>
      <c r="ROK57" s="111"/>
      <c r="ROL57" s="111"/>
      <c r="ROM57" s="111"/>
      <c r="RON57" s="111"/>
      <c r="ROO57" s="111"/>
      <c r="ROP57" s="111"/>
      <c r="ROQ57" s="111"/>
      <c r="ROR57" s="111"/>
      <c r="ROS57" s="111"/>
      <c r="ROT57" s="111"/>
      <c r="ROU57" s="111"/>
      <c r="ROV57" s="111"/>
      <c r="ROW57" s="111"/>
      <c r="ROX57" s="111"/>
      <c r="ROY57" s="111"/>
      <c r="ROZ57" s="111"/>
      <c r="RPA57" s="111"/>
      <c r="RPB57" s="111"/>
      <c r="RPC57" s="111"/>
      <c r="RPD57" s="111"/>
      <c r="RPE57" s="111"/>
      <c r="RPF57" s="111"/>
      <c r="RPG57" s="111"/>
      <c r="RPH57" s="111"/>
      <c r="RPI57" s="111"/>
      <c r="RPJ57" s="111"/>
      <c r="RPK57" s="111"/>
      <c r="RPL57" s="111"/>
      <c r="RPM57" s="111"/>
      <c r="RPN57" s="111"/>
      <c r="RPO57" s="111"/>
      <c r="RPP57" s="111"/>
      <c r="RPQ57" s="111"/>
      <c r="RPR57" s="111"/>
      <c r="RPS57" s="111"/>
      <c r="RPT57" s="111"/>
      <c r="RPU57" s="111"/>
      <c r="RPV57" s="111"/>
      <c r="RPW57" s="111"/>
      <c r="RPX57" s="111"/>
      <c r="RPY57" s="111"/>
      <c r="RPZ57" s="111"/>
      <c r="RQA57" s="111"/>
      <c r="RQB57" s="111"/>
      <c r="RQC57" s="111"/>
      <c r="RQD57" s="111"/>
      <c r="RQE57" s="111"/>
      <c r="RQF57" s="111"/>
      <c r="RQG57" s="111"/>
      <c r="RQH57" s="111"/>
      <c r="RQI57" s="111"/>
      <c r="RQJ57" s="111"/>
      <c r="RQK57" s="111"/>
      <c r="RQL57" s="111"/>
      <c r="RQM57" s="111"/>
      <c r="RQN57" s="111"/>
      <c r="RQO57" s="111"/>
      <c r="RQP57" s="111"/>
      <c r="RQQ57" s="111"/>
      <c r="RQR57" s="111"/>
      <c r="RQS57" s="111"/>
      <c r="RQT57" s="111"/>
      <c r="RQU57" s="111"/>
      <c r="RQV57" s="111"/>
      <c r="RQW57" s="111"/>
      <c r="RQX57" s="111"/>
      <c r="RQY57" s="111"/>
      <c r="RQZ57" s="111"/>
      <c r="RRA57" s="111"/>
      <c r="RRB57" s="111"/>
      <c r="RRC57" s="111"/>
      <c r="RRD57" s="111"/>
      <c r="RRE57" s="111"/>
      <c r="RRF57" s="111"/>
      <c r="RRG57" s="111"/>
      <c r="RRH57" s="111"/>
      <c r="RRI57" s="111"/>
      <c r="RRJ57" s="111"/>
      <c r="RRK57" s="111"/>
      <c r="RRL57" s="111"/>
      <c r="RRM57" s="111"/>
      <c r="RRN57" s="111"/>
      <c r="RRO57" s="111"/>
      <c r="RRP57" s="111"/>
      <c r="RRQ57" s="111"/>
      <c r="RRR57" s="111"/>
      <c r="RRS57" s="111"/>
      <c r="RRT57" s="111"/>
      <c r="RRU57" s="111"/>
      <c r="RRV57" s="111"/>
      <c r="RRW57" s="111"/>
      <c r="RRX57" s="111"/>
      <c r="RRY57" s="111"/>
      <c r="RRZ57" s="111"/>
      <c r="RSA57" s="111"/>
      <c r="RSB57" s="111"/>
      <c r="RSC57" s="111"/>
      <c r="RSD57" s="111"/>
      <c r="RSE57" s="111"/>
      <c r="RSF57" s="111"/>
      <c r="RSG57" s="111"/>
      <c r="RSH57" s="111"/>
      <c r="RSI57" s="111"/>
      <c r="RSJ57" s="111"/>
      <c r="RSK57" s="111"/>
      <c r="RSL57" s="111"/>
      <c r="RSM57" s="111"/>
      <c r="RSN57" s="111"/>
      <c r="RSO57" s="111"/>
      <c r="RSP57" s="111"/>
      <c r="RSQ57" s="111"/>
      <c r="RSR57" s="111"/>
      <c r="RSS57" s="111"/>
      <c r="RST57" s="111"/>
      <c r="RSU57" s="111"/>
      <c r="RSV57" s="111"/>
      <c r="RSW57" s="111"/>
      <c r="RSX57" s="111"/>
      <c r="RSY57" s="111"/>
      <c r="RSZ57" s="111"/>
      <c r="RTA57" s="111"/>
      <c r="RTB57" s="111"/>
      <c r="RTC57" s="111"/>
      <c r="RTD57" s="111"/>
      <c r="RTE57" s="111"/>
      <c r="RTF57" s="111"/>
      <c r="RTG57" s="111"/>
      <c r="RTH57" s="111"/>
      <c r="RTI57" s="111"/>
      <c r="RTJ57" s="111"/>
      <c r="RTK57" s="111"/>
      <c r="RTL57" s="111"/>
      <c r="RTM57" s="111"/>
      <c r="RTN57" s="111"/>
      <c r="RTO57" s="111"/>
      <c r="RTP57" s="111"/>
      <c r="RTQ57" s="111"/>
      <c r="RTR57" s="111"/>
      <c r="RTS57" s="111"/>
      <c r="RTT57" s="111"/>
      <c r="RTU57" s="111"/>
      <c r="RTV57" s="111"/>
      <c r="RTW57" s="111"/>
      <c r="RTX57" s="111"/>
      <c r="RTY57" s="111"/>
      <c r="RTZ57" s="111"/>
      <c r="RUA57" s="111"/>
      <c r="RUB57" s="111"/>
      <c r="RUC57" s="111"/>
      <c r="RUD57" s="111"/>
      <c r="RUE57" s="111"/>
      <c r="RUF57" s="111"/>
      <c r="RUG57" s="111"/>
      <c r="RUH57" s="111"/>
      <c r="RUI57" s="111"/>
      <c r="RUJ57" s="111"/>
      <c r="RUK57" s="111"/>
      <c r="RUL57" s="111"/>
      <c r="RUM57" s="111"/>
      <c r="RUN57" s="111"/>
      <c r="RUO57" s="111"/>
      <c r="RUP57" s="111"/>
      <c r="RUQ57" s="111"/>
      <c r="RUR57" s="111"/>
      <c r="RUS57" s="111"/>
      <c r="RUT57" s="111"/>
      <c r="RUU57" s="111"/>
      <c r="RUV57" s="111"/>
      <c r="RUW57" s="111"/>
      <c r="RUX57" s="111"/>
      <c r="RUY57" s="111"/>
      <c r="RUZ57" s="111"/>
      <c r="RVA57" s="111"/>
      <c r="RVB57" s="111"/>
      <c r="RVC57" s="111"/>
      <c r="RVD57" s="111"/>
      <c r="RVE57" s="111"/>
      <c r="RVF57" s="111"/>
      <c r="RVG57" s="111"/>
      <c r="RVH57" s="111"/>
      <c r="RVI57" s="111"/>
      <c r="RVJ57" s="111"/>
      <c r="RVK57" s="111"/>
      <c r="RVL57" s="111"/>
      <c r="RVM57" s="111"/>
      <c r="RVN57" s="111"/>
      <c r="RVO57" s="111"/>
      <c r="RVP57" s="111"/>
      <c r="RVQ57" s="111"/>
      <c r="RVR57" s="111"/>
      <c r="RVS57" s="111"/>
      <c r="RVT57" s="111"/>
      <c r="RVU57" s="111"/>
      <c r="RVV57" s="111"/>
      <c r="RVW57" s="111"/>
      <c r="RVX57" s="111"/>
      <c r="RVY57" s="111"/>
      <c r="RVZ57" s="111"/>
      <c r="RWA57" s="111"/>
      <c r="RWB57" s="111"/>
      <c r="RWC57" s="111"/>
      <c r="RWD57" s="111"/>
      <c r="RWE57" s="111"/>
      <c r="RWF57" s="111"/>
      <c r="RWG57" s="111"/>
      <c r="RWH57" s="111"/>
      <c r="RWI57" s="111"/>
      <c r="RWJ57" s="111"/>
      <c r="RWK57" s="111"/>
      <c r="RWL57" s="111"/>
      <c r="RWM57" s="111"/>
      <c r="RWN57" s="111"/>
      <c r="RWO57" s="111"/>
      <c r="RWP57" s="111"/>
      <c r="RWQ57" s="111"/>
      <c r="RWR57" s="111"/>
      <c r="RWS57" s="111"/>
      <c r="RWT57" s="111"/>
      <c r="RWU57" s="111"/>
      <c r="RWV57" s="111"/>
      <c r="RWW57" s="111"/>
      <c r="RWX57" s="111"/>
      <c r="RWY57" s="111"/>
      <c r="RWZ57" s="111"/>
      <c r="RXA57" s="111"/>
      <c r="RXB57" s="111"/>
      <c r="RXC57" s="111"/>
      <c r="RXD57" s="111"/>
      <c r="RXE57" s="111"/>
      <c r="RXF57" s="111"/>
      <c r="RXG57" s="111"/>
      <c r="RXH57" s="111"/>
      <c r="RXI57" s="111"/>
      <c r="RXJ57" s="111"/>
      <c r="RXK57" s="111"/>
      <c r="RXL57" s="111"/>
      <c r="RXM57" s="111"/>
      <c r="RXN57" s="111"/>
      <c r="RXO57" s="111"/>
      <c r="RXP57" s="111"/>
      <c r="RXQ57" s="111"/>
      <c r="RXR57" s="111"/>
      <c r="RXS57" s="111"/>
      <c r="RXT57" s="111"/>
      <c r="RXU57" s="111"/>
      <c r="RXV57" s="111"/>
      <c r="RXW57" s="111"/>
      <c r="RXX57" s="111"/>
      <c r="RXY57" s="111"/>
      <c r="RXZ57" s="111"/>
      <c r="RYA57" s="111"/>
      <c r="RYB57" s="111"/>
      <c r="RYC57" s="111"/>
      <c r="RYD57" s="111"/>
      <c r="RYE57" s="111"/>
      <c r="RYF57" s="111"/>
      <c r="RYG57" s="111"/>
      <c r="RYH57" s="111"/>
      <c r="RYI57" s="111"/>
      <c r="RYJ57" s="111"/>
      <c r="RYK57" s="111"/>
      <c r="RYL57" s="111"/>
      <c r="RYM57" s="111"/>
      <c r="RYN57" s="111"/>
      <c r="RYO57" s="111"/>
      <c r="RYP57" s="111"/>
      <c r="RYQ57" s="111"/>
      <c r="RYR57" s="111"/>
      <c r="RYS57" s="111"/>
      <c r="RYT57" s="111"/>
      <c r="RYU57" s="111"/>
      <c r="RYV57" s="111"/>
      <c r="RYW57" s="111"/>
      <c r="RYX57" s="111"/>
      <c r="RYY57" s="111"/>
      <c r="RYZ57" s="111"/>
      <c r="RZA57" s="111"/>
      <c r="RZB57" s="111"/>
      <c r="RZC57" s="111"/>
      <c r="RZD57" s="111"/>
      <c r="RZE57" s="111"/>
      <c r="RZF57" s="111"/>
      <c r="RZG57" s="111"/>
      <c r="RZH57" s="111"/>
      <c r="RZI57" s="111"/>
      <c r="RZJ57" s="111"/>
      <c r="RZK57" s="111"/>
      <c r="RZL57" s="111"/>
      <c r="RZM57" s="111"/>
      <c r="RZN57" s="111"/>
      <c r="RZO57" s="111"/>
      <c r="RZP57" s="111"/>
      <c r="RZQ57" s="111"/>
      <c r="RZR57" s="111"/>
      <c r="RZS57" s="111"/>
      <c r="RZT57" s="111"/>
      <c r="RZU57" s="111"/>
      <c r="RZV57" s="111"/>
      <c r="RZW57" s="111"/>
      <c r="RZX57" s="111"/>
      <c r="RZY57" s="111"/>
      <c r="RZZ57" s="111"/>
      <c r="SAA57" s="111"/>
      <c r="SAB57" s="111"/>
      <c r="SAC57" s="111"/>
      <c r="SAD57" s="111"/>
      <c r="SAE57" s="111"/>
      <c r="SAF57" s="111"/>
      <c r="SAG57" s="111"/>
      <c r="SAH57" s="111"/>
      <c r="SAI57" s="111"/>
      <c r="SAJ57" s="111"/>
      <c r="SAK57" s="111"/>
      <c r="SAL57" s="111"/>
      <c r="SAM57" s="111"/>
      <c r="SAN57" s="111"/>
      <c r="SAO57" s="111"/>
      <c r="SAP57" s="111"/>
      <c r="SAQ57" s="111"/>
      <c r="SAR57" s="111"/>
      <c r="SAS57" s="111"/>
      <c r="SAT57" s="111"/>
      <c r="SAU57" s="111"/>
      <c r="SAV57" s="111"/>
      <c r="SAW57" s="111"/>
      <c r="SAX57" s="111"/>
      <c r="SAY57" s="111"/>
      <c r="SAZ57" s="111"/>
      <c r="SBA57" s="111"/>
      <c r="SBB57" s="111"/>
      <c r="SBC57" s="111"/>
      <c r="SBD57" s="111"/>
      <c r="SBE57" s="111"/>
      <c r="SBF57" s="111"/>
      <c r="SBG57" s="111"/>
      <c r="SBH57" s="111"/>
      <c r="SBI57" s="111"/>
      <c r="SBJ57" s="111"/>
      <c r="SBK57" s="111"/>
      <c r="SBL57" s="111"/>
      <c r="SBM57" s="111"/>
      <c r="SBN57" s="111"/>
      <c r="SBO57" s="111"/>
      <c r="SBP57" s="111"/>
      <c r="SBQ57" s="111"/>
      <c r="SBR57" s="111"/>
      <c r="SBS57" s="111"/>
      <c r="SBT57" s="111"/>
      <c r="SBU57" s="111"/>
      <c r="SBV57" s="111"/>
      <c r="SBW57" s="111"/>
      <c r="SBX57" s="111"/>
      <c r="SBY57" s="111"/>
      <c r="SBZ57" s="111"/>
      <c r="SCA57" s="111"/>
      <c r="SCB57" s="111"/>
      <c r="SCC57" s="111"/>
      <c r="SCD57" s="111"/>
      <c r="SCE57" s="111"/>
      <c r="SCF57" s="111"/>
      <c r="SCG57" s="111"/>
      <c r="SCH57" s="111"/>
      <c r="SCI57" s="111"/>
      <c r="SCJ57" s="111"/>
      <c r="SCK57" s="111"/>
      <c r="SCL57" s="111"/>
      <c r="SCM57" s="111"/>
      <c r="SCN57" s="111"/>
      <c r="SCO57" s="111"/>
      <c r="SCP57" s="111"/>
      <c r="SCQ57" s="111"/>
      <c r="SCR57" s="111"/>
      <c r="SCS57" s="111"/>
      <c r="SCT57" s="111"/>
      <c r="SCU57" s="111"/>
      <c r="SCV57" s="111"/>
      <c r="SCW57" s="111"/>
      <c r="SCX57" s="111"/>
      <c r="SCY57" s="111"/>
      <c r="SCZ57" s="111"/>
      <c r="SDA57" s="111"/>
      <c r="SDB57" s="111"/>
      <c r="SDC57" s="111"/>
      <c r="SDD57" s="111"/>
      <c r="SDE57" s="111"/>
      <c r="SDF57" s="111"/>
      <c r="SDG57" s="111"/>
      <c r="SDH57" s="111"/>
      <c r="SDI57" s="111"/>
      <c r="SDJ57" s="111"/>
      <c r="SDK57" s="111"/>
      <c r="SDL57" s="111"/>
      <c r="SDM57" s="111"/>
      <c r="SDN57" s="111"/>
      <c r="SDO57" s="111"/>
      <c r="SDP57" s="111"/>
      <c r="SDQ57" s="111"/>
      <c r="SDR57" s="111"/>
      <c r="SDS57" s="111"/>
      <c r="SDT57" s="111"/>
      <c r="SDU57" s="111"/>
      <c r="SDV57" s="111"/>
      <c r="SDW57" s="111"/>
      <c r="SDX57" s="111"/>
      <c r="SDY57" s="111"/>
      <c r="SDZ57" s="111"/>
      <c r="SEA57" s="111"/>
      <c r="SEB57" s="111"/>
      <c r="SEC57" s="111"/>
      <c r="SED57" s="111"/>
      <c r="SEE57" s="111"/>
      <c r="SEF57" s="111"/>
      <c r="SEG57" s="111"/>
      <c r="SEH57" s="111"/>
      <c r="SEI57" s="111"/>
      <c r="SEJ57" s="111"/>
      <c r="SEK57" s="111"/>
      <c r="SEL57" s="111"/>
      <c r="SEM57" s="111"/>
      <c r="SEN57" s="111"/>
      <c r="SEO57" s="111"/>
      <c r="SEP57" s="111"/>
      <c r="SEQ57" s="111"/>
      <c r="SER57" s="111"/>
      <c r="SES57" s="111"/>
      <c r="SET57" s="111"/>
      <c r="SEU57" s="111"/>
      <c r="SEV57" s="111"/>
      <c r="SEW57" s="111"/>
      <c r="SEX57" s="111"/>
      <c r="SEY57" s="111"/>
      <c r="SEZ57" s="111"/>
      <c r="SFA57" s="111"/>
      <c r="SFB57" s="111"/>
      <c r="SFC57" s="111"/>
      <c r="SFD57" s="111"/>
      <c r="SFE57" s="111"/>
      <c r="SFF57" s="111"/>
      <c r="SFG57" s="111"/>
      <c r="SFH57" s="111"/>
      <c r="SFI57" s="111"/>
      <c r="SFJ57" s="111"/>
      <c r="SFK57" s="111"/>
      <c r="SFL57" s="111"/>
      <c r="SFM57" s="111"/>
      <c r="SFN57" s="111"/>
      <c r="SFO57" s="111"/>
      <c r="SFP57" s="111"/>
      <c r="SFQ57" s="111"/>
      <c r="SFR57" s="111"/>
      <c r="SFS57" s="111"/>
      <c r="SFT57" s="111"/>
      <c r="SFU57" s="111"/>
      <c r="SFV57" s="111"/>
      <c r="SFW57" s="111"/>
      <c r="SFX57" s="111"/>
      <c r="SFY57" s="111"/>
      <c r="SFZ57" s="111"/>
      <c r="SGA57" s="111"/>
      <c r="SGB57" s="111"/>
      <c r="SGC57" s="111"/>
      <c r="SGD57" s="111"/>
      <c r="SGE57" s="111"/>
      <c r="SGF57" s="111"/>
      <c r="SGG57" s="111"/>
      <c r="SGH57" s="111"/>
      <c r="SGI57" s="111"/>
      <c r="SGJ57" s="111"/>
      <c r="SGK57" s="111"/>
      <c r="SGL57" s="111"/>
      <c r="SGM57" s="111"/>
      <c r="SGN57" s="111"/>
      <c r="SGO57" s="111"/>
      <c r="SGP57" s="111"/>
      <c r="SGQ57" s="111"/>
      <c r="SGR57" s="111"/>
      <c r="SGS57" s="111"/>
      <c r="SGT57" s="111"/>
      <c r="SGU57" s="111"/>
      <c r="SGV57" s="111"/>
      <c r="SGW57" s="111"/>
      <c r="SGX57" s="111"/>
      <c r="SGY57" s="111"/>
      <c r="SGZ57" s="111"/>
      <c r="SHA57" s="111"/>
      <c r="SHB57" s="111"/>
      <c r="SHC57" s="111"/>
      <c r="SHD57" s="111"/>
      <c r="SHE57" s="111"/>
      <c r="SHF57" s="111"/>
      <c r="SHG57" s="111"/>
      <c r="SHH57" s="111"/>
      <c r="SHI57" s="111"/>
      <c r="SHJ57" s="111"/>
      <c r="SHK57" s="111"/>
      <c r="SHL57" s="111"/>
      <c r="SHM57" s="111"/>
      <c r="SHN57" s="111"/>
      <c r="SHO57" s="111"/>
      <c r="SHP57" s="111"/>
      <c r="SHQ57" s="111"/>
      <c r="SHR57" s="111"/>
      <c r="SHS57" s="111"/>
      <c r="SHT57" s="111"/>
      <c r="SHU57" s="111"/>
      <c r="SHV57" s="111"/>
      <c r="SHW57" s="111"/>
      <c r="SHX57" s="111"/>
      <c r="SHY57" s="111"/>
      <c r="SHZ57" s="111"/>
      <c r="SIA57" s="111"/>
      <c r="SIB57" s="111"/>
      <c r="SIC57" s="111"/>
      <c r="SID57" s="111"/>
      <c r="SIE57" s="111"/>
      <c r="SIF57" s="111"/>
      <c r="SIG57" s="111"/>
      <c r="SIH57" s="111"/>
      <c r="SII57" s="111"/>
      <c r="SIJ57" s="111"/>
      <c r="SIK57" s="111"/>
      <c r="SIL57" s="111"/>
      <c r="SIM57" s="111"/>
      <c r="SIN57" s="111"/>
      <c r="SIO57" s="111"/>
      <c r="SIP57" s="111"/>
      <c r="SIQ57" s="111"/>
      <c r="SIR57" s="111"/>
      <c r="SIS57" s="111"/>
      <c r="SIT57" s="111"/>
      <c r="SIU57" s="111"/>
      <c r="SIV57" s="111"/>
      <c r="SIW57" s="111"/>
      <c r="SIX57" s="111"/>
      <c r="SIY57" s="111"/>
      <c r="SIZ57" s="111"/>
      <c r="SJA57" s="111"/>
      <c r="SJB57" s="111"/>
      <c r="SJC57" s="111"/>
      <c r="SJD57" s="111"/>
      <c r="SJE57" s="111"/>
      <c r="SJF57" s="111"/>
      <c r="SJG57" s="111"/>
      <c r="SJH57" s="111"/>
      <c r="SJI57" s="111"/>
      <c r="SJJ57" s="111"/>
      <c r="SJK57" s="111"/>
      <c r="SJL57" s="111"/>
      <c r="SJM57" s="111"/>
      <c r="SJN57" s="111"/>
      <c r="SJO57" s="111"/>
      <c r="SJP57" s="111"/>
      <c r="SJQ57" s="111"/>
      <c r="SJR57" s="111"/>
      <c r="SJS57" s="111"/>
      <c r="SJT57" s="111"/>
      <c r="SJU57" s="111"/>
      <c r="SJV57" s="111"/>
      <c r="SJW57" s="111"/>
      <c r="SJX57" s="111"/>
      <c r="SJY57" s="111"/>
      <c r="SJZ57" s="111"/>
      <c r="SKA57" s="111"/>
      <c r="SKB57" s="111"/>
      <c r="SKC57" s="111"/>
      <c r="SKD57" s="111"/>
      <c r="SKE57" s="111"/>
      <c r="SKF57" s="111"/>
      <c r="SKG57" s="111"/>
      <c r="SKH57" s="111"/>
      <c r="SKI57" s="111"/>
      <c r="SKJ57" s="111"/>
      <c r="SKK57" s="111"/>
      <c r="SKL57" s="111"/>
      <c r="SKM57" s="111"/>
      <c r="SKN57" s="111"/>
      <c r="SKO57" s="111"/>
      <c r="SKP57" s="111"/>
      <c r="SKQ57" s="111"/>
      <c r="SKR57" s="111"/>
      <c r="SKS57" s="111"/>
      <c r="SKT57" s="111"/>
      <c r="SKU57" s="111"/>
      <c r="SKV57" s="111"/>
      <c r="SKW57" s="111"/>
      <c r="SKX57" s="111"/>
      <c r="SKY57" s="111"/>
      <c r="SKZ57" s="111"/>
      <c r="SLA57" s="111"/>
      <c r="SLB57" s="111"/>
      <c r="SLC57" s="111"/>
      <c r="SLD57" s="111"/>
      <c r="SLE57" s="111"/>
      <c r="SLF57" s="111"/>
      <c r="SLG57" s="111"/>
      <c r="SLH57" s="111"/>
      <c r="SLI57" s="111"/>
      <c r="SLJ57" s="111"/>
      <c r="SLK57" s="111"/>
      <c r="SLL57" s="111"/>
      <c r="SLM57" s="111"/>
      <c r="SLN57" s="111"/>
      <c r="SLO57" s="111"/>
      <c r="SLP57" s="111"/>
      <c r="SLQ57" s="111"/>
      <c r="SLR57" s="111"/>
      <c r="SLS57" s="111"/>
      <c r="SLT57" s="111"/>
      <c r="SLU57" s="111"/>
      <c r="SLV57" s="111"/>
      <c r="SLW57" s="111"/>
      <c r="SLX57" s="111"/>
      <c r="SLY57" s="111"/>
      <c r="SLZ57" s="111"/>
      <c r="SMA57" s="111"/>
      <c r="SMB57" s="111"/>
      <c r="SMC57" s="111"/>
      <c r="SMD57" s="111"/>
      <c r="SME57" s="111"/>
      <c r="SMF57" s="111"/>
      <c r="SMG57" s="111"/>
      <c r="SMH57" s="111"/>
      <c r="SMI57" s="111"/>
      <c r="SMJ57" s="111"/>
      <c r="SMK57" s="111"/>
      <c r="SML57" s="111"/>
      <c r="SMM57" s="111"/>
      <c r="SMN57" s="111"/>
      <c r="SMO57" s="111"/>
      <c r="SMP57" s="111"/>
      <c r="SMQ57" s="111"/>
      <c r="SMR57" s="111"/>
      <c r="SMS57" s="111"/>
      <c r="SMT57" s="111"/>
      <c r="SMU57" s="111"/>
      <c r="SMV57" s="111"/>
      <c r="SMW57" s="111"/>
      <c r="SMX57" s="111"/>
      <c r="SMY57" s="111"/>
      <c r="SMZ57" s="111"/>
      <c r="SNA57" s="111"/>
      <c r="SNB57" s="111"/>
      <c r="SNC57" s="111"/>
      <c r="SND57" s="111"/>
      <c r="SNE57" s="111"/>
      <c r="SNF57" s="111"/>
      <c r="SNG57" s="111"/>
      <c r="SNH57" s="111"/>
      <c r="SNI57" s="111"/>
      <c r="SNJ57" s="111"/>
      <c r="SNK57" s="111"/>
      <c r="SNL57" s="111"/>
      <c r="SNM57" s="111"/>
      <c r="SNN57" s="111"/>
      <c r="SNO57" s="111"/>
      <c r="SNP57" s="111"/>
      <c r="SNQ57" s="111"/>
      <c r="SNR57" s="111"/>
      <c r="SNS57" s="111"/>
      <c r="SNT57" s="111"/>
      <c r="SNU57" s="111"/>
      <c r="SNV57" s="111"/>
      <c r="SNW57" s="111"/>
      <c r="SNX57" s="111"/>
      <c r="SNY57" s="111"/>
      <c r="SNZ57" s="111"/>
      <c r="SOA57" s="111"/>
      <c r="SOB57" s="111"/>
      <c r="SOC57" s="111"/>
      <c r="SOD57" s="111"/>
      <c r="SOE57" s="111"/>
      <c r="SOF57" s="111"/>
      <c r="SOG57" s="111"/>
      <c r="SOH57" s="111"/>
      <c r="SOI57" s="111"/>
      <c r="SOJ57" s="111"/>
      <c r="SOK57" s="111"/>
      <c r="SOL57" s="111"/>
      <c r="SOM57" s="111"/>
      <c r="SON57" s="111"/>
      <c r="SOO57" s="111"/>
      <c r="SOP57" s="111"/>
      <c r="SOQ57" s="111"/>
      <c r="SOR57" s="111"/>
      <c r="SOS57" s="111"/>
      <c r="SOT57" s="111"/>
      <c r="SOU57" s="111"/>
      <c r="SOV57" s="111"/>
      <c r="SOW57" s="111"/>
      <c r="SOX57" s="111"/>
      <c r="SOY57" s="111"/>
      <c r="SOZ57" s="111"/>
      <c r="SPA57" s="111"/>
      <c r="SPB57" s="111"/>
      <c r="SPC57" s="111"/>
      <c r="SPD57" s="111"/>
      <c r="SPE57" s="111"/>
      <c r="SPF57" s="111"/>
      <c r="SPG57" s="111"/>
      <c r="SPH57" s="111"/>
      <c r="SPI57" s="111"/>
      <c r="SPJ57" s="111"/>
      <c r="SPK57" s="111"/>
      <c r="SPL57" s="111"/>
      <c r="SPM57" s="111"/>
      <c r="SPN57" s="111"/>
      <c r="SPO57" s="111"/>
      <c r="SPP57" s="111"/>
      <c r="SPQ57" s="111"/>
      <c r="SPR57" s="111"/>
      <c r="SPS57" s="111"/>
      <c r="SPT57" s="111"/>
      <c r="SPU57" s="111"/>
      <c r="SPV57" s="111"/>
      <c r="SPW57" s="111"/>
      <c r="SPX57" s="111"/>
      <c r="SPY57" s="111"/>
      <c r="SPZ57" s="111"/>
      <c r="SQA57" s="111"/>
      <c r="SQB57" s="111"/>
      <c r="SQC57" s="111"/>
      <c r="SQD57" s="111"/>
      <c r="SQE57" s="111"/>
      <c r="SQF57" s="111"/>
      <c r="SQG57" s="111"/>
      <c r="SQH57" s="111"/>
      <c r="SQI57" s="111"/>
      <c r="SQJ57" s="111"/>
      <c r="SQK57" s="111"/>
      <c r="SQL57" s="111"/>
      <c r="SQM57" s="111"/>
      <c r="SQN57" s="111"/>
      <c r="SQO57" s="111"/>
      <c r="SQP57" s="111"/>
      <c r="SQQ57" s="111"/>
      <c r="SQR57" s="111"/>
      <c r="SQS57" s="111"/>
      <c r="SQT57" s="111"/>
      <c r="SQU57" s="111"/>
      <c r="SQV57" s="111"/>
      <c r="SQW57" s="111"/>
      <c r="SQX57" s="111"/>
      <c r="SQY57" s="111"/>
      <c r="SQZ57" s="111"/>
      <c r="SRA57" s="111"/>
      <c r="SRB57" s="111"/>
      <c r="SRC57" s="111"/>
      <c r="SRD57" s="111"/>
      <c r="SRE57" s="111"/>
      <c r="SRF57" s="111"/>
      <c r="SRG57" s="111"/>
      <c r="SRH57" s="111"/>
      <c r="SRI57" s="111"/>
      <c r="SRJ57" s="111"/>
      <c r="SRK57" s="111"/>
      <c r="SRL57" s="111"/>
      <c r="SRM57" s="111"/>
      <c r="SRN57" s="111"/>
      <c r="SRO57" s="111"/>
      <c r="SRP57" s="111"/>
      <c r="SRQ57" s="111"/>
      <c r="SRR57" s="111"/>
      <c r="SRS57" s="111"/>
      <c r="SRT57" s="111"/>
      <c r="SRU57" s="111"/>
      <c r="SRV57" s="111"/>
      <c r="SRW57" s="111"/>
      <c r="SRX57" s="111"/>
      <c r="SRY57" s="111"/>
      <c r="SRZ57" s="111"/>
      <c r="SSA57" s="111"/>
      <c r="SSB57" s="111"/>
      <c r="SSC57" s="111"/>
      <c r="SSD57" s="111"/>
      <c r="SSE57" s="111"/>
      <c r="SSF57" s="111"/>
      <c r="SSG57" s="111"/>
      <c r="SSH57" s="111"/>
      <c r="SSI57" s="111"/>
      <c r="SSJ57" s="111"/>
      <c r="SSK57" s="111"/>
      <c r="SSL57" s="111"/>
      <c r="SSM57" s="111"/>
      <c r="SSN57" s="111"/>
      <c r="SSO57" s="111"/>
      <c r="SSP57" s="111"/>
      <c r="SSQ57" s="111"/>
      <c r="SSR57" s="111"/>
      <c r="SSS57" s="111"/>
      <c r="SST57" s="111"/>
      <c r="SSU57" s="111"/>
      <c r="SSV57" s="111"/>
      <c r="SSW57" s="111"/>
      <c r="SSX57" s="111"/>
      <c r="SSY57" s="111"/>
      <c r="SSZ57" s="111"/>
      <c r="STA57" s="111"/>
      <c r="STB57" s="111"/>
      <c r="STC57" s="111"/>
      <c r="STD57" s="111"/>
      <c r="STE57" s="111"/>
      <c r="STF57" s="111"/>
      <c r="STG57" s="111"/>
      <c r="STH57" s="111"/>
      <c r="STI57" s="111"/>
      <c r="STJ57" s="111"/>
      <c r="STK57" s="111"/>
      <c r="STL57" s="111"/>
      <c r="STM57" s="111"/>
      <c r="STN57" s="111"/>
      <c r="STO57" s="111"/>
      <c r="STP57" s="111"/>
      <c r="STQ57" s="111"/>
      <c r="STR57" s="111"/>
      <c r="STS57" s="111"/>
      <c r="STT57" s="111"/>
      <c r="STU57" s="111"/>
      <c r="STV57" s="111"/>
      <c r="STW57" s="111"/>
      <c r="STX57" s="111"/>
      <c r="STY57" s="111"/>
      <c r="STZ57" s="111"/>
      <c r="SUA57" s="111"/>
      <c r="SUB57" s="111"/>
      <c r="SUC57" s="111"/>
      <c r="SUD57" s="111"/>
      <c r="SUE57" s="111"/>
      <c r="SUF57" s="111"/>
      <c r="SUG57" s="111"/>
      <c r="SUH57" s="111"/>
      <c r="SUI57" s="111"/>
      <c r="SUJ57" s="111"/>
      <c r="SUK57" s="111"/>
      <c r="SUL57" s="111"/>
      <c r="SUM57" s="111"/>
      <c r="SUN57" s="111"/>
      <c r="SUO57" s="111"/>
      <c r="SUP57" s="111"/>
      <c r="SUQ57" s="111"/>
      <c r="SUR57" s="111"/>
      <c r="SUS57" s="111"/>
      <c r="SUT57" s="111"/>
      <c r="SUU57" s="111"/>
      <c r="SUV57" s="111"/>
      <c r="SUW57" s="111"/>
      <c r="SUX57" s="111"/>
      <c r="SUY57" s="111"/>
      <c r="SUZ57" s="111"/>
      <c r="SVA57" s="111"/>
      <c r="SVB57" s="111"/>
      <c r="SVC57" s="111"/>
      <c r="SVD57" s="111"/>
      <c r="SVE57" s="111"/>
      <c r="SVF57" s="111"/>
      <c r="SVG57" s="111"/>
      <c r="SVH57" s="111"/>
      <c r="SVI57" s="111"/>
      <c r="SVJ57" s="111"/>
      <c r="SVK57" s="111"/>
      <c r="SVL57" s="111"/>
      <c r="SVM57" s="111"/>
      <c r="SVN57" s="111"/>
      <c r="SVO57" s="111"/>
      <c r="SVP57" s="111"/>
      <c r="SVQ57" s="111"/>
      <c r="SVR57" s="111"/>
      <c r="SVS57" s="111"/>
      <c r="SVT57" s="111"/>
      <c r="SVU57" s="111"/>
      <c r="SVV57" s="111"/>
      <c r="SVW57" s="111"/>
      <c r="SVX57" s="111"/>
      <c r="SVY57" s="111"/>
      <c r="SVZ57" s="111"/>
      <c r="SWA57" s="111"/>
      <c r="SWB57" s="111"/>
      <c r="SWC57" s="111"/>
      <c r="SWD57" s="111"/>
      <c r="SWE57" s="111"/>
      <c r="SWF57" s="111"/>
      <c r="SWG57" s="111"/>
      <c r="SWH57" s="111"/>
      <c r="SWI57" s="111"/>
      <c r="SWJ57" s="111"/>
      <c r="SWK57" s="111"/>
      <c r="SWL57" s="111"/>
      <c r="SWM57" s="111"/>
      <c r="SWN57" s="111"/>
      <c r="SWO57" s="111"/>
      <c r="SWP57" s="111"/>
      <c r="SWQ57" s="111"/>
      <c r="SWR57" s="111"/>
      <c r="SWS57" s="111"/>
      <c r="SWT57" s="111"/>
      <c r="SWU57" s="111"/>
      <c r="SWV57" s="111"/>
      <c r="SWW57" s="111"/>
      <c r="SWX57" s="111"/>
      <c r="SWY57" s="111"/>
      <c r="SWZ57" s="111"/>
      <c r="SXA57" s="111"/>
      <c r="SXB57" s="111"/>
      <c r="SXC57" s="111"/>
      <c r="SXD57" s="111"/>
      <c r="SXE57" s="111"/>
      <c r="SXF57" s="111"/>
      <c r="SXG57" s="111"/>
      <c r="SXH57" s="111"/>
      <c r="SXI57" s="111"/>
      <c r="SXJ57" s="111"/>
      <c r="SXK57" s="111"/>
      <c r="SXL57" s="111"/>
      <c r="SXM57" s="111"/>
      <c r="SXN57" s="111"/>
      <c r="SXO57" s="111"/>
      <c r="SXP57" s="111"/>
      <c r="SXQ57" s="111"/>
      <c r="SXR57" s="111"/>
      <c r="SXS57" s="111"/>
      <c r="SXT57" s="111"/>
      <c r="SXU57" s="111"/>
      <c r="SXV57" s="111"/>
      <c r="SXW57" s="111"/>
      <c r="SXX57" s="111"/>
      <c r="SXY57" s="111"/>
      <c r="SXZ57" s="111"/>
      <c r="SYA57" s="111"/>
      <c r="SYB57" s="111"/>
      <c r="SYC57" s="111"/>
      <c r="SYD57" s="111"/>
      <c r="SYE57" s="111"/>
      <c r="SYF57" s="111"/>
      <c r="SYG57" s="111"/>
      <c r="SYH57" s="111"/>
      <c r="SYI57" s="111"/>
      <c r="SYJ57" s="111"/>
      <c r="SYK57" s="111"/>
      <c r="SYL57" s="111"/>
      <c r="SYM57" s="111"/>
      <c r="SYN57" s="111"/>
      <c r="SYO57" s="111"/>
      <c r="SYP57" s="111"/>
      <c r="SYQ57" s="111"/>
      <c r="SYR57" s="111"/>
      <c r="SYS57" s="111"/>
      <c r="SYT57" s="111"/>
      <c r="SYU57" s="111"/>
      <c r="SYV57" s="111"/>
      <c r="SYW57" s="111"/>
      <c r="SYX57" s="111"/>
      <c r="SYY57" s="111"/>
      <c r="SYZ57" s="111"/>
      <c r="SZA57" s="111"/>
      <c r="SZB57" s="111"/>
      <c r="SZC57" s="111"/>
      <c r="SZD57" s="111"/>
      <c r="SZE57" s="111"/>
      <c r="SZF57" s="111"/>
      <c r="SZG57" s="111"/>
      <c r="SZH57" s="111"/>
      <c r="SZI57" s="111"/>
      <c r="SZJ57" s="111"/>
      <c r="SZK57" s="111"/>
      <c r="SZL57" s="111"/>
      <c r="SZM57" s="111"/>
      <c r="SZN57" s="111"/>
      <c r="SZO57" s="111"/>
      <c r="SZP57" s="111"/>
      <c r="SZQ57" s="111"/>
      <c r="SZR57" s="111"/>
      <c r="SZS57" s="111"/>
      <c r="SZT57" s="111"/>
      <c r="SZU57" s="111"/>
      <c r="SZV57" s="111"/>
      <c r="SZW57" s="111"/>
      <c r="SZX57" s="111"/>
      <c r="SZY57" s="111"/>
      <c r="SZZ57" s="111"/>
      <c r="TAA57" s="111"/>
      <c r="TAB57" s="111"/>
      <c r="TAC57" s="111"/>
      <c r="TAD57" s="111"/>
      <c r="TAE57" s="111"/>
      <c r="TAF57" s="111"/>
      <c r="TAG57" s="111"/>
      <c r="TAH57" s="111"/>
      <c r="TAI57" s="111"/>
      <c r="TAJ57" s="111"/>
      <c r="TAK57" s="111"/>
      <c r="TAL57" s="111"/>
      <c r="TAM57" s="111"/>
      <c r="TAN57" s="111"/>
      <c r="TAO57" s="111"/>
      <c r="TAP57" s="111"/>
      <c r="TAQ57" s="111"/>
      <c r="TAR57" s="111"/>
      <c r="TAS57" s="111"/>
      <c r="TAT57" s="111"/>
      <c r="TAU57" s="111"/>
      <c r="TAV57" s="111"/>
      <c r="TAW57" s="111"/>
      <c r="TAX57" s="111"/>
      <c r="TAY57" s="111"/>
      <c r="TAZ57" s="111"/>
      <c r="TBA57" s="111"/>
      <c r="TBB57" s="111"/>
      <c r="TBC57" s="111"/>
      <c r="TBD57" s="111"/>
      <c r="TBE57" s="111"/>
      <c r="TBF57" s="111"/>
      <c r="TBG57" s="111"/>
      <c r="TBH57" s="111"/>
      <c r="TBI57" s="111"/>
      <c r="TBJ57" s="111"/>
      <c r="TBK57" s="111"/>
      <c r="TBL57" s="111"/>
      <c r="TBM57" s="111"/>
      <c r="TBN57" s="111"/>
      <c r="TBO57" s="111"/>
      <c r="TBP57" s="111"/>
      <c r="TBQ57" s="111"/>
      <c r="TBR57" s="111"/>
      <c r="TBS57" s="111"/>
      <c r="TBT57" s="111"/>
      <c r="TBU57" s="111"/>
      <c r="TBV57" s="111"/>
      <c r="TBW57" s="111"/>
      <c r="TBX57" s="111"/>
      <c r="TBY57" s="111"/>
      <c r="TBZ57" s="111"/>
      <c r="TCA57" s="111"/>
      <c r="TCB57" s="111"/>
      <c r="TCC57" s="111"/>
      <c r="TCD57" s="111"/>
      <c r="TCE57" s="111"/>
      <c r="TCF57" s="111"/>
      <c r="TCG57" s="111"/>
      <c r="TCH57" s="111"/>
      <c r="TCI57" s="111"/>
      <c r="TCJ57" s="111"/>
      <c r="TCK57" s="111"/>
      <c r="TCL57" s="111"/>
      <c r="TCM57" s="111"/>
      <c r="TCN57" s="111"/>
      <c r="TCO57" s="111"/>
      <c r="TCP57" s="111"/>
      <c r="TCQ57" s="111"/>
      <c r="TCR57" s="111"/>
      <c r="TCS57" s="111"/>
      <c r="TCT57" s="111"/>
      <c r="TCU57" s="111"/>
      <c r="TCV57" s="111"/>
      <c r="TCW57" s="111"/>
      <c r="TCX57" s="111"/>
      <c r="TCY57" s="111"/>
      <c r="TCZ57" s="111"/>
      <c r="TDA57" s="111"/>
      <c r="TDB57" s="111"/>
      <c r="TDC57" s="111"/>
      <c r="TDD57" s="111"/>
      <c r="TDE57" s="111"/>
      <c r="TDF57" s="111"/>
      <c r="TDG57" s="111"/>
      <c r="TDH57" s="111"/>
      <c r="TDI57" s="111"/>
      <c r="TDJ57" s="111"/>
      <c r="TDK57" s="111"/>
      <c r="TDL57" s="111"/>
      <c r="TDM57" s="111"/>
      <c r="TDN57" s="111"/>
      <c r="TDO57" s="111"/>
      <c r="TDP57" s="111"/>
      <c r="TDQ57" s="111"/>
      <c r="TDR57" s="111"/>
      <c r="TDS57" s="111"/>
      <c r="TDT57" s="111"/>
      <c r="TDU57" s="111"/>
      <c r="TDV57" s="111"/>
      <c r="TDW57" s="111"/>
      <c r="TDX57" s="111"/>
      <c r="TDY57" s="111"/>
      <c r="TDZ57" s="111"/>
      <c r="TEA57" s="111"/>
      <c r="TEB57" s="111"/>
      <c r="TEC57" s="111"/>
      <c r="TED57" s="111"/>
      <c r="TEE57" s="111"/>
      <c r="TEF57" s="111"/>
      <c r="TEG57" s="111"/>
      <c r="TEH57" s="111"/>
      <c r="TEI57" s="111"/>
      <c r="TEJ57" s="111"/>
      <c r="TEK57" s="111"/>
      <c r="TEL57" s="111"/>
      <c r="TEM57" s="111"/>
      <c r="TEN57" s="111"/>
      <c r="TEO57" s="111"/>
      <c r="TEP57" s="111"/>
      <c r="TEQ57" s="111"/>
      <c r="TER57" s="111"/>
      <c r="TES57" s="111"/>
      <c r="TET57" s="111"/>
      <c r="TEU57" s="111"/>
      <c r="TEV57" s="111"/>
      <c r="TEW57" s="111"/>
      <c r="TEX57" s="111"/>
      <c r="TEY57" s="111"/>
      <c r="TEZ57" s="111"/>
      <c r="TFA57" s="111"/>
      <c r="TFB57" s="111"/>
      <c r="TFC57" s="111"/>
      <c r="TFD57" s="111"/>
      <c r="TFE57" s="111"/>
      <c r="TFF57" s="111"/>
      <c r="TFG57" s="111"/>
      <c r="TFH57" s="111"/>
      <c r="TFI57" s="111"/>
      <c r="TFJ57" s="111"/>
      <c r="TFK57" s="111"/>
      <c r="TFL57" s="111"/>
      <c r="TFM57" s="111"/>
      <c r="TFN57" s="111"/>
      <c r="TFO57" s="111"/>
      <c r="TFP57" s="111"/>
      <c r="TFQ57" s="111"/>
      <c r="TFR57" s="111"/>
      <c r="TFS57" s="111"/>
      <c r="TFT57" s="111"/>
      <c r="TFU57" s="111"/>
      <c r="TFV57" s="111"/>
      <c r="TFW57" s="111"/>
      <c r="TFX57" s="111"/>
      <c r="TFY57" s="111"/>
      <c r="TFZ57" s="111"/>
      <c r="TGA57" s="111"/>
      <c r="TGB57" s="111"/>
      <c r="TGC57" s="111"/>
      <c r="TGD57" s="111"/>
      <c r="TGE57" s="111"/>
      <c r="TGF57" s="111"/>
      <c r="TGG57" s="111"/>
      <c r="TGH57" s="111"/>
      <c r="TGI57" s="111"/>
      <c r="TGJ57" s="111"/>
      <c r="TGK57" s="111"/>
      <c r="TGL57" s="111"/>
      <c r="TGM57" s="111"/>
      <c r="TGN57" s="111"/>
      <c r="TGO57" s="111"/>
      <c r="TGP57" s="111"/>
      <c r="TGQ57" s="111"/>
      <c r="TGR57" s="111"/>
      <c r="TGS57" s="111"/>
      <c r="TGT57" s="111"/>
      <c r="TGU57" s="111"/>
      <c r="TGV57" s="111"/>
      <c r="TGW57" s="111"/>
      <c r="TGX57" s="111"/>
      <c r="TGY57" s="111"/>
      <c r="TGZ57" s="111"/>
      <c r="THA57" s="111"/>
      <c r="THB57" s="111"/>
      <c r="THC57" s="111"/>
      <c r="THD57" s="111"/>
      <c r="THE57" s="111"/>
      <c r="THF57" s="111"/>
      <c r="THG57" s="111"/>
      <c r="THH57" s="111"/>
      <c r="THI57" s="111"/>
      <c r="THJ57" s="111"/>
      <c r="THK57" s="111"/>
      <c r="THL57" s="111"/>
      <c r="THM57" s="111"/>
      <c r="THN57" s="111"/>
      <c r="THO57" s="111"/>
      <c r="THP57" s="111"/>
      <c r="THQ57" s="111"/>
      <c r="THR57" s="111"/>
      <c r="THS57" s="111"/>
      <c r="THT57" s="111"/>
      <c r="THU57" s="111"/>
      <c r="THV57" s="111"/>
      <c r="THW57" s="111"/>
      <c r="THX57" s="111"/>
      <c r="THY57" s="111"/>
      <c r="THZ57" s="111"/>
      <c r="TIA57" s="111"/>
      <c r="TIB57" s="111"/>
      <c r="TIC57" s="111"/>
      <c r="TID57" s="111"/>
      <c r="TIE57" s="111"/>
      <c r="TIF57" s="111"/>
      <c r="TIG57" s="111"/>
      <c r="TIH57" s="111"/>
      <c r="TII57" s="111"/>
      <c r="TIJ57" s="111"/>
      <c r="TIK57" s="111"/>
      <c r="TIL57" s="111"/>
      <c r="TIM57" s="111"/>
      <c r="TIN57" s="111"/>
      <c r="TIO57" s="111"/>
      <c r="TIP57" s="111"/>
      <c r="TIQ57" s="111"/>
      <c r="TIR57" s="111"/>
      <c r="TIS57" s="111"/>
      <c r="TIT57" s="111"/>
      <c r="TIU57" s="111"/>
      <c r="TIV57" s="111"/>
      <c r="TIW57" s="111"/>
      <c r="TIX57" s="111"/>
      <c r="TIY57" s="111"/>
      <c r="TIZ57" s="111"/>
      <c r="TJA57" s="111"/>
      <c r="TJB57" s="111"/>
      <c r="TJC57" s="111"/>
      <c r="TJD57" s="111"/>
      <c r="TJE57" s="111"/>
      <c r="TJF57" s="111"/>
      <c r="TJG57" s="111"/>
      <c r="TJH57" s="111"/>
      <c r="TJI57" s="111"/>
      <c r="TJJ57" s="111"/>
      <c r="TJK57" s="111"/>
      <c r="TJL57" s="111"/>
      <c r="TJM57" s="111"/>
      <c r="TJN57" s="111"/>
      <c r="TJO57" s="111"/>
      <c r="TJP57" s="111"/>
      <c r="TJQ57" s="111"/>
      <c r="TJR57" s="111"/>
      <c r="TJS57" s="111"/>
      <c r="TJT57" s="111"/>
      <c r="TJU57" s="111"/>
      <c r="TJV57" s="111"/>
      <c r="TJW57" s="111"/>
      <c r="TJX57" s="111"/>
      <c r="TJY57" s="111"/>
      <c r="TJZ57" s="111"/>
      <c r="TKA57" s="111"/>
      <c r="TKB57" s="111"/>
      <c r="TKC57" s="111"/>
      <c r="TKD57" s="111"/>
      <c r="TKE57" s="111"/>
      <c r="TKF57" s="111"/>
      <c r="TKG57" s="111"/>
      <c r="TKH57" s="111"/>
      <c r="TKI57" s="111"/>
      <c r="TKJ57" s="111"/>
      <c r="TKK57" s="111"/>
      <c r="TKL57" s="111"/>
      <c r="TKM57" s="111"/>
      <c r="TKN57" s="111"/>
      <c r="TKO57" s="111"/>
      <c r="TKP57" s="111"/>
      <c r="TKQ57" s="111"/>
      <c r="TKR57" s="111"/>
      <c r="TKS57" s="111"/>
      <c r="TKT57" s="111"/>
      <c r="TKU57" s="111"/>
      <c r="TKV57" s="111"/>
      <c r="TKW57" s="111"/>
      <c r="TKX57" s="111"/>
      <c r="TKY57" s="111"/>
      <c r="TKZ57" s="111"/>
      <c r="TLA57" s="111"/>
      <c r="TLB57" s="111"/>
      <c r="TLC57" s="111"/>
      <c r="TLD57" s="111"/>
      <c r="TLE57" s="111"/>
      <c r="TLF57" s="111"/>
      <c r="TLG57" s="111"/>
      <c r="TLH57" s="111"/>
      <c r="TLI57" s="111"/>
      <c r="TLJ57" s="111"/>
      <c r="TLK57" s="111"/>
      <c r="TLL57" s="111"/>
      <c r="TLM57" s="111"/>
      <c r="TLN57" s="111"/>
      <c r="TLO57" s="111"/>
      <c r="TLP57" s="111"/>
      <c r="TLQ57" s="111"/>
      <c r="TLR57" s="111"/>
      <c r="TLS57" s="111"/>
      <c r="TLT57" s="111"/>
      <c r="TLU57" s="111"/>
      <c r="TLV57" s="111"/>
      <c r="TLW57" s="111"/>
      <c r="TLX57" s="111"/>
      <c r="TLY57" s="111"/>
      <c r="TLZ57" s="111"/>
      <c r="TMA57" s="111"/>
      <c r="TMB57" s="111"/>
      <c r="TMC57" s="111"/>
      <c r="TMD57" s="111"/>
      <c r="TME57" s="111"/>
      <c r="TMF57" s="111"/>
      <c r="TMG57" s="111"/>
      <c r="TMH57" s="111"/>
      <c r="TMI57" s="111"/>
      <c r="TMJ57" s="111"/>
      <c r="TMK57" s="111"/>
      <c r="TML57" s="111"/>
      <c r="TMM57" s="111"/>
      <c r="TMN57" s="111"/>
      <c r="TMO57" s="111"/>
      <c r="TMP57" s="111"/>
      <c r="TMQ57" s="111"/>
      <c r="TMR57" s="111"/>
      <c r="TMS57" s="111"/>
      <c r="TMT57" s="111"/>
      <c r="TMU57" s="111"/>
      <c r="TMV57" s="111"/>
      <c r="TMW57" s="111"/>
      <c r="TMX57" s="111"/>
      <c r="TMY57" s="111"/>
      <c r="TMZ57" s="111"/>
      <c r="TNA57" s="111"/>
      <c r="TNB57" s="111"/>
      <c r="TNC57" s="111"/>
      <c r="TND57" s="111"/>
      <c r="TNE57" s="111"/>
      <c r="TNF57" s="111"/>
      <c r="TNG57" s="111"/>
      <c r="TNH57" s="111"/>
      <c r="TNI57" s="111"/>
      <c r="TNJ57" s="111"/>
      <c r="TNK57" s="111"/>
      <c r="TNL57" s="111"/>
      <c r="TNM57" s="111"/>
      <c r="TNN57" s="111"/>
      <c r="TNO57" s="111"/>
      <c r="TNP57" s="111"/>
      <c r="TNQ57" s="111"/>
      <c r="TNR57" s="111"/>
      <c r="TNS57" s="111"/>
      <c r="TNT57" s="111"/>
      <c r="TNU57" s="111"/>
      <c r="TNV57" s="111"/>
      <c r="TNW57" s="111"/>
      <c r="TNX57" s="111"/>
      <c r="TNY57" s="111"/>
      <c r="TNZ57" s="111"/>
      <c r="TOA57" s="111"/>
      <c r="TOB57" s="111"/>
      <c r="TOC57" s="111"/>
      <c r="TOD57" s="111"/>
      <c r="TOE57" s="111"/>
      <c r="TOF57" s="111"/>
      <c r="TOG57" s="111"/>
      <c r="TOH57" s="111"/>
      <c r="TOI57" s="111"/>
      <c r="TOJ57" s="111"/>
      <c r="TOK57" s="111"/>
      <c r="TOL57" s="111"/>
      <c r="TOM57" s="111"/>
      <c r="TON57" s="111"/>
      <c r="TOO57" s="111"/>
      <c r="TOP57" s="111"/>
      <c r="TOQ57" s="111"/>
      <c r="TOR57" s="111"/>
      <c r="TOS57" s="111"/>
      <c r="TOT57" s="111"/>
      <c r="TOU57" s="111"/>
      <c r="TOV57" s="111"/>
      <c r="TOW57" s="111"/>
      <c r="TOX57" s="111"/>
      <c r="TOY57" s="111"/>
      <c r="TOZ57" s="111"/>
      <c r="TPA57" s="111"/>
      <c r="TPB57" s="111"/>
      <c r="TPC57" s="111"/>
      <c r="TPD57" s="111"/>
      <c r="TPE57" s="111"/>
      <c r="TPF57" s="111"/>
      <c r="TPG57" s="111"/>
      <c r="TPH57" s="111"/>
      <c r="TPI57" s="111"/>
      <c r="TPJ57" s="111"/>
      <c r="TPK57" s="111"/>
      <c r="TPL57" s="111"/>
      <c r="TPM57" s="111"/>
      <c r="TPN57" s="111"/>
      <c r="TPO57" s="111"/>
      <c r="TPP57" s="111"/>
      <c r="TPQ57" s="111"/>
      <c r="TPR57" s="111"/>
      <c r="TPS57" s="111"/>
      <c r="TPT57" s="111"/>
      <c r="TPU57" s="111"/>
      <c r="TPV57" s="111"/>
      <c r="TPW57" s="111"/>
      <c r="TPX57" s="111"/>
      <c r="TPY57" s="111"/>
      <c r="TPZ57" s="111"/>
      <c r="TQA57" s="111"/>
      <c r="TQB57" s="111"/>
      <c r="TQC57" s="111"/>
      <c r="TQD57" s="111"/>
      <c r="TQE57" s="111"/>
      <c r="TQF57" s="111"/>
      <c r="TQG57" s="111"/>
      <c r="TQH57" s="111"/>
      <c r="TQI57" s="111"/>
      <c r="TQJ57" s="111"/>
      <c r="TQK57" s="111"/>
      <c r="TQL57" s="111"/>
      <c r="TQM57" s="111"/>
      <c r="TQN57" s="111"/>
      <c r="TQO57" s="111"/>
      <c r="TQP57" s="111"/>
      <c r="TQQ57" s="111"/>
      <c r="TQR57" s="111"/>
      <c r="TQS57" s="111"/>
      <c r="TQT57" s="111"/>
      <c r="TQU57" s="111"/>
      <c r="TQV57" s="111"/>
      <c r="TQW57" s="111"/>
      <c r="TQX57" s="111"/>
      <c r="TQY57" s="111"/>
      <c r="TQZ57" s="111"/>
      <c r="TRA57" s="111"/>
      <c r="TRB57" s="111"/>
      <c r="TRC57" s="111"/>
      <c r="TRD57" s="111"/>
      <c r="TRE57" s="111"/>
      <c r="TRF57" s="111"/>
      <c r="TRG57" s="111"/>
      <c r="TRH57" s="111"/>
      <c r="TRI57" s="111"/>
      <c r="TRJ57" s="111"/>
      <c r="TRK57" s="111"/>
      <c r="TRL57" s="111"/>
      <c r="TRM57" s="111"/>
      <c r="TRN57" s="111"/>
      <c r="TRO57" s="111"/>
      <c r="TRP57" s="111"/>
      <c r="TRQ57" s="111"/>
      <c r="TRR57" s="111"/>
      <c r="TRS57" s="111"/>
      <c r="TRT57" s="111"/>
      <c r="TRU57" s="111"/>
      <c r="TRV57" s="111"/>
      <c r="TRW57" s="111"/>
      <c r="TRX57" s="111"/>
      <c r="TRY57" s="111"/>
      <c r="TRZ57" s="111"/>
      <c r="TSA57" s="111"/>
      <c r="TSB57" s="111"/>
      <c r="TSC57" s="111"/>
      <c r="TSD57" s="111"/>
      <c r="TSE57" s="111"/>
      <c r="TSF57" s="111"/>
      <c r="TSG57" s="111"/>
      <c r="TSH57" s="111"/>
      <c r="TSI57" s="111"/>
      <c r="TSJ57" s="111"/>
      <c r="TSK57" s="111"/>
      <c r="TSL57" s="111"/>
      <c r="TSM57" s="111"/>
      <c r="TSN57" s="111"/>
      <c r="TSO57" s="111"/>
      <c r="TSP57" s="111"/>
      <c r="TSQ57" s="111"/>
      <c r="TSR57" s="111"/>
      <c r="TSS57" s="111"/>
      <c r="TST57" s="111"/>
      <c r="TSU57" s="111"/>
      <c r="TSV57" s="111"/>
      <c r="TSW57" s="111"/>
      <c r="TSX57" s="111"/>
      <c r="TSY57" s="111"/>
      <c r="TSZ57" s="111"/>
      <c r="TTA57" s="111"/>
      <c r="TTB57" s="111"/>
      <c r="TTC57" s="111"/>
      <c r="TTD57" s="111"/>
      <c r="TTE57" s="111"/>
      <c r="TTF57" s="111"/>
      <c r="TTG57" s="111"/>
      <c r="TTH57" s="111"/>
      <c r="TTI57" s="111"/>
      <c r="TTJ57" s="111"/>
      <c r="TTK57" s="111"/>
      <c r="TTL57" s="111"/>
      <c r="TTM57" s="111"/>
      <c r="TTN57" s="111"/>
      <c r="TTO57" s="111"/>
      <c r="TTP57" s="111"/>
      <c r="TTQ57" s="111"/>
      <c r="TTR57" s="111"/>
      <c r="TTS57" s="111"/>
      <c r="TTT57" s="111"/>
      <c r="TTU57" s="111"/>
      <c r="TTV57" s="111"/>
      <c r="TTW57" s="111"/>
      <c r="TTX57" s="111"/>
      <c r="TTY57" s="111"/>
      <c r="TTZ57" s="111"/>
      <c r="TUA57" s="111"/>
      <c r="TUB57" s="111"/>
      <c r="TUC57" s="111"/>
      <c r="TUD57" s="111"/>
      <c r="TUE57" s="111"/>
      <c r="TUF57" s="111"/>
      <c r="TUG57" s="111"/>
      <c r="TUH57" s="111"/>
      <c r="TUI57" s="111"/>
      <c r="TUJ57" s="111"/>
      <c r="TUK57" s="111"/>
      <c r="TUL57" s="111"/>
      <c r="TUM57" s="111"/>
      <c r="TUN57" s="111"/>
      <c r="TUO57" s="111"/>
      <c r="TUP57" s="111"/>
      <c r="TUQ57" s="111"/>
      <c r="TUR57" s="111"/>
      <c r="TUS57" s="111"/>
      <c r="TUT57" s="111"/>
      <c r="TUU57" s="111"/>
      <c r="TUV57" s="111"/>
      <c r="TUW57" s="111"/>
      <c r="TUX57" s="111"/>
      <c r="TUY57" s="111"/>
      <c r="TUZ57" s="111"/>
      <c r="TVA57" s="111"/>
      <c r="TVB57" s="111"/>
      <c r="TVC57" s="111"/>
      <c r="TVD57" s="111"/>
      <c r="TVE57" s="111"/>
      <c r="TVF57" s="111"/>
      <c r="TVG57" s="111"/>
      <c r="TVH57" s="111"/>
      <c r="TVI57" s="111"/>
      <c r="TVJ57" s="111"/>
      <c r="TVK57" s="111"/>
      <c r="TVL57" s="111"/>
      <c r="TVM57" s="111"/>
      <c r="TVN57" s="111"/>
      <c r="TVO57" s="111"/>
      <c r="TVP57" s="111"/>
      <c r="TVQ57" s="111"/>
      <c r="TVR57" s="111"/>
      <c r="TVS57" s="111"/>
      <c r="TVT57" s="111"/>
      <c r="TVU57" s="111"/>
      <c r="TVV57" s="111"/>
      <c r="TVW57" s="111"/>
      <c r="TVX57" s="111"/>
      <c r="TVY57" s="111"/>
      <c r="TVZ57" s="111"/>
      <c r="TWA57" s="111"/>
      <c r="TWB57" s="111"/>
      <c r="TWC57" s="111"/>
      <c r="TWD57" s="111"/>
      <c r="TWE57" s="111"/>
      <c r="TWF57" s="111"/>
      <c r="TWG57" s="111"/>
      <c r="TWH57" s="111"/>
      <c r="TWI57" s="111"/>
      <c r="TWJ57" s="111"/>
      <c r="TWK57" s="111"/>
      <c r="TWL57" s="111"/>
      <c r="TWM57" s="111"/>
      <c r="TWN57" s="111"/>
      <c r="TWO57" s="111"/>
      <c r="TWP57" s="111"/>
      <c r="TWQ57" s="111"/>
      <c r="TWR57" s="111"/>
      <c r="TWS57" s="111"/>
      <c r="TWT57" s="111"/>
      <c r="TWU57" s="111"/>
      <c r="TWV57" s="111"/>
      <c r="TWW57" s="111"/>
      <c r="TWX57" s="111"/>
      <c r="TWY57" s="111"/>
      <c r="TWZ57" s="111"/>
      <c r="TXA57" s="111"/>
      <c r="TXB57" s="111"/>
      <c r="TXC57" s="111"/>
      <c r="TXD57" s="111"/>
      <c r="TXE57" s="111"/>
      <c r="TXF57" s="111"/>
      <c r="TXG57" s="111"/>
      <c r="TXH57" s="111"/>
      <c r="TXI57" s="111"/>
      <c r="TXJ57" s="111"/>
      <c r="TXK57" s="111"/>
      <c r="TXL57" s="111"/>
      <c r="TXM57" s="111"/>
      <c r="TXN57" s="111"/>
      <c r="TXO57" s="111"/>
      <c r="TXP57" s="111"/>
      <c r="TXQ57" s="111"/>
      <c r="TXR57" s="111"/>
      <c r="TXS57" s="111"/>
      <c r="TXT57" s="111"/>
      <c r="TXU57" s="111"/>
      <c r="TXV57" s="111"/>
      <c r="TXW57" s="111"/>
      <c r="TXX57" s="111"/>
      <c r="TXY57" s="111"/>
      <c r="TXZ57" s="111"/>
      <c r="TYA57" s="111"/>
      <c r="TYB57" s="111"/>
      <c r="TYC57" s="111"/>
      <c r="TYD57" s="111"/>
      <c r="TYE57" s="111"/>
      <c r="TYF57" s="111"/>
      <c r="TYG57" s="111"/>
      <c r="TYH57" s="111"/>
      <c r="TYI57" s="111"/>
      <c r="TYJ57" s="111"/>
      <c r="TYK57" s="111"/>
      <c r="TYL57" s="111"/>
      <c r="TYM57" s="111"/>
      <c r="TYN57" s="111"/>
      <c r="TYO57" s="111"/>
      <c r="TYP57" s="111"/>
      <c r="TYQ57" s="111"/>
      <c r="TYR57" s="111"/>
      <c r="TYS57" s="111"/>
      <c r="TYT57" s="111"/>
      <c r="TYU57" s="111"/>
      <c r="TYV57" s="111"/>
      <c r="TYW57" s="111"/>
      <c r="TYX57" s="111"/>
      <c r="TYY57" s="111"/>
      <c r="TYZ57" s="111"/>
      <c r="TZA57" s="111"/>
      <c r="TZB57" s="111"/>
      <c r="TZC57" s="111"/>
      <c r="TZD57" s="111"/>
      <c r="TZE57" s="111"/>
      <c r="TZF57" s="111"/>
      <c r="TZG57" s="111"/>
      <c r="TZH57" s="111"/>
      <c r="TZI57" s="111"/>
      <c r="TZJ57" s="111"/>
      <c r="TZK57" s="111"/>
      <c r="TZL57" s="111"/>
      <c r="TZM57" s="111"/>
      <c r="TZN57" s="111"/>
      <c r="TZO57" s="111"/>
      <c r="TZP57" s="111"/>
      <c r="TZQ57" s="111"/>
      <c r="TZR57" s="111"/>
      <c r="TZS57" s="111"/>
      <c r="TZT57" s="111"/>
      <c r="TZU57" s="111"/>
      <c r="TZV57" s="111"/>
      <c r="TZW57" s="111"/>
      <c r="TZX57" s="111"/>
      <c r="TZY57" s="111"/>
      <c r="TZZ57" s="111"/>
      <c r="UAA57" s="111"/>
      <c r="UAB57" s="111"/>
      <c r="UAC57" s="111"/>
      <c r="UAD57" s="111"/>
      <c r="UAE57" s="111"/>
      <c r="UAF57" s="111"/>
      <c r="UAG57" s="111"/>
      <c r="UAH57" s="111"/>
      <c r="UAI57" s="111"/>
      <c r="UAJ57" s="111"/>
      <c r="UAK57" s="111"/>
      <c r="UAL57" s="111"/>
      <c r="UAM57" s="111"/>
      <c r="UAN57" s="111"/>
      <c r="UAO57" s="111"/>
      <c r="UAP57" s="111"/>
      <c r="UAQ57" s="111"/>
      <c r="UAR57" s="111"/>
      <c r="UAS57" s="111"/>
      <c r="UAT57" s="111"/>
      <c r="UAU57" s="111"/>
      <c r="UAV57" s="111"/>
      <c r="UAW57" s="111"/>
      <c r="UAX57" s="111"/>
      <c r="UAY57" s="111"/>
      <c r="UAZ57" s="111"/>
      <c r="UBA57" s="111"/>
      <c r="UBB57" s="111"/>
      <c r="UBC57" s="111"/>
      <c r="UBD57" s="111"/>
      <c r="UBE57" s="111"/>
      <c r="UBF57" s="111"/>
      <c r="UBG57" s="111"/>
      <c r="UBH57" s="111"/>
      <c r="UBI57" s="111"/>
      <c r="UBJ57" s="111"/>
      <c r="UBK57" s="111"/>
      <c r="UBL57" s="111"/>
      <c r="UBM57" s="111"/>
      <c r="UBN57" s="111"/>
      <c r="UBO57" s="111"/>
      <c r="UBP57" s="111"/>
      <c r="UBQ57" s="111"/>
      <c r="UBR57" s="111"/>
      <c r="UBS57" s="111"/>
      <c r="UBT57" s="111"/>
      <c r="UBU57" s="111"/>
      <c r="UBV57" s="111"/>
      <c r="UBW57" s="111"/>
      <c r="UBX57" s="111"/>
      <c r="UBY57" s="111"/>
      <c r="UBZ57" s="111"/>
      <c r="UCA57" s="111"/>
      <c r="UCB57" s="111"/>
      <c r="UCC57" s="111"/>
      <c r="UCD57" s="111"/>
      <c r="UCE57" s="111"/>
      <c r="UCF57" s="111"/>
      <c r="UCG57" s="111"/>
      <c r="UCH57" s="111"/>
      <c r="UCI57" s="111"/>
      <c r="UCJ57" s="111"/>
      <c r="UCK57" s="111"/>
      <c r="UCL57" s="111"/>
      <c r="UCM57" s="111"/>
      <c r="UCN57" s="111"/>
      <c r="UCO57" s="111"/>
      <c r="UCP57" s="111"/>
      <c r="UCQ57" s="111"/>
      <c r="UCR57" s="111"/>
      <c r="UCS57" s="111"/>
      <c r="UCT57" s="111"/>
      <c r="UCU57" s="111"/>
      <c r="UCV57" s="111"/>
      <c r="UCW57" s="111"/>
      <c r="UCX57" s="111"/>
      <c r="UCY57" s="111"/>
      <c r="UCZ57" s="111"/>
      <c r="UDA57" s="111"/>
      <c r="UDB57" s="111"/>
      <c r="UDC57" s="111"/>
      <c r="UDD57" s="111"/>
      <c r="UDE57" s="111"/>
      <c r="UDF57" s="111"/>
      <c r="UDG57" s="111"/>
      <c r="UDH57" s="111"/>
      <c r="UDI57" s="111"/>
      <c r="UDJ57" s="111"/>
      <c r="UDK57" s="111"/>
      <c r="UDL57" s="111"/>
      <c r="UDM57" s="111"/>
      <c r="UDN57" s="111"/>
      <c r="UDO57" s="111"/>
      <c r="UDP57" s="111"/>
      <c r="UDQ57" s="111"/>
      <c r="UDR57" s="111"/>
      <c r="UDS57" s="111"/>
      <c r="UDT57" s="111"/>
      <c r="UDU57" s="111"/>
      <c r="UDV57" s="111"/>
      <c r="UDW57" s="111"/>
      <c r="UDX57" s="111"/>
      <c r="UDY57" s="111"/>
      <c r="UDZ57" s="111"/>
      <c r="UEA57" s="111"/>
      <c r="UEB57" s="111"/>
      <c r="UEC57" s="111"/>
      <c r="UED57" s="111"/>
      <c r="UEE57" s="111"/>
      <c r="UEF57" s="111"/>
      <c r="UEG57" s="111"/>
      <c r="UEH57" s="111"/>
      <c r="UEI57" s="111"/>
      <c r="UEJ57" s="111"/>
      <c r="UEK57" s="111"/>
      <c r="UEL57" s="111"/>
      <c r="UEM57" s="111"/>
      <c r="UEN57" s="111"/>
      <c r="UEO57" s="111"/>
      <c r="UEP57" s="111"/>
      <c r="UEQ57" s="111"/>
      <c r="UER57" s="111"/>
      <c r="UES57" s="111"/>
      <c r="UET57" s="111"/>
      <c r="UEU57" s="111"/>
      <c r="UEV57" s="111"/>
      <c r="UEW57" s="111"/>
      <c r="UEX57" s="111"/>
      <c r="UEY57" s="111"/>
      <c r="UEZ57" s="111"/>
      <c r="UFA57" s="111"/>
      <c r="UFB57" s="111"/>
      <c r="UFC57" s="111"/>
      <c r="UFD57" s="111"/>
      <c r="UFE57" s="111"/>
      <c r="UFF57" s="111"/>
      <c r="UFG57" s="111"/>
      <c r="UFH57" s="111"/>
      <c r="UFI57" s="111"/>
      <c r="UFJ57" s="111"/>
      <c r="UFK57" s="111"/>
      <c r="UFL57" s="111"/>
      <c r="UFM57" s="111"/>
      <c r="UFN57" s="111"/>
      <c r="UFO57" s="111"/>
      <c r="UFP57" s="111"/>
      <c r="UFQ57" s="111"/>
      <c r="UFR57" s="111"/>
      <c r="UFS57" s="111"/>
      <c r="UFT57" s="111"/>
      <c r="UFU57" s="111"/>
      <c r="UFV57" s="111"/>
      <c r="UFW57" s="111"/>
      <c r="UFX57" s="111"/>
      <c r="UFY57" s="111"/>
      <c r="UFZ57" s="111"/>
      <c r="UGA57" s="111"/>
      <c r="UGB57" s="111"/>
      <c r="UGC57" s="111"/>
      <c r="UGD57" s="111"/>
      <c r="UGE57" s="111"/>
      <c r="UGF57" s="111"/>
      <c r="UGG57" s="111"/>
      <c r="UGH57" s="111"/>
      <c r="UGI57" s="111"/>
      <c r="UGJ57" s="111"/>
      <c r="UGK57" s="111"/>
      <c r="UGL57" s="111"/>
      <c r="UGM57" s="111"/>
      <c r="UGN57" s="111"/>
      <c r="UGO57" s="111"/>
      <c r="UGP57" s="111"/>
      <c r="UGQ57" s="111"/>
      <c r="UGR57" s="111"/>
      <c r="UGS57" s="111"/>
      <c r="UGT57" s="111"/>
      <c r="UGU57" s="111"/>
      <c r="UGV57" s="111"/>
      <c r="UGW57" s="111"/>
      <c r="UGX57" s="111"/>
      <c r="UGY57" s="111"/>
      <c r="UGZ57" s="111"/>
      <c r="UHA57" s="111"/>
      <c r="UHB57" s="111"/>
      <c r="UHC57" s="111"/>
      <c r="UHD57" s="111"/>
      <c r="UHE57" s="111"/>
      <c r="UHF57" s="111"/>
      <c r="UHG57" s="111"/>
      <c r="UHH57" s="111"/>
      <c r="UHI57" s="111"/>
      <c r="UHJ57" s="111"/>
      <c r="UHK57" s="111"/>
      <c r="UHL57" s="111"/>
      <c r="UHM57" s="111"/>
      <c r="UHN57" s="111"/>
      <c r="UHO57" s="111"/>
      <c r="UHP57" s="111"/>
      <c r="UHQ57" s="111"/>
      <c r="UHR57" s="111"/>
      <c r="UHS57" s="111"/>
      <c r="UHT57" s="111"/>
      <c r="UHU57" s="111"/>
      <c r="UHV57" s="111"/>
      <c r="UHW57" s="111"/>
      <c r="UHX57" s="111"/>
      <c r="UHY57" s="111"/>
      <c r="UHZ57" s="111"/>
      <c r="UIA57" s="111"/>
      <c r="UIB57" s="111"/>
      <c r="UIC57" s="111"/>
      <c r="UID57" s="111"/>
      <c r="UIE57" s="111"/>
      <c r="UIF57" s="111"/>
      <c r="UIG57" s="111"/>
      <c r="UIH57" s="111"/>
      <c r="UII57" s="111"/>
      <c r="UIJ57" s="111"/>
      <c r="UIK57" s="111"/>
      <c r="UIL57" s="111"/>
      <c r="UIM57" s="111"/>
      <c r="UIN57" s="111"/>
      <c r="UIO57" s="111"/>
      <c r="UIP57" s="111"/>
      <c r="UIQ57" s="111"/>
      <c r="UIR57" s="111"/>
      <c r="UIS57" s="111"/>
      <c r="UIT57" s="111"/>
      <c r="UIU57" s="111"/>
      <c r="UIV57" s="111"/>
      <c r="UIW57" s="111"/>
      <c r="UIX57" s="111"/>
      <c r="UIY57" s="111"/>
      <c r="UIZ57" s="111"/>
      <c r="UJA57" s="111"/>
      <c r="UJB57" s="111"/>
      <c r="UJC57" s="111"/>
      <c r="UJD57" s="111"/>
      <c r="UJE57" s="111"/>
      <c r="UJF57" s="111"/>
      <c r="UJG57" s="111"/>
      <c r="UJH57" s="111"/>
      <c r="UJI57" s="111"/>
      <c r="UJJ57" s="111"/>
      <c r="UJK57" s="111"/>
      <c r="UJL57" s="111"/>
      <c r="UJM57" s="111"/>
      <c r="UJN57" s="111"/>
      <c r="UJO57" s="111"/>
      <c r="UJP57" s="111"/>
      <c r="UJQ57" s="111"/>
      <c r="UJR57" s="111"/>
      <c r="UJS57" s="111"/>
      <c r="UJT57" s="111"/>
      <c r="UJU57" s="111"/>
      <c r="UJV57" s="111"/>
      <c r="UJW57" s="111"/>
      <c r="UJX57" s="111"/>
      <c r="UJY57" s="111"/>
      <c r="UJZ57" s="111"/>
      <c r="UKA57" s="111"/>
      <c r="UKB57" s="111"/>
      <c r="UKC57" s="111"/>
      <c r="UKD57" s="111"/>
      <c r="UKE57" s="111"/>
      <c r="UKF57" s="111"/>
      <c r="UKG57" s="111"/>
      <c r="UKH57" s="111"/>
      <c r="UKI57" s="111"/>
      <c r="UKJ57" s="111"/>
      <c r="UKK57" s="111"/>
      <c r="UKL57" s="111"/>
      <c r="UKM57" s="111"/>
      <c r="UKN57" s="111"/>
      <c r="UKO57" s="111"/>
      <c r="UKP57" s="111"/>
      <c r="UKQ57" s="111"/>
      <c r="UKR57" s="111"/>
      <c r="UKS57" s="111"/>
      <c r="UKT57" s="111"/>
      <c r="UKU57" s="111"/>
      <c r="UKV57" s="111"/>
      <c r="UKW57" s="111"/>
      <c r="UKX57" s="111"/>
      <c r="UKY57" s="111"/>
      <c r="UKZ57" s="111"/>
      <c r="ULA57" s="111"/>
      <c r="ULB57" s="111"/>
      <c r="ULC57" s="111"/>
      <c r="ULD57" s="111"/>
      <c r="ULE57" s="111"/>
      <c r="ULF57" s="111"/>
      <c r="ULG57" s="111"/>
      <c r="ULH57" s="111"/>
      <c r="ULI57" s="111"/>
      <c r="ULJ57" s="111"/>
      <c r="ULK57" s="111"/>
      <c r="ULL57" s="111"/>
      <c r="ULM57" s="111"/>
      <c r="ULN57" s="111"/>
      <c r="ULO57" s="111"/>
      <c r="ULP57" s="111"/>
      <c r="ULQ57" s="111"/>
      <c r="ULR57" s="111"/>
      <c r="ULS57" s="111"/>
      <c r="ULT57" s="111"/>
      <c r="ULU57" s="111"/>
      <c r="ULV57" s="111"/>
      <c r="ULW57" s="111"/>
      <c r="ULX57" s="111"/>
      <c r="ULY57" s="111"/>
      <c r="ULZ57" s="111"/>
      <c r="UMA57" s="111"/>
      <c r="UMB57" s="111"/>
      <c r="UMC57" s="111"/>
      <c r="UMD57" s="111"/>
      <c r="UME57" s="111"/>
      <c r="UMF57" s="111"/>
      <c r="UMG57" s="111"/>
      <c r="UMH57" s="111"/>
      <c r="UMI57" s="111"/>
      <c r="UMJ57" s="111"/>
      <c r="UMK57" s="111"/>
      <c r="UML57" s="111"/>
      <c r="UMM57" s="111"/>
      <c r="UMN57" s="111"/>
      <c r="UMO57" s="111"/>
      <c r="UMP57" s="111"/>
      <c r="UMQ57" s="111"/>
      <c r="UMR57" s="111"/>
      <c r="UMS57" s="111"/>
      <c r="UMT57" s="111"/>
      <c r="UMU57" s="111"/>
      <c r="UMV57" s="111"/>
      <c r="UMW57" s="111"/>
      <c r="UMX57" s="111"/>
      <c r="UMY57" s="111"/>
      <c r="UMZ57" s="111"/>
      <c r="UNA57" s="111"/>
      <c r="UNB57" s="111"/>
      <c r="UNC57" s="111"/>
      <c r="UND57" s="111"/>
      <c r="UNE57" s="111"/>
      <c r="UNF57" s="111"/>
      <c r="UNG57" s="111"/>
      <c r="UNH57" s="111"/>
      <c r="UNI57" s="111"/>
      <c r="UNJ57" s="111"/>
      <c r="UNK57" s="111"/>
      <c r="UNL57" s="111"/>
      <c r="UNM57" s="111"/>
      <c r="UNN57" s="111"/>
      <c r="UNO57" s="111"/>
      <c r="UNP57" s="111"/>
      <c r="UNQ57" s="111"/>
      <c r="UNR57" s="111"/>
      <c r="UNS57" s="111"/>
      <c r="UNT57" s="111"/>
      <c r="UNU57" s="111"/>
      <c r="UNV57" s="111"/>
      <c r="UNW57" s="111"/>
      <c r="UNX57" s="111"/>
      <c r="UNY57" s="111"/>
      <c r="UNZ57" s="111"/>
      <c r="UOA57" s="111"/>
      <c r="UOB57" s="111"/>
      <c r="UOC57" s="111"/>
      <c r="UOD57" s="111"/>
      <c r="UOE57" s="111"/>
      <c r="UOF57" s="111"/>
      <c r="UOG57" s="111"/>
      <c r="UOH57" s="111"/>
      <c r="UOI57" s="111"/>
      <c r="UOJ57" s="111"/>
      <c r="UOK57" s="111"/>
      <c r="UOL57" s="111"/>
      <c r="UOM57" s="111"/>
      <c r="UON57" s="111"/>
      <c r="UOO57" s="111"/>
      <c r="UOP57" s="111"/>
      <c r="UOQ57" s="111"/>
      <c r="UOR57" s="111"/>
      <c r="UOS57" s="111"/>
      <c r="UOT57" s="111"/>
      <c r="UOU57" s="111"/>
      <c r="UOV57" s="111"/>
      <c r="UOW57" s="111"/>
      <c r="UOX57" s="111"/>
      <c r="UOY57" s="111"/>
      <c r="UOZ57" s="111"/>
      <c r="UPA57" s="111"/>
      <c r="UPB57" s="111"/>
      <c r="UPC57" s="111"/>
      <c r="UPD57" s="111"/>
      <c r="UPE57" s="111"/>
      <c r="UPF57" s="111"/>
      <c r="UPG57" s="111"/>
      <c r="UPH57" s="111"/>
      <c r="UPI57" s="111"/>
      <c r="UPJ57" s="111"/>
      <c r="UPK57" s="111"/>
      <c r="UPL57" s="111"/>
      <c r="UPM57" s="111"/>
      <c r="UPN57" s="111"/>
      <c r="UPO57" s="111"/>
      <c r="UPP57" s="111"/>
      <c r="UPQ57" s="111"/>
      <c r="UPR57" s="111"/>
      <c r="UPS57" s="111"/>
      <c r="UPT57" s="111"/>
      <c r="UPU57" s="111"/>
      <c r="UPV57" s="111"/>
      <c r="UPW57" s="111"/>
      <c r="UPX57" s="111"/>
      <c r="UPY57" s="111"/>
      <c r="UPZ57" s="111"/>
      <c r="UQA57" s="111"/>
      <c r="UQB57" s="111"/>
      <c r="UQC57" s="111"/>
      <c r="UQD57" s="111"/>
      <c r="UQE57" s="111"/>
      <c r="UQF57" s="111"/>
      <c r="UQG57" s="111"/>
      <c r="UQH57" s="111"/>
      <c r="UQI57" s="111"/>
      <c r="UQJ57" s="111"/>
      <c r="UQK57" s="111"/>
      <c r="UQL57" s="111"/>
      <c r="UQM57" s="111"/>
      <c r="UQN57" s="111"/>
      <c r="UQO57" s="111"/>
      <c r="UQP57" s="111"/>
      <c r="UQQ57" s="111"/>
      <c r="UQR57" s="111"/>
      <c r="UQS57" s="111"/>
      <c r="UQT57" s="111"/>
      <c r="UQU57" s="111"/>
      <c r="UQV57" s="111"/>
      <c r="UQW57" s="111"/>
      <c r="UQX57" s="111"/>
      <c r="UQY57" s="111"/>
      <c r="UQZ57" s="111"/>
      <c r="URA57" s="111"/>
      <c r="URB57" s="111"/>
      <c r="URC57" s="111"/>
      <c r="URD57" s="111"/>
      <c r="URE57" s="111"/>
      <c r="URF57" s="111"/>
      <c r="URG57" s="111"/>
      <c r="URH57" s="111"/>
      <c r="URI57" s="111"/>
      <c r="URJ57" s="111"/>
      <c r="URK57" s="111"/>
      <c r="URL57" s="111"/>
      <c r="URM57" s="111"/>
      <c r="URN57" s="111"/>
      <c r="URO57" s="111"/>
      <c r="URP57" s="111"/>
      <c r="URQ57" s="111"/>
      <c r="URR57" s="111"/>
      <c r="URS57" s="111"/>
      <c r="URT57" s="111"/>
      <c r="URU57" s="111"/>
      <c r="URV57" s="111"/>
      <c r="URW57" s="111"/>
      <c r="URX57" s="111"/>
      <c r="URY57" s="111"/>
      <c r="URZ57" s="111"/>
      <c r="USA57" s="111"/>
      <c r="USB57" s="111"/>
      <c r="USC57" s="111"/>
      <c r="USD57" s="111"/>
      <c r="USE57" s="111"/>
      <c r="USF57" s="111"/>
      <c r="USG57" s="111"/>
      <c r="USH57" s="111"/>
      <c r="USI57" s="111"/>
      <c r="USJ57" s="111"/>
      <c r="USK57" s="111"/>
      <c r="USL57" s="111"/>
      <c r="USM57" s="111"/>
      <c r="USN57" s="111"/>
      <c r="USO57" s="111"/>
      <c r="USP57" s="111"/>
      <c r="USQ57" s="111"/>
      <c r="USR57" s="111"/>
      <c r="USS57" s="111"/>
      <c r="UST57" s="111"/>
      <c r="USU57" s="111"/>
      <c r="USV57" s="111"/>
      <c r="USW57" s="111"/>
      <c r="USX57" s="111"/>
      <c r="USY57" s="111"/>
      <c r="USZ57" s="111"/>
      <c r="UTA57" s="111"/>
      <c r="UTB57" s="111"/>
      <c r="UTC57" s="111"/>
      <c r="UTD57" s="111"/>
      <c r="UTE57" s="111"/>
      <c r="UTF57" s="111"/>
      <c r="UTG57" s="111"/>
      <c r="UTH57" s="111"/>
      <c r="UTI57" s="111"/>
      <c r="UTJ57" s="111"/>
      <c r="UTK57" s="111"/>
      <c r="UTL57" s="111"/>
      <c r="UTM57" s="111"/>
      <c r="UTN57" s="111"/>
      <c r="UTO57" s="111"/>
      <c r="UTP57" s="111"/>
      <c r="UTQ57" s="111"/>
      <c r="UTR57" s="111"/>
      <c r="UTS57" s="111"/>
      <c r="UTT57" s="111"/>
      <c r="UTU57" s="111"/>
      <c r="UTV57" s="111"/>
      <c r="UTW57" s="111"/>
      <c r="UTX57" s="111"/>
      <c r="UTY57" s="111"/>
      <c r="UTZ57" s="111"/>
      <c r="UUA57" s="111"/>
      <c r="UUB57" s="111"/>
      <c r="UUC57" s="111"/>
      <c r="UUD57" s="111"/>
      <c r="UUE57" s="111"/>
      <c r="UUF57" s="111"/>
      <c r="UUG57" s="111"/>
      <c r="UUH57" s="111"/>
      <c r="UUI57" s="111"/>
      <c r="UUJ57" s="111"/>
      <c r="UUK57" s="111"/>
      <c r="UUL57" s="111"/>
      <c r="UUM57" s="111"/>
      <c r="UUN57" s="111"/>
      <c r="UUO57" s="111"/>
      <c r="UUP57" s="111"/>
      <c r="UUQ57" s="111"/>
      <c r="UUR57" s="111"/>
      <c r="UUS57" s="111"/>
      <c r="UUT57" s="111"/>
      <c r="UUU57" s="111"/>
      <c r="UUV57" s="111"/>
      <c r="UUW57" s="111"/>
      <c r="UUX57" s="111"/>
      <c r="UUY57" s="111"/>
      <c r="UUZ57" s="111"/>
      <c r="UVA57" s="111"/>
      <c r="UVB57" s="111"/>
      <c r="UVC57" s="111"/>
      <c r="UVD57" s="111"/>
      <c r="UVE57" s="111"/>
      <c r="UVF57" s="111"/>
      <c r="UVG57" s="111"/>
      <c r="UVH57" s="111"/>
      <c r="UVI57" s="111"/>
      <c r="UVJ57" s="111"/>
      <c r="UVK57" s="111"/>
      <c r="UVL57" s="111"/>
      <c r="UVM57" s="111"/>
      <c r="UVN57" s="111"/>
      <c r="UVO57" s="111"/>
      <c r="UVP57" s="111"/>
      <c r="UVQ57" s="111"/>
      <c r="UVR57" s="111"/>
      <c r="UVS57" s="111"/>
      <c r="UVT57" s="111"/>
      <c r="UVU57" s="111"/>
      <c r="UVV57" s="111"/>
      <c r="UVW57" s="111"/>
      <c r="UVX57" s="111"/>
      <c r="UVY57" s="111"/>
      <c r="UVZ57" s="111"/>
      <c r="UWA57" s="111"/>
      <c r="UWB57" s="111"/>
      <c r="UWC57" s="111"/>
      <c r="UWD57" s="111"/>
      <c r="UWE57" s="111"/>
      <c r="UWF57" s="111"/>
      <c r="UWG57" s="111"/>
      <c r="UWH57" s="111"/>
      <c r="UWI57" s="111"/>
      <c r="UWJ57" s="111"/>
      <c r="UWK57" s="111"/>
      <c r="UWL57" s="111"/>
      <c r="UWM57" s="111"/>
      <c r="UWN57" s="111"/>
      <c r="UWO57" s="111"/>
      <c r="UWP57" s="111"/>
      <c r="UWQ57" s="111"/>
      <c r="UWR57" s="111"/>
      <c r="UWS57" s="111"/>
      <c r="UWT57" s="111"/>
      <c r="UWU57" s="111"/>
      <c r="UWV57" s="111"/>
      <c r="UWW57" s="111"/>
      <c r="UWX57" s="111"/>
      <c r="UWY57" s="111"/>
      <c r="UWZ57" s="111"/>
      <c r="UXA57" s="111"/>
      <c r="UXB57" s="111"/>
      <c r="UXC57" s="111"/>
      <c r="UXD57" s="111"/>
      <c r="UXE57" s="111"/>
      <c r="UXF57" s="111"/>
      <c r="UXG57" s="111"/>
      <c r="UXH57" s="111"/>
      <c r="UXI57" s="111"/>
      <c r="UXJ57" s="111"/>
      <c r="UXK57" s="111"/>
      <c r="UXL57" s="111"/>
      <c r="UXM57" s="111"/>
      <c r="UXN57" s="111"/>
      <c r="UXO57" s="111"/>
      <c r="UXP57" s="111"/>
      <c r="UXQ57" s="111"/>
      <c r="UXR57" s="111"/>
      <c r="UXS57" s="111"/>
      <c r="UXT57" s="111"/>
      <c r="UXU57" s="111"/>
      <c r="UXV57" s="111"/>
      <c r="UXW57" s="111"/>
      <c r="UXX57" s="111"/>
      <c r="UXY57" s="111"/>
      <c r="UXZ57" s="111"/>
      <c r="UYA57" s="111"/>
      <c r="UYB57" s="111"/>
      <c r="UYC57" s="111"/>
      <c r="UYD57" s="111"/>
      <c r="UYE57" s="111"/>
      <c r="UYF57" s="111"/>
      <c r="UYG57" s="111"/>
      <c r="UYH57" s="111"/>
      <c r="UYI57" s="111"/>
      <c r="UYJ57" s="111"/>
      <c r="UYK57" s="111"/>
      <c r="UYL57" s="111"/>
      <c r="UYM57" s="111"/>
      <c r="UYN57" s="111"/>
      <c r="UYO57" s="111"/>
      <c r="UYP57" s="111"/>
      <c r="UYQ57" s="111"/>
      <c r="UYR57" s="111"/>
      <c r="UYS57" s="111"/>
      <c r="UYT57" s="111"/>
      <c r="UYU57" s="111"/>
      <c r="UYV57" s="111"/>
      <c r="UYW57" s="111"/>
      <c r="UYX57" s="111"/>
      <c r="UYY57" s="111"/>
      <c r="UYZ57" s="111"/>
      <c r="UZA57" s="111"/>
      <c r="UZB57" s="111"/>
      <c r="UZC57" s="111"/>
      <c r="UZD57" s="111"/>
      <c r="UZE57" s="111"/>
      <c r="UZF57" s="111"/>
      <c r="UZG57" s="111"/>
      <c r="UZH57" s="111"/>
      <c r="UZI57" s="111"/>
      <c r="UZJ57" s="111"/>
      <c r="UZK57" s="111"/>
      <c r="UZL57" s="111"/>
      <c r="UZM57" s="111"/>
      <c r="UZN57" s="111"/>
      <c r="UZO57" s="111"/>
      <c r="UZP57" s="111"/>
      <c r="UZQ57" s="111"/>
      <c r="UZR57" s="111"/>
      <c r="UZS57" s="111"/>
      <c r="UZT57" s="111"/>
      <c r="UZU57" s="111"/>
      <c r="UZV57" s="111"/>
      <c r="UZW57" s="111"/>
      <c r="UZX57" s="111"/>
      <c r="UZY57" s="111"/>
      <c r="UZZ57" s="111"/>
      <c r="VAA57" s="111"/>
      <c r="VAB57" s="111"/>
      <c r="VAC57" s="111"/>
      <c r="VAD57" s="111"/>
      <c r="VAE57" s="111"/>
      <c r="VAF57" s="111"/>
      <c r="VAG57" s="111"/>
      <c r="VAH57" s="111"/>
      <c r="VAI57" s="111"/>
      <c r="VAJ57" s="111"/>
      <c r="VAK57" s="111"/>
      <c r="VAL57" s="111"/>
      <c r="VAM57" s="111"/>
      <c r="VAN57" s="111"/>
      <c r="VAO57" s="111"/>
      <c r="VAP57" s="111"/>
      <c r="VAQ57" s="111"/>
      <c r="VAR57" s="111"/>
      <c r="VAS57" s="111"/>
      <c r="VAT57" s="111"/>
      <c r="VAU57" s="111"/>
      <c r="VAV57" s="111"/>
      <c r="VAW57" s="111"/>
      <c r="VAX57" s="111"/>
      <c r="VAY57" s="111"/>
      <c r="VAZ57" s="111"/>
      <c r="VBA57" s="111"/>
      <c r="VBB57" s="111"/>
      <c r="VBC57" s="111"/>
      <c r="VBD57" s="111"/>
      <c r="VBE57" s="111"/>
      <c r="VBF57" s="111"/>
      <c r="VBG57" s="111"/>
      <c r="VBH57" s="111"/>
      <c r="VBI57" s="111"/>
      <c r="VBJ57" s="111"/>
      <c r="VBK57" s="111"/>
      <c r="VBL57" s="111"/>
      <c r="VBM57" s="111"/>
      <c r="VBN57" s="111"/>
      <c r="VBO57" s="111"/>
      <c r="VBP57" s="111"/>
      <c r="VBQ57" s="111"/>
      <c r="VBR57" s="111"/>
      <c r="VBS57" s="111"/>
      <c r="VBT57" s="111"/>
      <c r="VBU57" s="111"/>
      <c r="VBV57" s="111"/>
      <c r="VBW57" s="111"/>
      <c r="VBX57" s="111"/>
      <c r="VBY57" s="111"/>
      <c r="VBZ57" s="111"/>
      <c r="VCA57" s="111"/>
      <c r="VCB57" s="111"/>
      <c r="VCC57" s="111"/>
      <c r="VCD57" s="111"/>
      <c r="VCE57" s="111"/>
      <c r="VCF57" s="111"/>
      <c r="VCG57" s="111"/>
      <c r="VCH57" s="111"/>
      <c r="VCI57" s="111"/>
      <c r="VCJ57" s="111"/>
      <c r="VCK57" s="111"/>
      <c r="VCL57" s="111"/>
      <c r="VCM57" s="111"/>
      <c r="VCN57" s="111"/>
      <c r="VCO57" s="111"/>
      <c r="VCP57" s="111"/>
      <c r="VCQ57" s="111"/>
      <c r="VCR57" s="111"/>
      <c r="VCS57" s="111"/>
      <c r="VCT57" s="111"/>
      <c r="VCU57" s="111"/>
      <c r="VCV57" s="111"/>
      <c r="VCW57" s="111"/>
      <c r="VCX57" s="111"/>
      <c r="VCY57" s="111"/>
      <c r="VCZ57" s="111"/>
      <c r="VDA57" s="111"/>
      <c r="VDB57" s="111"/>
      <c r="VDC57" s="111"/>
      <c r="VDD57" s="111"/>
      <c r="VDE57" s="111"/>
      <c r="VDF57" s="111"/>
      <c r="VDG57" s="111"/>
      <c r="VDH57" s="111"/>
      <c r="VDI57" s="111"/>
      <c r="VDJ57" s="111"/>
      <c r="VDK57" s="111"/>
      <c r="VDL57" s="111"/>
      <c r="VDM57" s="111"/>
      <c r="VDN57" s="111"/>
      <c r="VDO57" s="111"/>
      <c r="VDP57" s="111"/>
      <c r="VDQ57" s="111"/>
      <c r="VDR57" s="111"/>
      <c r="VDS57" s="111"/>
      <c r="VDT57" s="111"/>
      <c r="VDU57" s="111"/>
      <c r="VDV57" s="111"/>
      <c r="VDW57" s="111"/>
      <c r="VDX57" s="111"/>
      <c r="VDY57" s="111"/>
      <c r="VDZ57" s="111"/>
      <c r="VEA57" s="111"/>
      <c r="VEB57" s="111"/>
      <c r="VEC57" s="111"/>
      <c r="VED57" s="111"/>
      <c r="VEE57" s="111"/>
      <c r="VEF57" s="111"/>
      <c r="VEG57" s="111"/>
      <c r="VEH57" s="111"/>
      <c r="VEI57" s="111"/>
      <c r="VEJ57" s="111"/>
      <c r="VEK57" s="111"/>
      <c r="VEL57" s="111"/>
      <c r="VEM57" s="111"/>
      <c r="VEN57" s="111"/>
      <c r="VEO57" s="111"/>
      <c r="VEP57" s="111"/>
      <c r="VEQ57" s="111"/>
      <c r="VER57" s="111"/>
      <c r="VES57" s="111"/>
      <c r="VET57" s="111"/>
      <c r="VEU57" s="111"/>
      <c r="VEV57" s="111"/>
      <c r="VEW57" s="111"/>
      <c r="VEX57" s="111"/>
      <c r="VEY57" s="111"/>
      <c r="VEZ57" s="111"/>
      <c r="VFA57" s="111"/>
      <c r="VFB57" s="111"/>
      <c r="VFC57" s="111"/>
      <c r="VFD57" s="111"/>
      <c r="VFE57" s="111"/>
      <c r="VFF57" s="111"/>
      <c r="VFG57" s="111"/>
      <c r="VFH57" s="111"/>
      <c r="VFI57" s="111"/>
      <c r="VFJ57" s="111"/>
      <c r="VFK57" s="111"/>
      <c r="VFL57" s="111"/>
      <c r="VFM57" s="111"/>
      <c r="VFN57" s="111"/>
      <c r="VFO57" s="111"/>
      <c r="VFP57" s="111"/>
      <c r="VFQ57" s="111"/>
      <c r="VFR57" s="111"/>
      <c r="VFS57" s="111"/>
      <c r="VFT57" s="111"/>
      <c r="VFU57" s="111"/>
      <c r="VFV57" s="111"/>
      <c r="VFW57" s="111"/>
      <c r="VFX57" s="111"/>
      <c r="VFY57" s="111"/>
      <c r="VFZ57" s="111"/>
      <c r="VGA57" s="111"/>
      <c r="VGB57" s="111"/>
      <c r="VGC57" s="111"/>
      <c r="VGD57" s="111"/>
      <c r="VGE57" s="111"/>
      <c r="VGF57" s="111"/>
      <c r="VGG57" s="111"/>
      <c r="VGH57" s="111"/>
      <c r="VGI57" s="111"/>
      <c r="VGJ57" s="111"/>
      <c r="VGK57" s="111"/>
      <c r="VGL57" s="111"/>
      <c r="VGM57" s="111"/>
      <c r="VGN57" s="111"/>
      <c r="VGO57" s="111"/>
      <c r="VGP57" s="111"/>
      <c r="VGQ57" s="111"/>
      <c r="VGR57" s="111"/>
      <c r="VGS57" s="111"/>
      <c r="VGT57" s="111"/>
      <c r="VGU57" s="111"/>
      <c r="VGV57" s="111"/>
      <c r="VGW57" s="111"/>
      <c r="VGX57" s="111"/>
      <c r="VGY57" s="111"/>
      <c r="VGZ57" s="111"/>
      <c r="VHA57" s="111"/>
      <c r="VHB57" s="111"/>
      <c r="VHC57" s="111"/>
      <c r="VHD57" s="111"/>
      <c r="VHE57" s="111"/>
      <c r="VHF57" s="111"/>
      <c r="VHG57" s="111"/>
      <c r="VHH57" s="111"/>
      <c r="VHI57" s="111"/>
      <c r="VHJ57" s="111"/>
      <c r="VHK57" s="111"/>
      <c r="VHL57" s="111"/>
      <c r="VHM57" s="111"/>
      <c r="VHN57" s="111"/>
      <c r="VHO57" s="111"/>
      <c r="VHP57" s="111"/>
      <c r="VHQ57" s="111"/>
      <c r="VHR57" s="111"/>
      <c r="VHS57" s="111"/>
      <c r="VHT57" s="111"/>
      <c r="VHU57" s="111"/>
      <c r="VHV57" s="111"/>
      <c r="VHW57" s="111"/>
      <c r="VHX57" s="111"/>
      <c r="VHY57" s="111"/>
      <c r="VHZ57" s="111"/>
      <c r="VIA57" s="111"/>
      <c r="VIB57" s="111"/>
      <c r="VIC57" s="111"/>
      <c r="VID57" s="111"/>
      <c r="VIE57" s="111"/>
      <c r="VIF57" s="111"/>
      <c r="VIG57" s="111"/>
      <c r="VIH57" s="111"/>
      <c r="VII57" s="111"/>
      <c r="VIJ57" s="111"/>
      <c r="VIK57" s="111"/>
      <c r="VIL57" s="111"/>
      <c r="VIM57" s="111"/>
      <c r="VIN57" s="111"/>
      <c r="VIO57" s="111"/>
      <c r="VIP57" s="111"/>
      <c r="VIQ57" s="111"/>
      <c r="VIR57" s="111"/>
      <c r="VIS57" s="111"/>
      <c r="VIT57" s="111"/>
      <c r="VIU57" s="111"/>
      <c r="VIV57" s="111"/>
      <c r="VIW57" s="111"/>
      <c r="VIX57" s="111"/>
      <c r="VIY57" s="111"/>
      <c r="VIZ57" s="111"/>
      <c r="VJA57" s="111"/>
      <c r="VJB57" s="111"/>
      <c r="VJC57" s="111"/>
      <c r="VJD57" s="111"/>
      <c r="VJE57" s="111"/>
      <c r="VJF57" s="111"/>
      <c r="VJG57" s="111"/>
      <c r="VJH57" s="111"/>
      <c r="VJI57" s="111"/>
      <c r="VJJ57" s="111"/>
      <c r="VJK57" s="111"/>
      <c r="VJL57" s="111"/>
      <c r="VJM57" s="111"/>
      <c r="VJN57" s="111"/>
      <c r="VJO57" s="111"/>
      <c r="VJP57" s="111"/>
      <c r="VJQ57" s="111"/>
      <c r="VJR57" s="111"/>
      <c r="VJS57" s="111"/>
      <c r="VJT57" s="111"/>
      <c r="VJU57" s="111"/>
      <c r="VJV57" s="111"/>
      <c r="VJW57" s="111"/>
      <c r="VJX57" s="111"/>
      <c r="VJY57" s="111"/>
      <c r="VJZ57" s="111"/>
      <c r="VKA57" s="111"/>
      <c r="VKB57" s="111"/>
      <c r="VKC57" s="111"/>
      <c r="VKD57" s="111"/>
      <c r="VKE57" s="111"/>
      <c r="VKF57" s="111"/>
      <c r="VKG57" s="111"/>
      <c r="VKH57" s="111"/>
      <c r="VKI57" s="111"/>
      <c r="VKJ57" s="111"/>
      <c r="VKK57" s="111"/>
      <c r="VKL57" s="111"/>
      <c r="VKM57" s="111"/>
      <c r="VKN57" s="111"/>
      <c r="VKO57" s="111"/>
      <c r="VKP57" s="111"/>
      <c r="VKQ57" s="111"/>
      <c r="VKR57" s="111"/>
      <c r="VKS57" s="111"/>
      <c r="VKT57" s="111"/>
      <c r="VKU57" s="111"/>
      <c r="VKV57" s="111"/>
      <c r="VKW57" s="111"/>
      <c r="VKX57" s="111"/>
      <c r="VKY57" s="111"/>
      <c r="VKZ57" s="111"/>
      <c r="VLA57" s="111"/>
      <c r="VLB57" s="111"/>
      <c r="VLC57" s="111"/>
      <c r="VLD57" s="111"/>
      <c r="VLE57" s="111"/>
      <c r="VLF57" s="111"/>
      <c r="VLG57" s="111"/>
      <c r="VLH57" s="111"/>
      <c r="VLI57" s="111"/>
      <c r="VLJ57" s="111"/>
      <c r="VLK57" s="111"/>
      <c r="VLL57" s="111"/>
      <c r="VLM57" s="111"/>
      <c r="VLN57" s="111"/>
      <c r="VLO57" s="111"/>
      <c r="VLP57" s="111"/>
      <c r="VLQ57" s="111"/>
      <c r="VLR57" s="111"/>
      <c r="VLS57" s="111"/>
      <c r="VLT57" s="111"/>
      <c r="VLU57" s="111"/>
      <c r="VLV57" s="111"/>
      <c r="VLW57" s="111"/>
      <c r="VLX57" s="111"/>
      <c r="VLY57" s="111"/>
      <c r="VLZ57" s="111"/>
      <c r="VMA57" s="111"/>
      <c r="VMB57" s="111"/>
      <c r="VMC57" s="111"/>
      <c r="VMD57" s="111"/>
      <c r="VME57" s="111"/>
      <c r="VMF57" s="111"/>
      <c r="VMG57" s="111"/>
      <c r="VMH57" s="111"/>
      <c r="VMI57" s="111"/>
      <c r="VMJ57" s="111"/>
      <c r="VMK57" s="111"/>
      <c r="VML57" s="111"/>
      <c r="VMM57" s="111"/>
      <c r="VMN57" s="111"/>
      <c r="VMO57" s="111"/>
      <c r="VMP57" s="111"/>
      <c r="VMQ57" s="111"/>
      <c r="VMR57" s="111"/>
      <c r="VMS57" s="111"/>
      <c r="VMT57" s="111"/>
      <c r="VMU57" s="111"/>
      <c r="VMV57" s="111"/>
      <c r="VMW57" s="111"/>
      <c r="VMX57" s="111"/>
      <c r="VMY57" s="111"/>
      <c r="VMZ57" s="111"/>
      <c r="VNA57" s="111"/>
      <c r="VNB57" s="111"/>
      <c r="VNC57" s="111"/>
      <c r="VND57" s="111"/>
      <c r="VNE57" s="111"/>
      <c r="VNF57" s="111"/>
      <c r="VNG57" s="111"/>
      <c r="VNH57" s="111"/>
      <c r="VNI57" s="111"/>
      <c r="VNJ57" s="111"/>
      <c r="VNK57" s="111"/>
      <c r="VNL57" s="111"/>
      <c r="VNM57" s="111"/>
      <c r="VNN57" s="111"/>
      <c r="VNO57" s="111"/>
      <c r="VNP57" s="111"/>
      <c r="VNQ57" s="111"/>
      <c r="VNR57" s="111"/>
      <c r="VNS57" s="111"/>
      <c r="VNT57" s="111"/>
      <c r="VNU57" s="111"/>
      <c r="VNV57" s="111"/>
      <c r="VNW57" s="111"/>
      <c r="VNX57" s="111"/>
      <c r="VNY57" s="111"/>
      <c r="VNZ57" s="111"/>
      <c r="VOA57" s="111"/>
      <c r="VOB57" s="111"/>
      <c r="VOC57" s="111"/>
      <c r="VOD57" s="111"/>
      <c r="VOE57" s="111"/>
      <c r="VOF57" s="111"/>
      <c r="VOG57" s="111"/>
      <c r="VOH57" s="111"/>
      <c r="VOI57" s="111"/>
      <c r="VOJ57" s="111"/>
      <c r="VOK57" s="111"/>
      <c r="VOL57" s="111"/>
      <c r="VOM57" s="111"/>
      <c r="VON57" s="111"/>
      <c r="VOO57" s="111"/>
      <c r="VOP57" s="111"/>
      <c r="VOQ57" s="111"/>
      <c r="VOR57" s="111"/>
      <c r="VOS57" s="111"/>
      <c r="VOT57" s="111"/>
      <c r="VOU57" s="111"/>
      <c r="VOV57" s="111"/>
      <c r="VOW57" s="111"/>
      <c r="VOX57" s="111"/>
      <c r="VOY57" s="111"/>
      <c r="VOZ57" s="111"/>
      <c r="VPA57" s="111"/>
      <c r="VPB57" s="111"/>
      <c r="VPC57" s="111"/>
      <c r="VPD57" s="111"/>
      <c r="VPE57" s="111"/>
      <c r="VPF57" s="111"/>
      <c r="VPG57" s="111"/>
      <c r="VPH57" s="111"/>
      <c r="VPI57" s="111"/>
      <c r="VPJ57" s="111"/>
      <c r="VPK57" s="111"/>
      <c r="VPL57" s="111"/>
      <c r="VPM57" s="111"/>
      <c r="VPN57" s="111"/>
      <c r="VPO57" s="111"/>
      <c r="VPP57" s="111"/>
      <c r="VPQ57" s="111"/>
      <c r="VPR57" s="111"/>
      <c r="VPS57" s="111"/>
      <c r="VPT57" s="111"/>
      <c r="VPU57" s="111"/>
      <c r="VPV57" s="111"/>
      <c r="VPW57" s="111"/>
      <c r="VPX57" s="111"/>
      <c r="VPY57" s="111"/>
      <c r="VPZ57" s="111"/>
      <c r="VQA57" s="111"/>
      <c r="VQB57" s="111"/>
      <c r="VQC57" s="111"/>
      <c r="VQD57" s="111"/>
      <c r="VQE57" s="111"/>
      <c r="VQF57" s="111"/>
      <c r="VQG57" s="111"/>
      <c r="VQH57" s="111"/>
      <c r="VQI57" s="111"/>
      <c r="VQJ57" s="111"/>
      <c r="VQK57" s="111"/>
      <c r="VQL57" s="111"/>
      <c r="VQM57" s="111"/>
      <c r="VQN57" s="111"/>
      <c r="VQO57" s="111"/>
      <c r="VQP57" s="111"/>
      <c r="VQQ57" s="111"/>
      <c r="VQR57" s="111"/>
      <c r="VQS57" s="111"/>
      <c r="VQT57" s="111"/>
      <c r="VQU57" s="111"/>
      <c r="VQV57" s="111"/>
      <c r="VQW57" s="111"/>
      <c r="VQX57" s="111"/>
      <c r="VQY57" s="111"/>
      <c r="VQZ57" s="111"/>
      <c r="VRA57" s="111"/>
      <c r="VRB57" s="111"/>
      <c r="VRC57" s="111"/>
      <c r="VRD57" s="111"/>
      <c r="VRE57" s="111"/>
      <c r="VRF57" s="111"/>
      <c r="VRG57" s="111"/>
      <c r="VRH57" s="111"/>
      <c r="VRI57" s="111"/>
      <c r="VRJ57" s="111"/>
      <c r="VRK57" s="111"/>
      <c r="VRL57" s="111"/>
      <c r="VRM57" s="111"/>
      <c r="VRN57" s="111"/>
      <c r="VRO57" s="111"/>
      <c r="VRP57" s="111"/>
      <c r="VRQ57" s="111"/>
      <c r="VRR57" s="111"/>
      <c r="VRS57" s="111"/>
      <c r="VRT57" s="111"/>
      <c r="VRU57" s="111"/>
      <c r="VRV57" s="111"/>
      <c r="VRW57" s="111"/>
      <c r="VRX57" s="111"/>
      <c r="VRY57" s="111"/>
      <c r="VRZ57" s="111"/>
      <c r="VSA57" s="111"/>
      <c r="VSB57" s="111"/>
      <c r="VSC57" s="111"/>
      <c r="VSD57" s="111"/>
      <c r="VSE57" s="111"/>
      <c r="VSF57" s="111"/>
      <c r="VSG57" s="111"/>
      <c r="VSH57" s="111"/>
      <c r="VSI57" s="111"/>
      <c r="VSJ57" s="111"/>
      <c r="VSK57" s="111"/>
      <c r="VSL57" s="111"/>
      <c r="VSM57" s="111"/>
      <c r="VSN57" s="111"/>
      <c r="VSO57" s="111"/>
      <c r="VSP57" s="111"/>
      <c r="VSQ57" s="111"/>
      <c r="VSR57" s="111"/>
      <c r="VSS57" s="111"/>
      <c r="VST57" s="111"/>
      <c r="VSU57" s="111"/>
      <c r="VSV57" s="111"/>
      <c r="VSW57" s="111"/>
      <c r="VSX57" s="111"/>
      <c r="VSY57" s="111"/>
      <c r="VSZ57" s="111"/>
      <c r="VTA57" s="111"/>
      <c r="VTB57" s="111"/>
      <c r="VTC57" s="111"/>
      <c r="VTD57" s="111"/>
      <c r="VTE57" s="111"/>
      <c r="VTF57" s="111"/>
      <c r="VTG57" s="111"/>
      <c r="VTH57" s="111"/>
      <c r="VTI57" s="111"/>
      <c r="VTJ57" s="111"/>
      <c r="VTK57" s="111"/>
      <c r="VTL57" s="111"/>
      <c r="VTM57" s="111"/>
      <c r="VTN57" s="111"/>
      <c r="VTO57" s="111"/>
      <c r="VTP57" s="111"/>
      <c r="VTQ57" s="111"/>
      <c r="VTR57" s="111"/>
      <c r="VTS57" s="111"/>
      <c r="VTT57" s="111"/>
      <c r="VTU57" s="111"/>
      <c r="VTV57" s="111"/>
      <c r="VTW57" s="111"/>
      <c r="VTX57" s="111"/>
      <c r="VTY57" s="111"/>
      <c r="VTZ57" s="111"/>
      <c r="VUA57" s="111"/>
      <c r="VUB57" s="111"/>
      <c r="VUC57" s="111"/>
      <c r="VUD57" s="111"/>
      <c r="VUE57" s="111"/>
      <c r="VUF57" s="111"/>
      <c r="VUG57" s="111"/>
      <c r="VUH57" s="111"/>
      <c r="VUI57" s="111"/>
      <c r="VUJ57" s="111"/>
      <c r="VUK57" s="111"/>
      <c r="VUL57" s="111"/>
      <c r="VUM57" s="111"/>
      <c r="VUN57" s="111"/>
      <c r="VUO57" s="111"/>
      <c r="VUP57" s="111"/>
      <c r="VUQ57" s="111"/>
      <c r="VUR57" s="111"/>
      <c r="VUS57" s="111"/>
      <c r="VUT57" s="111"/>
      <c r="VUU57" s="111"/>
      <c r="VUV57" s="111"/>
      <c r="VUW57" s="111"/>
      <c r="VUX57" s="111"/>
      <c r="VUY57" s="111"/>
      <c r="VUZ57" s="111"/>
      <c r="VVA57" s="111"/>
      <c r="VVB57" s="111"/>
      <c r="VVC57" s="111"/>
      <c r="VVD57" s="111"/>
      <c r="VVE57" s="111"/>
      <c r="VVF57" s="111"/>
      <c r="VVG57" s="111"/>
      <c r="VVH57" s="111"/>
      <c r="VVI57" s="111"/>
      <c r="VVJ57" s="111"/>
      <c r="VVK57" s="111"/>
      <c r="VVL57" s="111"/>
      <c r="VVM57" s="111"/>
      <c r="VVN57" s="111"/>
      <c r="VVO57" s="111"/>
      <c r="VVP57" s="111"/>
      <c r="VVQ57" s="111"/>
      <c r="VVR57" s="111"/>
      <c r="VVS57" s="111"/>
      <c r="VVT57" s="111"/>
      <c r="VVU57" s="111"/>
      <c r="VVV57" s="111"/>
      <c r="VVW57" s="111"/>
      <c r="VVX57" s="111"/>
      <c r="VVY57" s="111"/>
      <c r="VVZ57" s="111"/>
      <c r="VWA57" s="111"/>
      <c r="VWB57" s="111"/>
      <c r="VWC57" s="111"/>
      <c r="VWD57" s="111"/>
      <c r="VWE57" s="111"/>
      <c r="VWF57" s="111"/>
      <c r="VWG57" s="111"/>
      <c r="VWH57" s="111"/>
      <c r="VWI57" s="111"/>
      <c r="VWJ57" s="111"/>
      <c r="VWK57" s="111"/>
      <c r="VWL57" s="111"/>
      <c r="VWM57" s="111"/>
      <c r="VWN57" s="111"/>
      <c r="VWO57" s="111"/>
      <c r="VWP57" s="111"/>
      <c r="VWQ57" s="111"/>
      <c r="VWR57" s="111"/>
      <c r="VWS57" s="111"/>
      <c r="VWT57" s="111"/>
      <c r="VWU57" s="111"/>
      <c r="VWV57" s="111"/>
      <c r="VWW57" s="111"/>
      <c r="VWX57" s="111"/>
      <c r="VWY57" s="111"/>
      <c r="VWZ57" s="111"/>
      <c r="VXA57" s="111"/>
      <c r="VXB57" s="111"/>
      <c r="VXC57" s="111"/>
      <c r="VXD57" s="111"/>
      <c r="VXE57" s="111"/>
      <c r="VXF57" s="111"/>
      <c r="VXG57" s="111"/>
      <c r="VXH57" s="111"/>
      <c r="VXI57" s="111"/>
      <c r="VXJ57" s="111"/>
      <c r="VXK57" s="111"/>
      <c r="VXL57" s="111"/>
      <c r="VXM57" s="111"/>
      <c r="VXN57" s="111"/>
      <c r="VXO57" s="111"/>
      <c r="VXP57" s="111"/>
      <c r="VXQ57" s="111"/>
      <c r="VXR57" s="111"/>
      <c r="VXS57" s="111"/>
      <c r="VXT57" s="111"/>
      <c r="VXU57" s="111"/>
      <c r="VXV57" s="111"/>
      <c r="VXW57" s="111"/>
      <c r="VXX57" s="111"/>
      <c r="VXY57" s="111"/>
      <c r="VXZ57" s="111"/>
      <c r="VYA57" s="111"/>
      <c r="VYB57" s="111"/>
      <c r="VYC57" s="111"/>
      <c r="VYD57" s="111"/>
      <c r="VYE57" s="111"/>
      <c r="VYF57" s="111"/>
      <c r="VYG57" s="111"/>
      <c r="VYH57" s="111"/>
      <c r="VYI57" s="111"/>
      <c r="VYJ57" s="111"/>
      <c r="VYK57" s="111"/>
      <c r="VYL57" s="111"/>
      <c r="VYM57" s="111"/>
      <c r="VYN57" s="111"/>
      <c r="VYO57" s="111"/>
      <c r="VYP57" s="111"/>
      <c r="VYQ57" s="111"/>
      <c r="VYR57" s="111"/>
      <c r="VYS57" s="111"/>
      <c r="VYT57" s="111"/>
      <c r="VYU57" s="111"/>
      <c r="VYV57" s="111"/>
      <c r="VYW57" s="111"/>
      <c r="VYX57" s="111"/>
      <c r="VYY57" s="111"/>
      <c r="VYZ57" s="111"/>
      <c r="VZA57" s="111"/>
      <c r="VZB57" s="111"/>
      <c r="VZC57" s="111"/>
      <c r="VZD57" s="111"/>
      <c r="VZE57" s="111"/>
      <c r="VZF57" s="111"/>
      <c r="VZG57" s="111"/>
      <c r="VZH57" s="111"/>
      <c r="VZI57" s="111"/>
      <c r="VZJ57" s="111"/>
      <c r="VZK57" s="111"/>
      <c r="VZL57" s="111"/>
      <c r="VZM57" s="111"/>
      <c r="VZN57" s="111"/>
      <c r="VZO57" s="111"/>
      <c r="VZP57" s="111"/>
      <c r="VZQ57" s="111"/>
      <c r="VZR57" s="111"/>
      <c r="VZS57" s="111"/>
      <c r="VZT57" s="111"/>
      <c r="VZU57" s="111"/>
      <c r="VZV57" s="111"/>
      <c r="VZW57" s="111"/>
      <c r="VZX57" s="111"/>
      <c r="VZY57" s="111"/>
      <c r="VZZ57" s="111"/>
      <c r="WAA57" s="111"/>
      <c r="WAB57" s="111"/>
      <c r="WAC57" s="111"/>
      <c r="WAD57" s="111"/>
      <c r="WAE57" s="111"/>
      <c r="WAF57" s="111"/>
      <c r="WAG57" s="111"/>
      <c r="WAH57" s="111"/>
      <c r="WAI57" s="111"/>
      <c r="WAJ57" s="111"/>
      <c r="WAK57" s="111"/>
      <c r="WAL57" s="111"/>
      <c r="WAM57" s="111"/>
      <c r="WAN57" s="111"/>
      <c r="WAO57" s="111"/>
      <c r="WAP57" s="111"/>
      <c r="WAQ57" s="111"/>
      <c r="WAR57" s="111"/>
      <c r="WAS57" s="111"/>
      <c r="WAT57" s="111"/>
      <c r="WAU57" s="111"/>
      <c r="WAV57" s="111"/>
      <c r="WAW57" s="111"/>
      <c r="WAX57" s="111"/>
      <c r="WAY57" s="111"/>
      <c r="WAZ57" s="111"/>
      <c r="WBA57" s="111"/>
      <c r="WBB57" s="111"/>
      <c r="WBC57" s="111"/>
      <c r="WBD57" s="111"/>
      <c r="WBE57" s="111"/>
      <c r="WBF57" s="111"/>
      <c r="WBG57" s="111"/>
      <c r="WBH57" s="111"/>
      <c r="WBI57" s="111"/>
      <c r="WBJ57" s="111"/>
      <c r="WBK57" s="111"/>
      <c r="WBL57" s="111"/>
      <c r="WBM57" s="111"/>
      <c r="WBN57" s="111"/>
      <c r="WBO57" s="111"/>
      <c r="WBP57" s="111"/>
      <c r="WBQ57" s="111"/>
      <c r="WBR57" s="111"/>
      <c r="WBS57" s="111"/>
      <c r="WBT57" s="111"/>
      <c r="WBU57" s="111"/>
      <c r="WBV57" s="111"/>
      <c r="WBW57" s="111"/>
      <c r="WBX57" s="111"/>
      <c r="WBY57" s="111"/>
      <c r="WBZ57" s="111"/>
      <c r="WCA57" s="111"/>
      <c r="WCB57" s="111"/>
      <c r="WCC57" s="111"/>
      <c r="WCD57" s="111"/>
      <c r="WCE57" s="111"/>
      <c r="WCF57" s="111"/>
      <c r="WCG57" s="111"/>
      <c r="WCH57" s="111"/>
      <c r="WCI57" s="111"/>
      <c r="WCJ57" s="111"/>
      <c r="WCK57" s="111"/>
      <c r="WCL57" s="111"/>
      <c r="WCM57" s="111"/>
      <c r="WCN57" s="111"/>
      <c r="WCO57" s="111"/>
      <c r="WCP57" s="111"/>
      <c r="WCQ57" s="111"/>
      <c r="WCR57" s="111"/>
      <c r="WCS57" s="111"/>
      <c r="WCT57" s="111"/>
      <c r="WCU57" s="111"/>
      <c r="WCV57" s="111"/>
      <c r="WCW57" s="111"/>
      <c r="WCX57" s="111"/>
      <c r="WCY57" s="111"/>
      <c r="WCZ57" s="111"/>
      <c r="WDA57" s="111"/>
      <c r="WDB57" s="111"/>
      <c r="WDC57" s="111"/>
      <c r="WDD57" s="111"/>
      <c r="WDE57" s="111"/>
      <c r="WDF57" s="111"/>
      <c r="WDG57" s="111"/>
      <c r="WDH57" s="111"/>
      <c r="WDI57" s="111"/>
      <c r="WDJ57" s="111"/>
      <c r="WDK57" s="111"/>
      <c r="WDL57" s="111"/>
      <c r="WDM57" s="111"/>
      <c r="WDN57" s="111"/>
      <c r="WDO57" s="111"/>
      <c r="WDP57" s="111"/>
      <c r="WDQ57" s="111"/>
      <c r="WDR57" s="111"/>
      <c r="WDS57" s="111"/>
      <c r="WDT57" s="111"/>
      <c r="WDU57" s="111"/>
      <c r="WDV57" s="111"/>
      <c r="WDW57" s="111"/>
      <c r="WDX57" s="111"/>
      <c r="WDY57" s="111"/>
      <c r="WDZ57" s="111"/>
      <c r="WEA57" s="111"/>
      <c r="WEB57" s="111"/>
      <c r="WEC57" s="111"/>
      <c r="WED57" s="111"/>
      <c r="WEE57" s="111"/>
      <c r="WEF57" s="111"/>
      <c r="WEG57" s="111"/>
      <c r="WEH57" s="111"/>
      <c r="WEI57" s="111"/>
      <c r="WEJ57" s="111"/>
      <c r="WEK57" s="111"/>
      <c r="WEL57" s="111"/>
      <c r="WEM57" s="111"/>
      <c r="WEN57" s="111"/>
      <c r="WEO57" s="111"/>
      <c r="WEP57" s="111"/>
      <c r="WEQ57" s="111"/>
      <c r="WER57" s="111"/>
      <c r="WES57" s="111"/>
      <c r="WET57" s="111"/>
      <c r="WEU57" s="111"/>
      <c r="WEV57" s="111"/>
      <c r="WEW57" s="111"/>
      <c r="WEX57" s="111"/>
      <c r="WEY57" s="111"/>
      <c r="WEZ57" s="111"/>
      <c r="WFA57" s="111"/>
      <c r="WFB57" s="111"/>
      <c r="WFC57" s="111"/>
      <c r="WFD57" s="111"/>
      <c r="WFE57" s="111"/>
      <c r="WFF57" s="111"/>
      <c r="WFG57" s="111"/>
      <c r="WFH57" s="111"/>
      <c r="WFI57" s="111"/>
      <c r="WFJ57" s="111"/>
      <c r="WFK57" s="111"/>
      <c r="WFL57" s="111"/>
      <c r="WFM57" s="111"/>
      <c r="WFN57" s="111"/>
      <c r="WFO57" s="111"/>
      <c r="WFP57" s="111"/>
      <c r="WFQ57" s="111"/>
      <c r="WFR57" s="111"/>
      <c r="WFS57" s="111"/>
      <c r="WFT57" s="111"/>
      <c r="WFU57" s="111"/>
      <c r="WFV57" s="111"/>
      <c r="WFW57" s="111"/>
      <c r="WFX57" s="111"/>
      <c r="WFY57" s="111"/>
      <c r="WFZ57" s="111"/>
      <c r="WGA57" s="111"/>
      <c r="WGB57" s="111"/>
      <c r="WGC57" s="111"/>
      <c r="WGD57" s="111"/>
      <c r="WGE57" s="111"/>
      <c r="WGF57" s="111"/>
      <c r="WGG57" s="111"/>
      <c r="WGH57" s="111"/>
      <c r="WGI57" s="111"/>
      <c r="WGJ57" s="111"/>
      <c r="WGK57" s="111"/>
      <c r="WGL57" s="111"/>
      <c r="WGM57" s="111"/>
      <c r="WGN57" s="111"/>
      <c r="WGO57" s="111"/>
      <c r="WGP57" s="111"/>
      <c r="WGQ57" s="111"/>
      <c r="WGR57" s="111"/>
      <c r="WGS57" s="111"/>
      <c r="WGT57" s="111"/>
      <c r="WGU57" s="111"/>
      <c r="WGV57" s="111"/>
      <c r="WGW57" s="111"/>
      <c r="WGX57" s="111"/>
      <c r="WGY57" s="111"/>
      <c r="WGZ57" s="111"/>
      <c r="WHA57" s="111"/>
      <c r="WHB57" s="111"/>
      <c r="WHC57" s="111"/>
      <c r="WHD57" s="111"/>
      <c r="WHE57" s="111"/>
      <c r="WHF57" s="111"/>
      <c r="WHG57" s="111"/>
      <c r="WHH57" s="111"/>
      <c r="WHI57" s="111"/>
      <c r="WHJ57" s="111"/>
      <c r="WHK57" s="111"/>
      <c r="WHL57" s="111"/>
      <c r="WHM57" s="111"/>
      <c r="WHN57" s="111"/>
      <c r="WHO57" s="111"/>
      <c r="WHP57" s="111"/>
      <c r="WHQ57" s="111"/>
      <c r="WHR57" s="111"/>
      <c r="WHS57" s="111"/>
      <c r="WHT57" s="111"/>
      <c r="WHU57" s="111"/>
      <c r="WHV57" s="111"/>
      <c r="WHW57" s="111"/>
      <c r="WHX57" s="111"/>
      <c r="WHY57" s="111"/>
      <c r="WHZ57" s="111"/>
      <c r="WIA57" s="111"/>
      <c r="WIB57" s="111"/>
      <c r="WIC57" s="111"/>
      <c r="WID57" s="111"/>
      <c r="WIE57" s="111"/>
      <c r="WIF57" s="111"/>
      <c r="WIG57" s="111"/>
      <c r="WIH57" s="111"/>
      <c r="WII57" s="111"/>
      <c r="WIJ57" s="111"/>
      <c r="WIK57" s="111"/>
      <c r="WIL57" s="111"/>
      <c r="WIM57" s="111"/>
      <c r="WIN57" s="111"/>
      <c r="WIO57" s="111"/>
      <c r="WIP57" s="111"/>
      <c r="WIQ57" s="111"/>
      <c r="WIR57" s="111"/>
      <c r="WIS57" s="111"/>
      <c r="WIT57" s="111"/>
      <c r="WIU57" s="111"/>
      <c r="WIV57" s="111"/>
      <c r="WIW57" s="111"/>
      <c r="WIX57" s="111"/>
      <c r="WIY57" s="111"/>
      <c r="WIZ57" s="111"/>
      <c r="WJA57" s="111"/>
      <c r="WJB57" s="111"/>
      <c r="WJC57" s="111"/>
      <c r="WJD57" s="111"/>
      <c r="WJE57" s="111"/>
      <c r="WJF57" s="111"/>
      <c r="WJG57" s="111"/>
      <c r="WJH57" s="111"/>
      <c r="WJI57" s="111"/>
      <c r="WJJ57" s="111"/>
      <c r="WJK57" s="111"/>
      <c r="WJL57" s="111"/>
      <c r="WJM57" s="111"/>
      <c r="WJN57" s="111"/>
      <c r="WJO57" s="111"/>
      <c r="WJP57" s="111"/>
      <c r="WJQ57" s="111"/>
      <c r="WJR57" s="111"/>
      <c r="WJS57" s="111"/>
      <c r="WJT57" s="111"/>
      <c r="WJU57" s="111"/>
      <c r="WJV57" s="111"/>
      <c r="WJW57" s="111"/>
      <c r="WJX57" s="111"/>
      <c r="WJY57" s="111"/>
      <c r="WJZ57" s="111"/>
      <c r="WKA57" s="111"/>
      <c r="WKB57" s="111"/>
      <c r="WKC57" s="111"/>
      <c r="WKD57" s="111"/>
      <c r="WKE57" s="111"/>
      <c r="WKF57" s="111"/>
      <c r="WKG57" s="111"/>
      <c r="WKH57" s="111"/>
      <c r="WKI57" s="111"/>
      <c r="WKJ57" s="111"/>
      <c r="WKK57" s="111"/>
      <c r="WKL57" s="111"/>
      <c r="WKM57" s="111"/>
      <c r="WKN57" s="111"/>
      <c r="WKO57" s="111"/>
      <c r="WKP57" s="111"/>
      <c r="WKQ57" s="111"/>
      <c r="WKR57" s="111"/>
      <c r="WKS57" s="111"/>
      <c r="WKT57" s="111"/>
      <c r="WKU57" s="111"/>
      <c r="WKV57" s="111"/>
      <c r="WKW57" s="111"/>
      <c r="WKX57" s="111"/>
      <c r="WKY57" s="111"/>
      <c r="WKZ57" s="111"/>
      <c r="WLA57" s="111"/>
      <c r="WLB57" s="111"/>
      <c r="WLC57" s="111"/>
      <c r="WLD57" s="111"/>
      <c r="WLE57" s="111"/>
      <c r="WLF57" s="111"/>
      <c r="WLG57" s="111"/>
      <c r="WLH57" s="111"/>
      <c r="WLI57" s="111"/>
      <c r="WLJ57" s="111"/>
      <c r="WLK57" s="111"/>
      <c r="WLL57" s="111"/>
      <c r="WLM57" s="111"/>
      <c r="WLN57" s="111"/>
      <c r="WLO57" s="111"/>
      <c r="WLP57" s="111"/>
      <c r="WLQ57" s="111"/>
      <c r="WLR57" s="111"/>
      <c r="WLS57" s="111"/>
      <c r="WLT57" s="111"/>
      <c r="WLU57" s="111"/>
      <c r="WLV57" s="111"/>
      <c r="WLW57" s="111"/>
      <c r="WLX57" s="111"/>
      <c r="WLY57" s="111"/>
      <c r="WLZ57" s="111"/>
      <c r="WMA57" s="111"/>
      <c r="WMB57" s="111"/>
      <c r="WMC57" s="111"/>
      <c r="WMD57" s="111"/>
      <c r="WME57" s="111"/>
      <c r="WMF57" s="111"/>
      <c r="WMG57" s="111"/>
      <c r="WMH57" s="111"/>
      <c r="WMI57" s="111"/>
      <c r="WMJ57" s="111"/>
      <c r="WMK57" s="111"/>
      <c r="WML57" s="111"/>
      <c r="WMM57" s="111"/>
      <c r="WMN57" s="111"/>
      <c r="WMO57" s="111"/>
      <c r="WMP57" s="111"/>
      <c r="WMQ57" s="111"/>
      <c r="WMR57" s="111"/>
      <c r="WMS57" s="111"/>
      <c r="WMT57" s="111"/>
      <c r="WMU57" s="111"/>
      <c r="WMV57" s="111"/>
      <c r="WMW57" s="111"/>
      <c r="WMX57" s="111"/>
      <c r="WMY57" s="111"/>
      <c r="WMZ57" s="111"/>
      <c r="WNA57" s="111"/>
      <c r="WNB57" s="111"/>
      <c r="WNC57" s="111"/>
      <c r="WND57" s="111"/>
      <c r="WNE57" s="111"/>
      <c r="WNF57" s="111"/>
      <c r="WNG57" s="111"/>
      <c r="WNH57" s="111"/>
      <c r="WNI57" s="111"/>
      <c r="WNJ57" s="111"/>
      <c r="WNK57" s="111"/>
      <c r="WNL57" s="111"/>
      <c r="WNM57" s="111"/>
      <c r="WNN57" s="111"/>
      <c r="WNO57" s="111"/>
      <c r="WNP57" s="111"/>
      <c r="WNQ57" s="111"/>
      <c r="WNR57" s="111"/>
      <c r="WNS57" s="111"/>
      <c r="WNT57" s="111"/>
      <c r="WNU57" s="111"/>
      <c r="WNV57" s="111"/>
      <c r="WNW57" s="111"/>
      <c r="WNX57" s="111"/>
      <c r="WNY57" s="111"/>
      <c r="WNZ57" s="111"/>
      <c r="WOA57" s="111"/>
      <c r="WOB57" s="111"/>
      <c r="WOC57" s="111"/>
      <c r="WOD57" s="111"/>
      <c r="WOE57" s="111"/>
      <c r="WOF57" s="111"/>
      <c r="WOG57" s="111"/>
      <c r="WOH57" s="111"/>
      <c r="WOI57" s="111"/>
      <c r="WOJ57" s="111"/>
      <c r="WOK57" s="111"/>
      <c r="WOL57" s="111"/>
      <c r="WOM57" s="111"/>
      <c r="WON57" s="111"/>
      <c r="WOO57" s="111"/>
      <c r="WOP57" s="111"/>
      <c r="WOQ57" s="111"/>
      <c r="WOR57" s="111"/>
      <c r="WOS57" s="111"/>
      <c r="WOT57" s="111"/>
      <c r="WOU57" s="111"/>
      <c r="WOV57" s="111"/>
      <c r="WOW57" s="111"/>
      <c r="WOX57" s="111"/>
      <c r="WOY57" s="111"/>
      <c r="WOZ57" s="111"/>
      <c r="WPA57" s="111"/>
      <c r="WPB57" s="111"/>
      <c r="WPC57" s="111"/>
      <c r="WPD57" s="111"/>
      <c r="WPE57" s="111"/>
      <c r="WPF57" s="111"/>
      <c r="WPG57" s="111"/>
      <c r="WPH57" s="111"/>
      <c r="WPI57" s="111"/>
      <c r="WPJ57" s="111"/>
      <c r="WPK57" s="111"/>
      <c r="WPL57" s="111"/>
      <c r="WPM57" s="111"/>
      <c r="WPN57" s="111"/>
      <c r="WPO57" s="111"/>
      <c r="WPP57" s="111"/>
      <c r="WPQ57" s="111"/>
      <c r="WPR57" s="111"/>
      <c r="WPS57" s="111"/>
      <c r="WPT57" s="111"/>
      <c r="WPU57" s="111"/>
      <c r="WPV57" s="111"/>
      <c r="WPW57" s="111"/>
      <c r="WPX57" s="111"/>
      <c r="WPY57" s="111"/>
      <c r="WPZ57" s="111"/>
      <c r="WQA57" s="111"/>
      <c r="WQB57" s="111"/>
      <c r="WQC57" s="111"/>
      <c r="WQD57" s="111"/>
      <c r="WQE57" s="111"/>
      <c r="WQF57" s="111"/>
      <c r="WQG57" s="111"/>
      <c r="WQH57" s="111"/>
      <c r="WQI57" s="111"/>
      <c r="WQJ57" s="111"/>
      <c r="WQK57" s="111"/>
      <c r="WQL57" s="111"/>
      <c r="WQM57" s="111"/>
      <c r="WQN57" s="111"/>
      <c r="WQO57" s="111"/>
      <c r="WQP57" s="111"/>
      <c r="WQQ57" s="111"/>
      <c r="WQR57" s="111"/>
      <c r="WQS57" s="111"/>
      <c r="WQT57" s="111"/>
      <c r="WQU57" s="111"/>
      <c r="WQV57" s="111"/>
      <c r="WQW57" s="111"/>
      <c r="WQX57" s="111"/>
      <c r="WQY57" s="111"/>
      <c r="WQZ57" s="111"/>
      <c r="WRA57" s="111"/>
      <c r="WRB57" s="111"/>
      <c r="WRC57" s="111"/>
      <c r="WRD57" s="111"/>
      <c r="WRE57" s="111"/>
      <c r="WRF57" s="111"/>
      <c r="WRG57" s="111"/>
      <c r="WRH57" s="111"/>
      <c r="WRI57" s="111"/>
      <c r="WRJ57" s="111"/>
      <c r="WRK57" s="111"/>
      <c r="WRL57" s="111"/>
      <c r="WRM57" s="111"/>
      <c r="WRN57" s="111"/>
      <c r="WRO57" s="111"/>
      <c r="WRP57" s="111"/>
      <c r="WRQ57" s="111"/>
      <c r="WRR57" s="111"/>
      <c r="WRS57" s="111"/>
      <c r="WRT57" s="111"/>
      <c r="WRU57" s="111"/>
      <c r="WRV57" s="111"/>
      <c r="WRW57" s="111"/>
      <c r="WRX57" s="111"/>
      <c r="WRY57" s="111"/>
      <c r="WRZ57" s="111"/>
      <c r="WSA57" s="111"/>
      <c r="WSB57" s="111"/>
      <c r="WSC57" s="111"/>
      <c r="WSD57" s="111"/>
      <c r="WSE57" s="111"/>
      <c r="WSF57" s="111"/>
      <c r="WSG57" s="111"/>
      <c r="WSH57" s="111"/>
      <c r="WSI57" s="111"/>
      <c r="WSJ57" s="111"/>
      <c r="WSK57" s="111"/>
      <c r="WSL57" s="111"/>
      <c r="WSM57" s="111"/>
      <c r="WSN57" s="111"/>
      <c r="WSO57" s="111"/>
      <c r="WSP57" s="111"/>
      <c r="WSQ57" s="111"/>
      <c r="WSR57" s="111"/>
      <c r="WSS57" s="111"/>
      <c r="WST57" s="111"/>
      <c r="WSU57" s="111"/>
      <c r="WSV57" s="111"/>
      <c r="WSW57" s="111"/>
      <c r="WSX57" s="111"/>
      <c r="WSY57" s="111"/>
      <c r="WSZ57" s="111"/>
      <c r="WTA57" s="111"/>
      <c r="WTB57" s="111"/>
      <c r="WTC57" s="111"/>
      <c r="WTD57" s="111"/>
      <c r="WTE57" s="111"/>
      <c r="WTF57" s="111"/>
      <c r="WTG57" s="111"/>
      <c r="WTH57" s="111"/>
      <c r="WTI57" s="111"/>
      <c r="WTJ57" s="111"/>
      <c r="WTK57" s="111"/>
      <c r="WTL57" s="111"/>
      <c r="WTM57" s="111"/>
      <c r="WTN57" s="111"/>
      <c r="WTO57" s="111"/>
      <c r="WTP57" s="111"/>
      <c r="WTQ57" s="111"/>
      <c r="WTR57" s="111"/>
      <c r="WTS57" s="111"/>
      <c r="WTT57" s="111"/>
      <c r="WTU57" s="111"/>
      <c r="WTV57" s="111"/>
      <c r="WTW57" s="111"/>
      <c r="WTX57" s="111"/>
      <c r="WTY57" s="111"/>
      <c r="WTZ57" s="111"/>
      <c r="WUA57" s="111"/>
      <c r="WUB57" s="111"/>
      <c r="WUC57" s="111"/>
      <c r="WUD57" s="111"/>
      <c r="WUE57" s="111"/>
      <c r="WUF57" s="111"/>
      <c r="WUG57" s="111"/>
      <c r="WUH57" s="111"/>
      <c r="WUI57" s="111"/>
      <c r="WUJ57" s="111"/>
      <c r="WUK57" s="111"/>
      <c r="WUL57" s="111"/>
      <c r="WUM57" s="111"/>
      <c r="WUN57" s="111"/>
      <c r="WUO57" s="111"/>
      <c r="WUP57" s="111"/>
      <c r="WUQ57" s="111"/>
      <c r="WUR57" s="111"/>
      <c r="WUS57" s="111"/>
      <c r="WUT57" s="111"/>
      <c r="WUU57" s="111"/>
      <c r="WUV57" s="111"/>
      <c r="WUW57" s="111"/>
      <c r="WUX57" s="111"/>
      <c r="WUY57" s="111"/>
      <c r="WUZ57" s="111"/>
      <c r="WVA57" s="111"/>
      <c r="WVB57" s="111"/>
      <c r="WVC57" s="111"/>
      <c r="WVD57" s="111"/>
      <c r="WVE57" s="111"/>
      <c r="WVF57" s="111"/>
      <c r="WVG57" s="111"/>
      <c r="WVH57" s="111"/>
      <c r="WVI57" s="111"/>
      <c r="WVJ57" s="111"/>
      <c r="WVK57" s="111"/>
      <c r="WVL57" s="111"/>
      <c r="WVM57" s="111"/>
      <c r="WVN57" s="111"/>
      <c r="WVO57" s="111"/>
      <c r="WVP57" s="111"/>
      <c r="WVQ57" s="111"/>
      <c r="WVR57" s="111"/>
      <c r="WVS57" s="111"/>
      <c r="WVT57" s="111"/>
      <c r="WVU57" s="111"/>
      <c r="WVV57" s="111"/>
      <c r="WVW57" s="111"/>
      <c r="WVX57" s="111"/>
      <c r="WVY57" s="111"/>
      <c r="WVZ57" s="111"/>
      <c r="WWA57" s="111"/>
      <c r="WWB57" s="111"/>
      <c r="WWC57" s="111"/>
      <c r="WWD57" s="111"/>
      <c r="WWE57" s="111"/>
      <c r="WWF57" s="111"/>
      <c r="WWG57" s="111"/>
      <c r="WWH57" s="111"/>
      <c r="WWI57" s="111"/>
      <c r="WWJ57" s="111"/>
      <c r="WWK57" s="111"/>
      <c r="WWL57" s="111"/>
      <c r="WWM57" s="111"/>
      <c r="WWN57" s="111"/>
      <c r="WWO57" s="111"/>
      <c r="WWP57" s="111"/>
      <c r="WWQ57" s="111"/>
      <c r="WWR57" s="111"/>
      <c r="WWS57" s="111"/>
      <c r="WWT57" s="111"/>
      <c r="WWU57" s="111"/>
      <c r="WWV57" s="111"/>
      <c r="WWW57" s="111"/>
      <c r="WWX57" s="111"/>
      <c r="WWY57" s="111"/>
      <c r="WWZ57" s="111"/>
      <c r="WXA57" s="111"/>
      <c r="WXB57" s="111"/>
      <c r="WXC57" s="111"/>
      <c r="WXD57" s="111"/>
      <c r="WXE57" s="111"/>
      <c r="WXF57" s="111"/>
      <c r="WXG57" s="111"/>
      <c r="WXH57" s="111"/>
      <c r="WXI57" s="111"/>
      <c r="WXJ57" s="111"/>
      <c r="WXK57" s="111"/>
      <c r="WXL57" s="111"/>
      <c r="WXM57" s="111"/>
      <c r="WXN57" s="111"/>
      <c r="WXO57" s="111"/>
      <c r="WXP57" s="111"/>
      <c r="WXQ57" s="111"/>
      <c r="WXR57" s="111"/>
      <c r="WXS57" s="111"/>
      <c r="WXT57" s="111"/>
      <c r="WXU57" s="111"/>
      <c r="WXV57" s="111"/>
      <c r="WXW57" s="111"/>
      <c r="WXX57" s="111"/>
      <c r="WXY57" s="111"/>
      <c r="WXZ57" s="111"/>
      <c r="WYA57" s="111"/>
      <c r="WYB57" s="111"/>
      <c r="WYC57" s="111"/>
      <c r="WYD57" s="111"/>
      <c r="WYE57" s="111"/>
      <c r="WYF57" s="111"/>
      <c r="WYG57" s="111"/>
      <c r="WYH57" s="111"/>
      <c r="WYI57" s="111"/>
      <c r="WYJ57" s="111"/>
      <c r="WYK57" s="111"/>
      <c r="WYL57" s="111"/>
      <c r="WYM57" s="111"/>
      <c r="WYN57" s="111"/>
      <c r="WYO57" s="111"/>
      <c r="WYP57" s="111"/>
      <c r="WYQ57" s="111"/>
      <c r="WYR57" s="111"/>
      <c r="WYS57" s="111"/>
      <c r="WYT57" s="111"/>
      <c r="WYU57" s="111"/>
      <c r="WYV57" s="111"/>
      <c r="WYW57" s="111"/>
      <c r="WYX57" s="111"/>
      <c r="WYY57" s="111"/>
      <c r="WYZ57" s="111"/>
      <c r="WZA57" s="111"/>
      <c r="WZB57" s="111"/>
      <c r="WZC57" s="111"/>
      <c r="WZD57" s="111"/>
      <c r="WZE57" s="111"/>
      <c r="WZF57" s="111"/>
      <c r="WZG57" s="111"/>
      <c r="WZH57" s="111"/>
      <c r="WZI57" s="111"/>
      <c r="WZJ57" s="111"/>
      <c r="WZK57" s="111"/>
      <c r="WZL57" s="111"/>
      <c r="WZM57" s="111"/>
      <c r="WZN57" s="111"/>
      <c r="WZO57" s="111"/>
      <c r="WZP57" s="111"/>
      <c r="WZQ57" s="111"/>
      <c r="WZR57" s="111"/>
      <c r="WZS57" s="111"/>
      <c r="WZT57" s="111"/>
      <c r="WZU57" s="111"/>
      <c r="WZV57" s="111"/>
      <c r="WZW57" s="111"/>
      <c r="WZX57" s="111"/>
      <c r="WZY57" s="111"/>
      <c r="WZZ57" s="111"/>
      <c r="XAA57" s="111"/>
      <c r="XAB57" s="111"/>
      <c r="XAC57" s="111"/>
      <c r="XAD57" s="111"/>
      <c r="XAE57" s="111"/>
      <c r="XAF57" s="111"/>
      <c r="XAG57" s="111"/>
      <c r="XAH57" s="111"/>
      <c r="XAI57" s="111"/>
      <c r="XAJ57" s="111"/>
      <c r="XAK57" s="111"/>
      <c r="XAL57" s="111"/>
      <c r="XAM57" s="111"/>
      <c r="XAN57" s="111"/>
      <c r="XAO57" s="111"/>
      <c r="XAP57" s="111"/>
      <c r="XAQ57" s="111"/>
      <c r="XAR57" s="111"/>
      <c r="XAS57" s="111"/>
      <c r="XAT57" s="111"/>
      <c r="XAU57" s="111"/>
      <c r="XAV57" s="111"/>
      <c r="XAW57" s="111"/>
      <c r="XAX57" s="111"/>
      <c r="XAY57" s="111"/>
      <c r="XAZ57" s="111"/>
      <c r="XBA57" s="111"/>
      <c r="XBB57" s="111"/>
      <c r="XBC57" s="111"/>
      <c r="XBD57" s="111"/>
      <c r="XBE57" s="111"/>
      <c r="XBF57" s="111"/>
      <c r="XBG57" s="111"/>
      <c r="XBH57" s="111"/>
      <c r="XBI57" s="111"/>
      <c r="XBJ57" s="111"/>
      <c r="XBK57" s="111"/>
      <c r="XBL57" s="111"/>
      <c r="XBM57" s="111"/>
      <c r="XBN57" s="111"/>
      <c r="XBO57" s="111"/>
      <c r="XBP57" s="111"/>
      <c r="XBQ57" s="111"/>
      <c r="XBR57" s="111"/>
      <c r="XBS57" s="111"/>
      <c r="XBT57" s="111"/>
      <c r="XBU57" s="111"/>
      <c r="XBV57" s="111"/>
      <c r="XBW57" s="111"/>
      <c r="XBX57" s="111"/>
      <c r="XBY57" s="111"/>
      <c r="XBZ57" s="111"/>
      <c r="XCA57" s="111"/>
      <c r="XCB57" s="111"/>
      <c r="XCC57" s="111"/>
      <c r="XCD57" s="111"/>
      <c r="XCE57" s="111"/>
      <c r="XCF57" s="111"/>
      <c r="XCG57" s="111"/>
      <c r="XCH57" s="111"/>
      <c r="XCI57" s="111"/>
      <c r="XCJ57" s="111"/>
      <c r="XCK57" s="111"/>
      <c r="XCL57" s="111"/>
      <c r="XCM57" s="111"/>
      <c r="XCN57" s="111"/>
      <c r="XCO57" s="111"/>
      <c r="XCP57" s="111"/>
      <c r="XCQ57" s="111"/>
      <c r="XCR57" s="111"/>
      <c r="XCS57" s="111"/>
      <c r="XCT57" s="111"/>
      <c r="XCU57" s="111"/>
      <c r="XCV57" s="111"/>
      <c r="XCW57" s="111"/>
      <c r="XCX57" s="111"/>
      <c r="XCY57" s="111"/>
      <c r="XCZ57" s="111"/>
      <c r="XDA57" s="111"/>
      <c r="XDB57" s="111"/>
      <c r="XDC57" s="111"/>
      <c r="XDD57" s="111"/>
      <c r="XDE57" s="111"/>
      <c r="XDF57" s="111"/>
      <c r="XDG57" s="111"/>
      <c r="XDH57" s="111"/>
      <c r="XDI57" s="111"/>
      <c r="XDJ57" s="111"/>
      <c r="XDK57" s="111"/>
      <c r="XDL57" s="111"/>
      <c r="XDM57" s="111"/>
      <c r="XDN57" s="111"/>
      <c r="XDO57" s="111"/>
      <c r="XDP57" s="111"/>
      <c r="XDQ57" s="111"/>
      <c r="XDR57" s="111"/>
      <c r="XDS57" s="111"/>
      <c r="XDT57" s="111"/>
      <c r="XDU57" s="111"/>
      <c r="XDV57" s="111"/>
      <c r="XDW57" s="111"/>
      <c r="XDX57" s="111"/>
      <c r="XDY57" s="111"/>
      <c r="XDZ57" s="111"/>
      <c r="XEA57" s="111"/>
      <c r="XEB57" s="111"/>
      <c r="XEC57" s="111"/>
      <c r="XED57" s="111"/>
      <c r="XEE57" s="111"/>
      <c r="XEF57" s="111"/>
      <c r="XEG57" s="111"/>
      <c r="XEH57" s="111"/>
      <c r="XEI57" s="111"/>
      <c r="XEJ57" s="111"/>
      <c r="XEK57" s="111"/>
      <c r="XEL57" s="111"/>
      <c r="XEM57" s="111"/>
      <c r="XEN57" s="111"/>
      <c r="XEO57" s="111"/>
      <c r="XEP57" s="111"/>
      <c r="XEQ57" s="111"/>
      <c r="XER57" s="111"/>
      <c r="XES57" s="111"/>
      <c r="XET57" s="111"/>
      <c r="XEU57" s="111"/>
      <c r="XEV57" s="111"/>
      <c r="XEW57" s="111"/>
      <c r="XEX57" s="111"/>
      <c r="XEY57" s="111"/>
      <c r="XEZ57" s="111"/>
      <c r="XFA57" s="111"/>
      <c r="XFB57" s="111"/>
      <c r="XFC57" s="111"/>
    </row>
    <row r="58" spans="1:16383" x14ac:dyDescent="0.25">
      <c r="A58" s="95" t="s">
        <v>39</v>
      </c>
      <c r="B58" s="95" t="s">
        <v>259</v>
      </c>
      <c r="C58" s="129" t="s">
        <v>12</v>
      </c>
      <c r="D58" s="123">
        <v>0</v>
      </c>
      <c r="E58" s="123">
        <v>0</v>
      </c>
      <c r="F58" s="123">
        <v>0</v>
      </c>
      <c r="G58" s="123">
        <v>0</v>
      </c>
      <c r="H58" s="123">
        <v>0</v>
      </c>
      <c r="I58" s="123">
        <v>0</v>
      </c>
      <c r="J58" s="123">
        <v>0</v>
      </c>
      <c r="K58" s="123">
        <v>0</v>
      </c>
      <c r="L58" s="123">
        <v>0</v>
      </c>
      <c r="M58" s="123">
        <v>0</v>
      </c>
      <c r="N58" s="123">
        <v>0</v>
      </c>
      <c r="O58" s="123">
        <v>0</v>
      </c>
      <c r="P58" s="123">
        <v>0</v>
      </c>
      <c r="Q58" s="123">
        <v>0</v>
      </c>
      <c r="R58" s="123">
        <v>0</v>
      </c>
      <c r="S58" s="123">
        <v>0</v>
      </c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13"/>
      <c r="FG58" s="113"/>
      <c r="FH58" s="113"/>
      <c r="FI58" s="113"/>
      <c r="FJ58" s="113"/>
      <c r="FK58" s="113"/>
      <c r="FL58" s="113"/>
      <c r="FM58" s="113"/>
      <c r="FN58" s="113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3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3"/>
      <c r="GM58" s="113"/>
      <c r="GN58" s="113"/>
      <c r="GO58" s="113"/>
      <c r="GP58" s="113"/>
      <c r="GQ58" s="113"/>
      <c r="GR58" s="113"/>
      <c r="GS58" s="113"/>
      <c r="GT58" s="113"/>
      <c r="GU58" s="113"/>
      <c r="GV58" s="113"/>
      <c r="GW58" s="113"/>
      <c r="GX58" s="113"/>
      <c r="GY58" s="113"/>
      <c r="GZ58" s="113"/>
      <c r="HA58" s="113"/>
      <c r="HB58" s="113"/>
      <c r="HC58" s="113"/>
      <c r="HD58" s="113"/>
      <c r="HE58" s="113"/>
      <c r="HF58" s="113"/>
      <c r="HG58" s="113"/>
      <c r="HH58" s="113"/>
      <c r="HI58" s="113"/>
      <c r="HJ58" s="113"/>
      <c r="HK58" s="113"/>
      <c r="HL58" s="113"/>
      <c r="HM58" s="113"/>
      <c r="HN58" s="113"/>
      <c r="HO58" s="113"/>
      <c r="HP58" s="113"/>
      <c r="HQ58" s="113"/>
      <c r="HR58" s="113"/>
      <c r="HS58" s="113"/>
      <c r="HT58" s="113"/>
      <c r="HU58" s="113"/>
      <c r="HV58" s="113"/>
      <c r="HW58" s="113"/>
      <c r="HX58" s="113"/>
      <c r="HY58" s="113"/>
      <c r="HZ58" s="113"/>
      <c r="IA58" s="113"/>
      <c r="IB58" s="113"/>
      <c r="IC58" s="113"/>
      <c r="ID58" s="113"/>
      <c r="IE58" s="113"/>
      <c r="IF58" s="113"/>
      <c r="IG58" s="113"/>
      <c r="IH58" s="113"/>
      <c r="II58" s="113"/>
      <c r="IJ58" s="113"/>
      <c r="IK58" s="113"/>
      <c r="IL58" s="113"/>
      <c r="IM58" s="113"/>
      <c r="IN58" s="113"/>
      <c r="IO58" s="113"/>
      <c r="IP58" s="113"/>
      <c r="IQ58" s="113"/>
      <c r="IR58" s="113"/>
      <c r="IS58" s="113"/>
      <c r="IT58" s="113"/>
      <c r="IU58" s="113"/>
      <c r="IV58" s="113"/>
      <c r="IW58" s="113"/>
      <c r="IX58" s="113"/>
      <c r="IY58" s="113"/>
      <c r="IZ58" s="113"/>
      <c r="JA58" s="113"/>
      <c r="JB58" s="113"/>
      <c r="JC58" s="113"/>
      <c r="JD58" s="113"/>
      <c r="JE58" s="113"/>
      <c r="JF58" s="113"/>
      <c r="JG58" s="113"/>
      <c r="JH58" s="113"/>
      <c r="JI58" s="113"/>
      <c r="JJ58" s="113"/>
      <c r="JK58" s="113"/>
      <c r="JL58" s="113"/>
      <c r="JM58" s="113"/>
      <c r="JN58" s="113"/>
      <c r="JO58" s="113"/>
      <c r="JP58" s="113"/>
      <c r="JQ58" s="113"/>
      <c r="JR58" s="113"/>
      <c r="JS58" s="113"/>
      <c r="JT58" s="113"/>
      <c r="JU58" s="113"/>
      <c r="JV58" s="113"/>
      <c r="JW58" s="113"/>
      <c r="JX58" s="113"/>
      <c r="JY58" s="113"/>
      <c r="JZ58" s="113"/>
      <c r="KA58" s="113"/>
      <c r="KB58" s="113"/>
      <c r="KC58" s="113"/>
      <c r="KD58" s="113"/>
      <c r="KE58" s="113"/>
      <c r="KF58" s="113"/>
      <c r="KG58" s="113"/>
      <c r="KH58" s="113"/>
      <c r="KI58" s="113"/>
      <c r="KJ58" s="113"/>
      <c r="KK58" s="113"/>
      <c r="KL58" s="113"/>
      <c r="KM58" s="113"/>
      <c r="KN58" s="113"/>
      <c r="KO58" s="113"/>
      <c r="KP58" s="113"/>
      <c r="KQ58" s="113"/>
      <c r="KR58" s="113"/>
      <c r="KS58" s="113"/>
      <c r="KT58" s="113"/>
      <c r="KU58" s="113"/>
      <c r="KV58" s="113"/>
      <c r="KW58" s="113"/>
      <c r="KX58" s="113"/>
      <c r="KY58" s="113"/>
      <c r="KZ58" s="113"/>
      <c r="LA58" s="113"/>
      <c r="LB58" s="113"/>
      <c r="LC58" s="113"/>
      <c r="LD58" s="113"/>
      <c r="LE58" s="113"/>
      <c r="LF58" s="113"/>
      <c r="LG58" s="113"/>
      <c r="LH58" s="113"/>
      <c r="LI58" s="113"/>
      <c r="LJ58" s="113"/>
      <c r="LK58" s="113"/>
      <c r="LL58" s="113"/>
      <c r="LM58" s="113"/>
      <c r="LN58" s="113"/>
      <c r="LO58" s="113"/>
      <c r="LP58" s="113"/>
      <c r="LQ58" s="113"/>
      <c r="LR58" s="113"/>
      <c r="LS58" s="113"/>
      <c r="LT58" s="113"/>
      <c r="LU58" s="113"/>
      <c r="LV58" s="113"/>
      <c r="LW58" s="113"/>
      <c r="LX58" s="113"/>
      <c r="LY58" s="113"/>
      <c r="LZ58" s="113"/>
      <c r="MA58" s="113"/>
      <c r="MB58" s="113"/>
      <c r="MC58" s="113"/>
      <c r="MD58" s="113"/>
      <c r="ME58" s="113"/>
      <c r="MF58" s="113"/>
      <c r="MG58" s="113"/>
      <c r="MH58" s="113"/>
      <c r="MI58" s="113"/>
      <c r="MJ58" s="113"/>
      <c r="MK58" s="113"/>
      <c r="ML58" s="113"/>
      <c r="MM58" s="113"/>
      <c r="MN58" s="113"/>
      <c r="MO58" s="113"/>
      <c r="MP58" s="113"/>
      <c r="MQ58" s="113"/>
      <c r="MR58" s="113"/>
      <c r="MS58" s="113"/>
      <c r="MT58" s="113"/>
      <c r="MU58" s="113"/>
      <c r="MV58" s="113"/>
      <c r="MW58" s="113"/>
      <c r="MX58" s="113"/>
      <c r="MY58" s="113"/>
      <c r="MZ58" s="113"/>
      <c r="NA58" s="113"/>
      <c r="NB58" s="113"/>
      <c r="NC58" s="113"/>
      <c r="ND58" s="113"/>
      <c r="NE58" s="113"/>
      <c r="NF58" s="113"/>
      <c r="NG58" s="113"/>
      <c r="NH58" s="113"/>
      <c r="NI58" s="113"/>
      <c r="NJ58" s="113"/>
      <c r="NK58" s="113"/>
      <c r="NL58" s="113"/>
      <c r="NM58" s="113"/>
      <c r="NN58" s="113"/>
      <c r="NO58" s="113"/>
      <c r="NP58" s="113"/>
      <c r="NQ58" s="113"/>
      <c r="NR58" s="113"/>
      <c r="NS58" s="113"/>
      <c r="NT58" s="113"/>
      <c r="NU58" s="113"/>
      <c r="NV58" s="113"/>
      <c r="NW58" s="113"/>
      <c r="NX58" s="113"/>
      <c r="NY58" s="113"/>
      <c r="NZ58" s="113"/>
      <c r="OA58" s="113"/>
      <c r="OB58" s="113"/>
      <c r="OC58" s="113"/>
      <c r="OD58" s="113"/>
      <c r="OE58" s="113"/>
      <c r="OF58" s="113"/>
      <c r="OG58" s="113"/>
      <c r="OH58" s="113"/>
      <c r="OI58" s="113"/>
      <c r="OJ58" s="113"/>
      <c r="OK58" s="113"/>
      <c r="OL58" s="113"/>
      <c r="OM58" s="113"/>
      <c r="ON58" s="113"/>
      <c r="OO58" s="113"/>
      <c r="OP58" s="113"/>
      <c r="OQ58" s="113"/>
      <c r="OR58" s="113"/>
      <c r="OS58" s="113"/>
      <c r="OT58" s="113"/>
      <c r="OU58" s="113"/>
      <c r="OV58" s="113"/>
      <c r="OW58" s="113"/>
      <c r="OX58" s="113"/>
      <c r="OY58" s="113"/>
      <c r="OZ58" s="113"/>
      <c r="PA58" s="113"/>
      <c r="PB58" s="113"/>
      <c r="PC58" s="113"/>
      <c r="PD58" s="113"/>
      <c r="PE58" s="113"/>
      <c r="PF58" s="113"/>
      <c r="PG58" s="113"/>
      <c r="PH58" s="113"/>
      <c r="PI58" s="113"/>
      <c r="PJ58" s="113"/>
      <c r="PK58" s="113"/>
      <c r="PL58" s="113"/>
      <c r="PM58" s="113"/>
      <c r="PN58" s="113"/>
      <c r="PO58" s="113"/>
      <c r="PP58" s="113"/>
      <c r="PQ58" s="113"/>
      <c r="PR58" s="113"/>
      <c r="PS58" s="113"/>
      <c r="PT58" s="113"/>
      <c r="PU58" s="113"/>
      <c r="PV58" s="113"/>
      <c r="PW58" s="113"/>
      <c r="PX58" s="113"/>
      <c r="PY58" s="113"/>
      <c r="PZ58" s="113"/>
      <c r="QA58" s="113"/>
      <c r="QB58" s="113"/>
      <c r="QC58" s="113"/>
      <c r="QD58" s="113"/>
      <c r="QE58" s="113"/>
      <c r="QF58" s="113"/>
      <c r="QG58" s="113"/>
      <c r="QH58" s="113"/>
      <c r="QI58" s="113"/>
      <c r="QJ58" s="113"/>
      <c r="QK58" s="113"/>
      <c r="QL58" s="113"/>
      <c r="QM58" s="113"/>
      <c r="QN58" s="113"/>
      <c r="QO58" s="113"/>
      <c r="QP58" s="113"/>
      <c r="QQ58" s="113"/>
      <c r="QR58" s="113"/>
      <c r="QS58" s="113"/>
      <c r="QT58" s="113"/>
      <c r="QU58" s="113"/>
      <c r="QV58" s="113"/>
      <c r="QW58" s="113"/>
      <c r="QX58" s="113"/>
      <c r="QY58" s="113"/>
      <c r="QZ58" s="113"/>
      <c r="RA58" s="113"/>
      <c r="RB58" s="113"/>
      <c r="RC58" s="113"/>
      <c r="RD58" s="113"/>
      <c r="RE58" s="113"/>
      <c r="RF58" s="113"/>
      <c r="RG58" s="113"/>
      <c r="RH58" s="113"/>
      <c r="RI58" s="113"/>
      <c r="RJ58" s="113"/>
      <c r="RK58" s="113"/>
      <c r="RL58" s="113"/>
      <c r="RM58" s="113"/>
      <c r="RN58" s="113"/>
      <c r="RO58" s="113"/>
      <c r="RP58" s="113"/>
      <c r="RQ58" s="113"/>
      <c r="RR58" s="113"/>
      <c r="RS58" s="113"/>
      <c r="RT58" s="113"/>
      <c r="RU58" s="113"/>
      <c r="RV58" s="113"/>
      <c r="RW58" s="113"/>
      <c r="RX58" s="113"/>
      <c r="RY58" s="113"/>
      <c r="RZ58" s="113"/>
      <c r="SA58" s="113"/>
      <c r="SB58" s="113"/>
      <c r="SC58" s="113"/>
      <c r="SD58" s="113"/>
      <c r="SE58" s="113"/>
      <c r="SF58" s="113"/>
      <c r="SG58" s="113"/>
      <c r="SH58" s="113"/>
      <c r="SI58" s="113"/>
      <c r="SJ58" s="113"/>
      <c r="SK58" s="113"/>
      <c r="SL58" s="113"/>
      <c r="SM58" s="113"/>
      <c r="SN58" s="113"/>
      <c r="SO58" s="113"/>
      <c r="SP58" s="113"/>
      <c r="SQ58" s="113"/>
      <c r="SR58" s="113"/>
      <c r="SS58" s="113"/>
      <c r="ST58" s="113"/>
      <c r="SU58" s="113"/>
      <c r="SV58" s="113"/>
      <c r="SW58" s="113"/>
      <c r="SX58" s="113"/>
      <c r="SY58" s="113"/>
      <c r="SZ58" s="113"/>
      <c r="TA58" s="113"/>
      <c r="TB58" s="113"/>
      <c r="TC58" s="113"/>
      <c r="TD58" s="113"/>
      <c r="TE58" s="113"/>
      <c r="TF58" s="113"/>
      <c r="TG58" s="113"/>
      <c r="TH58" s="113"/>
      <c r="TI58" s="113"/>
      <c r="TJ58" s="113"/>
      <c r="TK58" s="113"/>
      <c r="TL58" s="113"/>
      <c r="TM58" s="113"/>
      <c r="TN58" s="113"/>
      <c r="TO58" s="113"/>
      <c r="TP58" s="113"/>
      <c r="TQ58" s="113"/>
      <c r="TR58" s="113"/>
      <c r="TS58" s="113"/>
      <c r="TT58" s="113"/>
      <c r="TU58" s="113"/>
      <c r="TV58" s="113"/>
      <c r="TW58" s="113"/>
      <c r="TX58" s="113"/>
      <c r="TY58" s="113"/>
      <c r="TZ58" s="113"/>
      <c r="UA58" s="113"/>
      <c r="UB58" s="113"/>
      <c r="UC58" s="113"/>
      <c r="UD58" s="113"/>
      <c r="UE58" s="113"/>
      <c r="UF58" s="113"/>
      <c r="UG58" s="113"/>
      <c r="UH58" s="113"/>
      <c r="UI58" s="113"/>
      <c r="UJ58" s="113"/>
      <c r="UK58" s="113"/>
      <c r="UL58" s="113"/>
      <c r="UM58" s="113"/>
      <c r="UN58" s="113"/>
      <c r="UO58" s="113"/>
      <c r="UP58" s="113"/>
      <c r="UQ58" s="113"/>
      <c r="UR58" s="113"/>
      <c r="US58" s="113"/>
      <c r="UT58" s="113"/>
      <c r="UU58" s="113"/>
      <c r="UV58" s="113"/>
      <c r="UW58" s="113"/>
      <c r="UX58" s="113"/>
      <c r="UY58" s="113"/>
      <c r="UZ58" s="113"/>
      <c r="VA58" s="113"/>
      <c r="VB58" s="113"/>
      <c r="VC58" s="113"/>
      <c r="VD58" s="113"/>
      <c r="VE58" s="113"/>
      <c r="VF58" s="113"/>
      <c r="VG58" s="113"/>
      <c r="VH58" s="113"/>
      <c r="VI58" s="113"/>
      <c r="VJ58" s="113"/>
      <c r="VK58" s="113"/>
      <c r="VL58" s="113"/>
      <c r="VM58" s="113"/>
      <c r="VN58" s="113"/>
      <c r="VO58" s="113"/>
      <c r="VP58" s="113"/>
      <c r="VQ58" s="113"/>
      <c r="VR58" s="113"/>
      <c r="VS58" s="113"/>
      <c r="VT58" s="113"/>
      <c r="VU58" s="113"/>
      <c r="VV58" s="113"/>
      <c r="VW58" s="113"/>
      <c r="VX58" s="113"/>
      <c r="VY58" s="113"/>
      <c r="VZ58" s="113"/>
      <c r="WA58" s="113"/>
      <c r="WB58" s="113"/>
      <c r="WC58" s="113"/>
      <c r="WD58" s="113"/>
      <c r="WE58" s="113"/>
      <c r="WF58" s="113"/>
      <c r="WG58" s="113"/>
      <c r="WH58" s="113"/>
      <c r="WI58" s="113"/>
      <c r="WJ58" s="113"/>
      <c r="WK58" s="113"/>
      <c r="WL58" s="113"/>
      <c r="WM58" s="113"/>
      <c r="WN58" s="113"/>
      <c r="WO58" s="113"/>
      <c r="WP58" s="113"/>
      <c r="WQ58" s="113"/>
      <c r="WR58" s="113"/>
      <c r="WS58" s="113"/>
      <c r="WT58" s="113"/>
      <c r="WU58" s="113"/>
      <c r="WV58" s="113"/>
      <c r="WW58" s="113"/>
      <c r="WX58" s="113"/>
      <c r="WY58" s="113"/>
      <c r="WZ58" s="113"/>
      <c r="XA58" s="113"/>
      <c r="XB58" s="113"/>
      <c r="XC58" s="113"/>
      <c r="XD58" s="113"/>
      <c r="XE58" s="113"/>
      <c r="XF58" s="113"/>
      <c r="XG58" s="113"/>
      <c r="XH58" s="113"/>
      <c r="XI58" s="113"/>
      <c r="XJ58" s="113"/>
      <c r="XK58" s="113"/>
      <c r="XL58" s="113"/>
      <c r="XM58" s="113"/>
      <c r="XN58" s="113"/>
      <c r="XO58" s="113"/>
      <c r="XP58" s="113"/>
      <c r="XQ58" s="113"/>
      <c r="XR58" s="113"/>
      <c r="XS58" s="113"/>
      <c r="XT58" s="113"/>
      <c r="XU58" s="113"/>
      <c r="XV58" s="113"/>
      <c r="XW58" s="113"/>
      <c r="XX58" s="113"/>
      <c r="XY58" s="113"/>
      <c r="XZ58" s="113"/>
      <c r="YA58" s="113"/>
      <c r="YB58" s="113"/>
      <c r="YC58" s="113"/>
      <c r="YD58" s="113"/>
      <c r="YE58" s="113"/>
      <c r="YF58" s="113"/>
      <c r="YG58" s="113"/>
      <c r="YH58" s="113"/>
      <c r="YI58" s="113"/>
      <c r="YJ58" s="113"/>
      <c r="YK58" s="113"/>
      <c r="YL58" s="113"/>
      <c r="YM58" s="113"/>
      <c r="YN58" s="113"/>
      <c r="YO58" s="113"/>
      <c r="YP58" s="113"/>
      <c r="YQ58" s="113"/>
      <c r="YR58" s="113"/>
      <c r="YS58" s="113"/>
      <c r="YT58" s="113"/>
      <c r="YU58" s="113"/>
      <c r="YV58" s="113"/>
      <c r="YW58" s="113"/>
      <c r="YX58" s="113"/>
      <c r="YY58" s="113"/>
      <c r="YZ58" s="113"/>
      <c r="ZA58" s="113"/>
      <c r="ZB58" s="113"/>
      <c r="ZC58" s="113"/>
      <c r="ZD58" s="113"/>
      <c r="ZE58" s="113"/>
      <c r="ZF58" s="113"/>
      <c r="ZG58" s="113"/>
      <c r="ZH58" s="113"/>
      <c r="ZI58" s="113"/>
      <c r="ZJ58" s="113"/>
      <c r="ZK58" s="113"/>
      <c r="ZL58" s="113"/>
      <c r="ZM58" s="113"/>
      <c r="ZN58" s="113"/>
      <c r="ZO58" s="113"/>
      <c r="ZP58" s="113"/>
      <c r="ZQ58" s="113"/>
      <c r="ZR58" s="113"/>
      <c r="ZS58" s="113"/>
      <c r="ZT58" s="113"/>
      <c r="ZU58" s="113"/>
      <c r="ZV58" s="113"/>
      <c r="ZW58" s="113"/>
      <c r="ZX58" s="113"/>
      <c r="ZY58" s="113"/>
      <c r="ZZ58" s="113"/>
      <c r="AAA58" s="113"/>
      <c r="AAB58" s="113"/>
      <c r="AAC58" s="113"/>
      <c r="AAD58" s="113"/>
      <c r="AAE58" s="113"/>
      <c r="AAF58" s="113"/>
      <c r="AAG58" s="113"/>
      <c r="AAH58" s="113"/>
      <c r="AAI58" s="113"/>
      <c r="AAJ58" s="113"/>
      <c r="AAK58" s="113"/>
      <c r="AAL58" s="113"/>
      <c r="AAM58" s="113"/>
      <c r="AAN58" s="113"/>
      <c r="AAO58" s="113"/>
      <c r="AAP58" s="113"/>
      <c r="AAQ58" s="113"/>
      <c r="AAR58" s="113"/>
      <c r="AAS58" s="113"/>
      <c r="AAT58" s="113"/>
      <c r="AAU58" s="113"/>
      <c r="AAV58" s="113"/>
      <c r="AAW58" s="113"/>
      <c r="AAX58" s="113"/>
      <c r="AAY58" s="113"/>
      <c r="AAZ58" s="113"/>
      <c r="ABA58" s="113"/>
      <c r="ABB58" s="113"/>
      <c r="ABC58" s="113"/>
      <c r="ABD58" s="113"/>
      <c r="ABE58" s="113"/>
      <c r="ABF58" s="113"/>
      <c r="ABG58" s="113"/>
      <c r="ABH58" s="113"/>
      <c r="ABI58" s="113"/>
      <c r="ABJ58" s="113"/>
      <c r="ABK58" s="113"/>
      <c r="ABL58" s="113"/>
      <c r="ABM58" s="113"/>
      <c r="ABN58" s="113"/>
      <c r="ABO58" s="113"/>
      <c r="ABP58" s="113"/>
      <c r="ABQ58" s="113"/>
      <c r="ABR58" s="113"/>
      <c r="ABS58" s="113"/>
      <c r="ABT58" s="113"/>
      <c r="ABU58" s="113"/>
      <c r="ABV58" s="113"/>
      <c r="ABW58" s="113"/>
      <c r="ABX58" s="113"/>
      <c r="ABY58" s="113"/>
      <c r="ABZ58" s="113"/>
      <c r="ACA58" s="113"/>
      <c r="ACB58" s="113"/>
      <c r="ACC58" s="113"/>
      <c r="ACD58" s="113"/>
      <c r="ACE58" s="113"/>
      <c r="ACF58" s="113"/>
      <c r="ACG58" s="113"/>
      <c r="ACH58" s="113"/>
      <c r="ACI58" s="113"/>
      <c r="ACJ58" s="113"/>
      <c r="ACK58" s="113"/>
      <c r="ACL58" s="113"/>
      <c r="ACM58" s="113"/>
      <c r="ACN58" s="113"/>
      <c r="ACO58" s="113"/>
      <c r="ACP58" s="113"/>
      <c r="ACQ58" s="113"/>
      <c r="ACR58" s="113"/>
      <c r="ACS58" s="113"/>
      <c r="ACT58" s="113"/>
      <c r="ACU58" s="113"/>
      <c r="ACV58" s="113"/>
      <c r="ACW58" s="113"/>
      <c r="ACX58" s="113"/>
      <c r="ACY58" s="113"/>
      <c r="ACZ58" s="113"/>
      <c r="ADA58" s="113"/>
      <c r="ADB58" s="113"/>
      <c r="ADC58" s="113"/>
      <c r="ADD58" s="113"/>
      <c r="ADE58" s="113"/>
      <c r="ADF58" s="113"/>
      <c r="ADG58" s="113"/>
      <c r="ADH58" s="113"/>
      <c r="ADI58" s="113"/>
      <c r="ADJ58" s="113"/>
      <c r="ADK58" s="113"/>
      <c r="ADL58" s="113"/>
      <c r="ADM58" s="113"/>
      <c r="ADN58" s="113"/>
      <c r="ADO58" s="113"/>
      <c r="ADP58" s="113"/>
      <c r="ADQ58" s="113"/>
      <c r="ADR58" s="113"/>
      <c r="ADS58" s="113"/>
      <c r="ADT58" s="113"/>
      <c r="ADU58" s="113"/>
      <c r="ADV58" s="113"/>
      <c r="ADW58" s="113"/>
      <c r="ADX58" s="113"/>
      <c r="ADY58" s="113"/>
      <c r="ADZ58" s="113"/>
      <c r="AEA58" s="113"/>
      <c r="AEB58" s="113"/>
      <c r="AEC58" s="113"/>
      <c r="AED58" s="113"/>
      <c r="AEE58" s="113"/>
      <c r="AEF58" s="113"/>
      <c r="AEG58" s="113"/>
      <c r="AEH58" s="113"/>
      <c r="AEI58" s="113"/>
      <c r="AEJ58" s="113"/>
      <c r="AEK58" s="113"/>
      <c r="AEL58" s="113"/>
      <c r="AEM58" s="113"/>
      <c r="AEN58" s="113"/>
      <c r="AEO58" s="113"/>
      <c r="AEP58" s="113"/>
      <c r="AEQ58" s="113"/>
      <c r="AER58" s="113"/>
      <c r="AES58" s="113"/>
      <c r="AET58" s="113"/>
      <c r="AEU58" s="113"/>
      <c r="AEV58" s="113"/>
      <c r="AEW58" s="113"/>
      <c r="AEX58" s="113"/>
      <c r="AEY58" s="113"/>
      <c r="AEZ58" s="113"/>
      <c r="AFA58" s="113"/>
      <c r="AFB58" s="113"/>
      <c r="AFC58" s="113"/>
      <c r="AFD58" s="113"/>
      <c r="AFE58" s="113"/>
      <c r="AFF58" s="113"/>
      <c r="AFG58" s="113"/>
      <c r="AFH58" s="113"/>
      <c r="AFI58" s="113"/>
      <c r="AFJ58" s="113"/>
      <c r="AFK58" s="113"/>
      <c r="AFL58" s="113"/>
      <c r="AFM58" s="113"/>
      <c r="AFN58" s="113"/>
      <c r="AFO58" s="113"/>
      <c r="AFP58" s="113"/>
      <c r="AFQ58" s="113"/>
      <c r="AFR58" s="113"/>
      <c r="AFS58" s="113"/>
      <c r="AFT58" s="113"/>
      <c r="AFU58" s="113"/>
      <c r="AFV58" s="113"/>
      <c r="AFW58" s="113"/>
      <c r="AFX58" s="113"/>
      <c r="AFY58" s="113"/>
      <c r="AFZ58" s="113"/>
      <c r="AGA58" s="113"/>
      <c r="AGB58" s="113"/>
      <c r="AGC58" s="113"/>
      <c r="AGD58" s="113"/>
      <c r="AGE58" s="113"/>
      <c r="AGF58" s="113"/>
      <c r="AGG58" s="113"/>
      <c r="AGH58" s="113"/>
      <c r="AGI58" s="113"/>
      <c r="AGJ58" s="113"/>
      <c r="AGK58" s="113"/>
      <c r="AGL58" s="113"/>
      <c r="AGM58" s="113"/>
      <c r="AGN58" s="113"/>
      <c r="AGO58" s="113"/>
      <c r="AGP58" s="113"/>
      <c r="AGQ58" s="113"/>
      <c r="AGR58" s="113"/>
      <c r="AGS58" s="113"/>
      <c r="AGT58" s="113"/>
      <c r="AGU58" s="113"/>
      <c r="AGV58" s="113"/>
      <c r="AGW58" s="113"/>
      <c r="AGX58" s="113"/>
      <c r="AGY58" s="113"/>
      <c r="AGZ58" s="113"/>
      <c r="AHA58" s="113"/>
      <c r="AHB58" s="113"/>
      <c r="AHC58" s="113"/>
      <c r="AHD58" s="113"/>
      <c r="AHE58" s="113"/>
      <c r="AHF58" s="113"/>
      <c r="AHG58" s="113"/>
      <c r="AHH58" s="113"/>
      <c r="AHI58" s="113"/>
      <c r="AHJ58" s="113"/>
      <c r="AHK58" s="113"/>
      <c r="AHL58" s="113"/>
      <c r="AHM58" s="113"/>
      <c r="AHN58" s="113"/>
      <c r="AHO58" s="113"/>
      <c r="AHP58" s="113"/>
      <c r="AHQ58" s="113"/>
      <c r="AHR58" s="113"/>
      <c r="AHS58" s="113"/>
      <c r="AHT58" s="113"/>
      <c r="AHU58" s="113"/>
      <c r="AHV58" s="113"/>
      <c r="AHW58" s="113"/>
      <c r="AHX58" s="113"/>
      <c r="AHY58" s="113"/>
      <c r="AHZ58" s="113"/>
      <c r="AIA58" s="113"/>
      <c r="AIB58" s="113"/>
      <c r="AIC58" s="113"/>
      <c r="AID58" s="113"/>
      <c r="AIE58" s="113"/>
      <c r="AIF58" s="113"/>
      <c r="AIG58" s="113"/>
      <c r="AIH58" s="113"/>
      <c r="AII58" s="113"/>
      <c r="AIJ58" s="113"/>
      <c r="AIK58" s="113"/>
      <c r="AIL58" s="113"/>
      <c r="AIM58" s="113"/>
      <c r="AIN58" s="113"/>
      <c r="AIO58" s="113"/>
      <c r="AIP58" s="113"/>
      <c r="AIQ58" s="113"/>
      <c r="AIR58" s="113"/>
      <c r="AIS58" s="113"/>
      <c r="AIT58" s="113"/>
      <c r="AIU58" s="113"/>
      <c r="AIV58" s="113"/>
      <c r="AIW58" s="113"/>
      <c r="AIX58" s="113"/>
      <c r="AIY58" s="113"/>
      <c r="AIZ58" s="113"/>
      <c r="AJA58" s="113"/>
      <c r="AJB58" s="113"/>
      <c r="AJC58" s="113"/>
      <c r="AJD58" s="113"/>
      <c r="AJE58" s="113"/>
      <c r="AJF58" s="113"/>
      <c r="AJG58" s="113"/>
      <c r="AJH58" s="113"/>
      <c r="AJI58" s="113"/>
      <c r="AJJ58" s="113"/>
      <c r="AJK58" s="113"/>
      <c r="AJL58" s="113"/>
      <c r="AJM58" s="113"/>
      <c r="AJN58" s="113"/>
      <c r="AJO58" s="113"/>
      <c r="AJP58" s="113"/>
      <c r="AJQ58" s="113"/>
      <c r="AJR58" s="113"/>
      <c r="AJS58" s="113"/>
      <c r="AJT58" s="113"/>
      <c r="AJU58" s="113"/>
      <c r="AJV58" s="113"/>
      <c r="AJW58" s="113"/>
      <c r="AJX58" s="113"/>
      <c r="AJY58" s="113"/>
      <c r="AJZ58" s="113"/>
      <c r="AKA58" s="113"/>
      <c r="AKB58" s="113"/>
      <c r="AKC58" s="113"/>
      <c r="AKD58" s="113"/>
      <c r="AKE58" s="113"/>
      <c r="AKF58" s="113"/>
      <c r="AKG58" s="113"/>
      <c r="AKH58" s="113"/>
      <c r="AKI58" s="113"/>
      <c r="AKJ58" s="113"/>
      <c r="AKK58" s="113"/>
      <c r="AKL58" s="113"/>
      <c r="AKM58" s="113"/>
      <c r="AKN58" s="113"/>
      <c r="AKO58" s="113"/>
      <c r="AKP58" s="113"/>
      <c r="AKQ58" s="113"/>
      <c r="AKR58" s="113"/>
      <c r="AKS58" s="113"/>
      <c r="AKT58" s="113"/>
      <c r="AKU58" s="113"/>
      <c r="AKV58" s="113"/>
      <c r="AKW58" s="113"/>
      <c r="AKX58" s="113"/>
      <c r="AKY58" s="113"/>
      <c r="AKZ58" s="113"/>
      <c r="ALA58" s="113"/>
      <c r="ALB58" s="113"/>
      <c r="ALC58" s="113"/>
      <c r="ALD58" s="113"/>
      <c r="ALE58" s="113"/>
      <c r="ALF58" s="113"/>
      <c r="ALG58" s="113"/>
      <c r="ALH58" s="113"/>
      <c r="ALI58" s="113"/>
      <c r="ALJ58" s="113"/>
      <c r="ALK58" s="113"/>
      <c r="ALL58" s="113"/>
      <c r="ALM58" s="113"/>
      <c r="ALN58" s="113"/>
      <c r="ALO58" s="113"/>
      <c r="ALP58" s="113"/>
      <c r="ALQ58" s="113"/>
      <c r="ALR58" s="113"/>
      <c r="ALS58" s="113"/>
      <c r="ALT58" s="113"/>
      <c r="ALU58" s="113"/>
      <c r="ALV58" s="113"/>
      <c r="ALW58" s="113"/>
      <c r="ALX58" s="113"/>
      <c r="ALY58" s="113"/>
      <c r="ALZ58" s="113"/>
      <c r="AMA58" s="113"/>
      <c r="AMB58" s="113"/>
      <c r="AMC58" s="113"/>
      <c r="AMD58" s="113"/>
      <c r="AME58" s="113"/>
      <c r="AMF58" s="113"/>
      <c r="AMG58" s="113"/>
      <c r="AMH58" s="113"/>
      <c r="AMI58" s="113"/>
      <c r="AMJ58" s="113"/>
      <c r="AMK58" s="113"/>
      <c r="AML58" s="113"/>
      <c r="AMM58" s="113"/>
      <c r="AMN58" s="113"/>
      <c r="AMO58" s="113"/>
      <c r="AMP58" s="113"/>
      <c r="AMQ58" s="113"/>
      <c r="AMR58" s="113"/>
      <c r="AMS58" s="113"/>
      <c r="AMT58" s="113"/>
      <c r="AMU58" s="113"/>
      <c r="AMV58" s="113"/>
      <c r="AMW58" s="113"/>
      <c r="AMX58" s="113"/>
      <c r="AMY58" s="113"/>
      <c r="AMZ58" s="113"/>
      <c r="ANA58" s="113"/>
      <c r="ANB58" s="113"/>
      <c r="ANC58" s="113"/>
      <c r="AND58" s="113"/>
      <c r="ANE58" s="113"/>
      <c r="ANF58" s="113"/>
      <c r="ANG58" s="113"/>
      <c r="ANH58" s="113"/>
      <c r="ANI58" s="113"/>
      <c r="ANJ58" s="113"/>
      <c r="ANK58" s="113"/>
      <c r="ANL58" s="113"/>
      <c r="ANM58" s="113"/>
      <c r="ANN58" s="113"/>
      <c r="ANO58" s="113"/>
      <c r="ANP58" s="113"/>
      <c r="ANQ58" s="113"/>
      <c r="ANR58" s="113"/>
      <c r="ANS58" s="113"/>
      <c r="ANT58" s="113"/>
      <c r="ANU58" s="113"/>
      <c r="ANV58" s="113"/>
      <c r="ANW58" s="113"/>
      <c r="ANX58" s="113"/>
      <c r="ANY58" s="113"/>
      <c r="ANZ58" s="113"/>
      <c r="AOA58" s="113"/>
      <c r="AOB58" s="113"/>
      <c r="AOC58" s="113"/>
      <c r="AOD58" s="113"/>
      <c r="AOE58" s="113"/>
      <c r="AOF58" s="113"/>
      <c r="AOG58" s="113"/>
      <c r="AOH58" s="113"/>
      <c r="AOI58" s="113"/>
      <c r="AOJ58" s="113"/>
      <c r="AOK58" s="113"/>
      <c r="AOL58" s="113"/>
      <c r="AOM58" s="113"/>
      <c r="AON58" s="113"/>
      <c r="AOO58" s="113"/>
      <c r="AOP58" s="113"/>
      <c r="AOQ58" s="113"/>
      <c r="AOR58" s="113"/>
      <c r="AOS58" s="113"/>
      <c r="AOT58" s="113"/>
      <c r="AOU58" s="113"/>
      <c r="AOV58" s="113"/>
      <c r="AOW58" s="113"/>
      <c r="AOX58" s="113"/>
      <c r="AOY58" s="113"/>
      <c r="AOZ58" s="113"/>
      <c r="APA58" s="113"/>
      <c r="APB58" s="113"/>
      <c r="APC58" s="113"/>
      <c r="APD58" s="113"/>
      <c r="APE58" s="113"/>
      <c r="APF58" s="113"/>
      <c r="APG58" s="113"/>
      <c r="APH58" s="113"/>
      <c r="API58" s="113"/>
      <c r="APJ58" s="113"/>
      <c r="APK58" s="113"/>
      <c r="APL58" s="113"/>
      <c r="APM58" s="113"/>
      <c r="APN58" s="113"/>
      <c r="APO58" s="113"/>
      <c r="APP58" s="113"/>
      <c r="APQ58" s="113"/>
      <c r="APR58" s="113"/>
      <c r="APS58" s="113"/>
      <c r="APT58" s="113"/>
      <c r="APU58" s="113"/>
      <c r="APV58" s="113"/>
      <c r="APW58" s="113"/>
      <c r="APX58" s="113"/>
      <c r="APY58" s="113"/>
      <c r="APZ58" s="113"/>
      <c r="AQA58" s="113"/>
      <c r="AQB58" s="113"/>
      <c r="AQC58" s="113"/>
      <c r="AQD58" s="113"/>
      <c r="AQE58" s="113"/>
      <c r="AQF58" s="113"/>
      <c r="AQG58" s="113"/>
      <c r="AQH58" s="113"/>
      <c r="AQI58" s="113"/>
      <c r="AQJ58" s="113"/>
      <c r="AQK58" s="113"/>
      <c r="AQL58" s="113"/>
      <c r="AQM58" s="113"/>
      <c r="AQN58" s="113"/>
      <c r="AQO58" s="113"/>
      <c r="AQP58" s="113"/>
      <c r="AQQ58" s="113"/>
      <c r="AQR58" s="113"/>
      <c r="AQS58" s="113"/>
      <c r="AQT58" s="113"/>
      <c r="AQU58" s="113"/>
      <c r="AQV58" s="113"/>
      <c r="AQW58" s="113"/>
      <c r="AQX58" s="113"/>
      <c r="AQY58" s="113"/>
      <c r="AQZ58" s="113"/>
      <c r="ARA58" s="113"/>
      <c r="ARB58" s="113"/>
      <c r="ARC58" s="113"/>
      <c r="ARD58" s="113"/>
      <c r="ARE58" s="113"/>
      <c r="ARF58" s="113"/>
      <c r="ARG58" s="113"/>
      <c r="ARH58" s="113"/>
      <c r="ARI58" s="113"/>
      <c r="ARJ58" s="113"/>
      <c r="ARK58" s="113"/>
      <c r="ARL58" s="113"/>
      <c r="ARM58" s="113"/>
      <c r="ARN58" s="113"/>
      <c r="ARO58" s="113"/>
      <c r="ARP58" s="113"/>
      <c r="ARQ58" s="113"/>
      <c r="ARR58" s="113"/>
      <c r="ARS58" s="113"/>
      <c r="ART58" s="113"/>
      <c r="ARU58" s="113"/>
      <c r="ARV58" s="113"/>
      <c r="ARW58" s="113"/>
      <c r="ARX58" s="113"/>
      <c r="ARY58" s="113"/>
      <c r="ARZ58" s="113"/>
      <c r="ASA58" s="113"/>
      <c r="ASB58" s="113"/>
      <c r="ASC58" s="113"/>
      <c r="ASD58" s="113"/>
      <c r="ASE58" s="113"/>
      <c r="ASF58" s="113"/>
      <c r="ASG58" s="113"/>
      <c r="ASH58" s="113"/>
      <c r="ASI58" s="113"/>
      <c r="ASJ58" s="113"/>
      <c r="ASK58" s="113"/>
      <c r="ASL58" s="113"/>
      <c r="ASM58" s="113"/>
      <c r="ASN58" s="113"/>
      <c r="ASO58" s="113"/>
      <c r="ASP58" s="113"/>
      <c r="ASQ58" s="113"/>
      <c r="ASR58" s="113"/>
      <c r="ASS58" s="113"/>
      <c r="AST58" s="113"/>
      <c r="ASU58" s="113"/>
      <c r="ASV58" s="113"/>
      <c r="ASW58" s="113"/>
      <c r="ASX58" s="113"/>
      <c r="ASY58" s="113"/>
      <c r="ASZ58" s="113"/>
      <c r="ATA58" s="113"/>
      <c r="ATB58" s="113"/>
      <c r="ATC58" s="113"/>
      <c r="ATD58" s="113"/>
      <c r="ATE58" s="113"/>
      <c r="ATF58" s="113"/>
      <c r="ATG58" s="113"/>
      <c r="ATH58" s="113"/>
      <c r="ATI58" s="113"/>
      <c r="ATJ58" s="113"/>
      <c r="ATK58" s="113"/>
      <c r="ATL58" s="113"/>
      <c r="ATM58" s="113"/>
      <c r="ATN58" s="113"/>
      <c r="ATO58" s="113"/>
      <c r="ATP58" s="113"/>
      <c r="ATQ58" s="113"/>
      <c r="ATR58" s="113"/>
      <c r="ATS58" s="113"/>
      <c r="ATT58" s="113"/>
      <c r="ATU58" s="113"/>
      <c r="ATV58" s="113"/>
      <c r="ATW58" s="113"/>
      <c r="ATX58" s="113"/>
      <c r="ATY58" s="113"/>
      <c r="ATZ58" s="113"/>
      <c r="AUA58" s="113"/>
      <c r="AUB58" s="113"/>
      <c r="AUC58" s="113"/>
      <c r="AUD58" s="113"/>
      <c r="AUE58" s="113"/>
      <c r="AUF58" s="113"/>
      <c r="AUG58" s="113"/>
      <c r="AUH58" s="113"/>
      <c r="AUI58" s="113"/>
      <c r="AUJ58" s="113"/>
      <c r="AUK58" s="113"/>
      <c r="AUL58" s="113"/>
      <c r="AUM58" s="113"/>
      <c r="AUN58" s="113"/>
      <c r="AUO58" s="113"/>
      <c r="AUP58" s="113"/>
      <c r="AUQ58" s="113"/>
      <c r="AUR58" s="113"/>
      <c r="AUS58" s="113"/>
      <c r="AUT58" s="113"/>
      <c r="AUU58" s="113"/>
      <c r="AUV58" s="113"/>
      <c r="AUW58" s="113"/>
      <c r="AUX58" s="113"/>
      <c r="AUY58" s="113"/>
      <c r="AUZ58" s="113"/>
      <c r="AVA58" s="113"/>
      <c r="AVB58" s="113"/>
      <c r="AVC58" s="113"/>
      <c r="AVD58" s="113"/>
      <c r="AVE58" s="113"/>
      <c r="AVF58" s="113"/>
      <c r="AVG58" s="113"/>
      <c r="AVH58" s="113"/>
      <c r="AVI58" s="113"/>
      <c r="AVJ58" s="113"/>
      <c r="AVK58" s="113"/>
      <c r="AVL58" s="113"/>
      <c r="AVM58" s="113"/>
      <c r="AVN58" s="113"/>
      <c r="AVO58" s="113"/>
      <c r="AVP58" s="113"/>
      <c r="AVQ58" s="113"/>
      <c r="AVR58" s="113"/>
      <c r="AVS58" s="113"/>
      <c r="AVT58" s="113"/>
      <c r="AVU58" s="113"/>
      <c r="AVV58" s="113"/>
      <c r="AVW58" s="113"/>
      <c r="AVX58" s="113"/>
      <c r="AVY58" s="113"/>
      <c r="AVZ58" s="113"/>
      <c r="AWA58" s="113"/>
      <c r="AWB58" s="113"/>
      <c r="AWC58" s="113"/>
      <c r="AWD58" s="113"/>
      <c r="AWE58" s="113"/>
      <c r="AWF58" s="113"/>
      <c r="AWG58" s="113"/>
      <c r="AWH58" s="113"/>
      <c r="AWI58" s="113"/>
      <c r="AWJ58" s="113"/>
      <c r="AWK58" s="113"/>
      <c r="AWL58" s="113"/>
      <c r="AWM58" s="113"/>
      <c r="AWN58" s="113"/>
      <c r="AWO58" s="113"/>
      <c r="AWP58" s="113"/>
      <c r="AWQ58" s="113"/>
      <c r="AWR58" s="113"/>
      <c r="AWS58" s="113"/>
      <c r="AWT58" s="113"/>
      <c r="AWU58" s="113"/>
      <c r="AWV58" s="113"/>
      <c r="AWW58" s="113"/>
      <c r="AWX58" s="113"/>
      <c r="AWY58" s="113"/>
      <c r="AWZ58" s="113"/>
      <c r="AXA58" s="113"/>
      <c r="AXB58" s="113"/>
      <c r="AXC58" s="113"/>
      <c r="AXD58" s="113"/>
      <c r="AXE58" s="113"/>
      <c r="AXF58" s="113"/>
      <c r="AXG58" s="113"/>
      <c r="AXH58" s="113"/>
      <c r="AXI58" s="113"/>
      <c r="AXJ58" s="113"/>
      <c r="AXK58" s="113"/>
      <c r="AXL58" s="113"/>
      <c r="AXM58" s="113"/>
      <c r="AXN58" s="113"/>
      <c r="AXO58" s="113"/>
      <c r="AXP58" s="113"/>
      <c r="AXQ58" s="113"/>
      <c r="AXR58" s="113"/>
      <c r="AXS58" s="113"/>
      <c r="AXT58" s="113"/>
      <c r="AXU58" s="113"/>
      <c r="AXV58" s="113"/>
      <c r="AXW58" s="113"/>
      <c r="AXX58" s="113"/>
      <c r="AXY58" s="113"/>
      <c r="AXZ58" s="113"/>
      <c r="AYA58" s="113"/>
      <c r="AYB58" s="113"/>
      <c r="AYC58" s="113"/>
      <c r="AYD58" s="113"/>
      <c r="AYE58" s="113"/>
      <c r="AYF58" s="113"/>
      <c r="AYG58" s="113"/>
      <c r="AYH58" s="113"/>
      <c r="AYI58" s="113"/>
      <c r="AYJ58" s="113"/>
      <c r="AYK58" s="113"/>
      <c r="AYL58" s="113"/>
      <c r="AYM58" s="113"/>
      <c r="AYN58" s="113"/>
      <c r="AYO58" s="113"/>
      <c r="AYP58" s="113"/>
      <c r="AYQ58" s="113"/>
      <c r="AYR58" s="113"/>
      <c r="AYS58" s="113"/>
      <c r="AYT58" s="113"/>
      <c r="AYU58" s="113"/>
      <c r="AYV58" s="113"/>
      <c r="AYW58" s="113"/>
      <c r="AYX58" s="113"/>
      <c r="AYY58" s="113"/>
      <c r="AYZ58" s="113"/>
      <c r="AZA58" s="113"/>
      <c r="AZB58" s="113"/>
      <c r="AZC58" s="113"/>
      <c r="AZD58" s="113"/>
      <c r="AZE58" s="113"/>
      <c r="AZF58" s="113"/>
      <c r="AZG58" s="113"/>
      <c r="AZH58" s="113"/>
      <c r="AZI58" s="113"/>
      <c r="AZJ58" s="113"/>
      <c r="AZK58" s="113"/>
      <c r="AZL58" s="113"/>
      <c r="AZM58" s="113"/>
      <c r="AZN58" s="113"/>
      <c r="AZO58" s="113"/>
      <c r="AZP58" s="113"/>
      <c r="AZQ58" s="113"/>
      <c r="AZR58" s="113"/>
      <c r="AZS58" s="113"/>
      <c r="AZT58" s="113"/>
      <c r="AZU58" s="113"/>
      <c r="AZV58" s="113"/>
      <c r="AZW58" s="113"/>
      <c r="AZX58" s="113"/>
      <c r="AZY58" s="113"/>
      <c r="AZZ58" s="113"/>
      <c r="BAA58" s="113"/>
      <c r="BAB58" s="113"/>
      <c r="BAC58" s="113"/>
      <c r="BAD58" s="113"/>
      <c r="BAE58" s="113"/>
      <c r="BAF58" s="113"/>
      <c r="BAG58" s="113"/>
      <c r="BAH58" s="113"/>
      <c r="BAI58" s="113"/>
      <c r="BAJ58" s="113"/>
      <c r="BAK58" s="113"/>
      <c r="BAL58" s="113"/>
      <c r="BAM58" s="113"/>
      <c r="BAN58" s="113"/>
      <c r="BAO58" s="113"/>
      <c r="BAP58" s="113"/>
      <c r="BAQ58" s="113"/>
      <c r="BAR58" s="113"/>
      <c r="BAS58" s="113"/>
      <c r="BAT58" s="113"/>
      <c r="BAU58" s="113"/>
      <c r="BAV58" s="113"/>
      <c r="BAW58" s="113"/>
      <c r="BAX58" s="113"/>
      <c r="BAY58" s="113"/>
      <c r="BAZ58" s="113"/>
      <c r="BBA58" s="113"/>
      <c r="BBB58" s="113"/>
      <c r="BBC58" s="113"/>
      <c r="BBD58" s="113"/>
      <c r="BBE58" s="113"/>
      <c r="BBF58" s="113"/>
      <c r="BBG58" s="113"/>
      <c r="BBH58" s="113"/>
      <c r="BBI58" s="113"/>
      <c r="BBJ58" s="113"/>
      <c r="BBK58" s="113"/>
      <c r="BBL58" s="113"/>
      <c r="BBM58" s="113"/>
      <c r="BBN58" s="113"/>
      <c r="BBO58" s="113"/>
      <c r="BBP58" s="113"/>
      <c r="BBQ58" s="113"/>
      <c r="BBR58" s="113"/>
      <c r="BBS58" s="113"/>
      <c r="BBT58" s="113"/>
      <c r="BBU58" s="113"/>
      <c r="BBV58" s="113"/>
      <c r="BBW58" s="113"/>
      <c r="BBX58" s="113"/>
      <c r="BBY58" s="113"/>
      <c r="BBZ58" s="113"/>
      <c r="BCA58" s="113"/>
      <c r="BCB58" s="113"/>
      <c r="BCC58" s="113"/>
      <c r="BCD58" s="113"/>
      <c r="BCE58" s="113"/>
      <c r="BCF58" s="113"/>
      <c r="BCG58" s="113"/>
      <c r="BCH58" s="113"/>
      <c r="BCI58" s="113"/>
      <c r="BCJ58" s="113"/>
      <c r="BCK58" s="113"/>
      <c r="BCL58" s="113"/>
      <c r="BCM58" s="113"/>
      <c r="BCN58" s="113"/>
      <c r="BCO58" s="113"/>
      <c r="BCP58" s="113"/>
      <c r="BCQ58" s="113"/>
      <c r="BCR58" s="113"/>
      <c r="BCS58" s="113"/>
      <c r="BCT58" s="113"/>
      <c r="BCU58" s="113"/>
      <c r="BCV58" s="113"/>
      <c r="BCW58" s="113"/>
      <c r="BCX58" s="113"/>
      <c r="BCY58" s="113"/>
      <c r="BCZ58" s="113"/>
      <c r="BDA58" s="113"/>
      <c r="BDB58" s="113"/>
      <c r="BDC58" s="113"/>
      <c r="BDD58" s="113"/>
      <c r="BDE58" s="113"/>
      <c r="BDF58" s="113"/>
      <c r="BDG58" s="113"/>
      <c r="BDH58" s="113"/>
      <c r="BDI58" s="113"/>
      <c r="BDJ58" s="113"/>
      <c r="BDK58" s="113"/>
      <c r="BDL58" s="113"/>
      <c r="BDM58" s="113"/>
      <c r="BDN58" s="113"/>
      <c r="BDO58" s="113"/>
      <c r="BDP58" s="113"/>
      <c r="BDQ58" s="113"/>
      <c r="BDR58" s="113"/>
      <c r="BDS58" s="113"/>
      <c r="BDT58" s="113"/>
      <c r="BDU58" s="113"/>
      <c r="BDV58" s="113"/>
      <c r="BDW58" s="113"/>
      <c r="BDX58" s="113"/>
      <c r="BDY58" s="113"/>
      <c r="BDZ58" s="113"/>
      <c r="BEA58" s="113"/>
      <c r="BEB58" s="113"/>
      <c r="BEC58" s="113"/>
      <c r="BED58" s="113"/>
      <c r="BEE58" s="113"/>
      <c r="BEF58" s="113"/>
      <c r="BEG58" s="113"/>
      <c r="BEH58" s="113"/>
      <c r="BEI58" s="113"/>
      <c r="BEJ58" s="113"/>
      <c r="BEK58" s="113"/>
      <c r="BEL58" s="113"/>
      <c r="BEM58" s="113"/>
      <c r="BEN58" s="113"/>
      <c r="BEO58" s="113"/>
      <c r="BEP58" s="113"/>
      <c r="BEQ58" s="113"/>
      <c r="BER58" s="113"/>
      <c r="BES58" s="113"/>
      <c r="BET58" s="113"/>
      <c r="BEU58" s="113"/>
      <c r="BEV58" s="113"/>
      <c r="BEW58" s="113"/>
      <c r="BEX58" s="113"/>
      <c r="BEY58" s="113"/>
      <c r="BEZ58" s="113"/>
      <c r="BFA58" s="113"/>
      <c r="BFB58" s="113"/>
      <c r="BFC58" s="113"/>
      <c r="BFD58" s="113"/>
      <c r="BFE58" s="113"/>
      <c r="BFF58" s="113"/>
      <c r="BFG58" s="113"/>
      <c r="BFH58" s="113"/>
      <c r="BFI58" s="113"/>
      <c r="BFJ58" s="113"/>
      <c r="BFK58" s="113"/>
      <c r="BFL58" s="113"/>
      <c r="BFM58" s="113"/>
      <c r="BFN58" s="113"/>
      <c r="BFO58" s="113"/>
      <c r="BFP58" s="113"/>
      <c r="BFQ58" s="113"/>
      <c r="BFR58" s="113"/>
      <c r="BFS58" s="113"/>
      <c r="BFT58" s="113"/>
      <c r="BFU58" s="113"/>
      <c r="BFV58" s="113"/>
      <c r="BFW58" s="113"/>
      <c r="BFX58" s="113"/>
      <c r="BFY58" s="113"/>
      <c r="BFZ58" s="113"/>
      <c r="BGA58" s="113"/>
      <c r="BGB58" s="113"/>
      <c r="BGC58" s="113"/>
      <c r="BGD58" s="113"/>
      <c r="BGE58" s="113"/>
      <c r="BGF58" s="113"/>
      <c r="BGG58" s="113"/>
      <c r="BGH58" s="113"/>
      <c r="BGI58" s="113"/>
      <c r="BGJ58" s="113"/>
      <c r="BGK58" s="113"/>
      <c r="BGL58" s="113"/>
      <c r="BGM58" s="113"/>
      <c r="BGN58" s="113"/>
      <c r="BGO58" s="113"/>
      <c r="BGP58" s="113"/>
      <c r="BGQ58" s="113"/>
      <c r="BGR58" s="113"/>
      <c r="BGS58" s="113"/>
      <c r="BGT58" s="113"/>
      <c r="BGU58" s="113"/>
      <c r="BGV58" s="113"/>
      <c r="BGW58" s="113"/>
      <c r="BGX58" s="113"/>
      <c r="BGY58" s="113"/>
      <c r="BGZ58" s="113"/>
      <c r="BHA58" s="113"/>
      <c r="BHB58" s="113"/>
      <c r="BHC58" s="113"/>
      <c r="BHD58" s="113"/>
      <c r="BHE58" s="113"/>
      <c r="BHF58" s="113"/>
      <c r="BHG58" s="113"/>
      <c r="BHH58" s="113"/>
      <c r="BHI58" s="113"/>
      <c r="BHJ58" s="113"/>
      <c r="BHK58" s="113"/>
      <c r="BHL58" s="113"/>
      <c r="BHM58" s="113"/>
      <c r="BHN58" s="113"/>
      <c r="BHO58" s="113"/>
      <c r="BHP58" s="113"/>
      <c r="BHQ58" s="113"/>
      <c r="BHR58" s="113"/>
      <c r="BHS58" s="113"/>
      <c r="BHT58" s="113"/>
      <c r="BHU58" s="113"/>
      <c r="BHV58" s="113"/>
      <c r="BHW58" s="113"/>
      <c r="BHX58" s="113"/>
      <c r="BHY58" s="113"/>
      <c r="BHZ58" s="113"/>
      <c r="BIA58" s="113"/>
      <c r="BIB58" s="113"/>
      <c r="BIC58" s="113"/>
      <c r="BID58" s="113"/>
      <c r="BIE58" s="113"/>
      <c r="BIF58" s="113"/>
      <c r="BIG58" s="113"/>
      <c r="BIH58" s="113"/>
      <c r="BII58" s="113"/>
      <c r="BIJ58" s="113"/>
      <c r="BIK58" s="113"/>
      <c r="BIL58" s="113"/>
      <c r="BIM58" s="113"/>
      <c r="BIN58" s="113"/>
      <c r="BIO58" s="113"/>
      <c r="BIP58" s="113"/>
      <c r="BIQ58" s="113"/>
      <c r="BIR58" s="113"/>
      <c r="BIS58" s="113"/>
      <c r="BIT58" s="113"/>
      <c r="BIU58" s="113"/>
      <c r="BIV58" s="113"/>
      <c r="BIW58" s="113"/>
      <c r="BIX58" s="113"/>
      <c r="BIY58" s="113"/>
      <c r="BIZ58" s="113"/>
      <c r="BJA58" s="113"/>
      <c r="BJB58" s="113"/>
      <c r="BJC58" s="113"/>
      <c r="BJD58" s="113"/>
      <c r="BJE58" s="113"/>
      <c r="BJF58" s="113"/>
      <c r="BJG58" s="113"/>
      <c r="BJH58" s="113"/>
      <c r="BJI58" s="113"/>
      <c r="BJJ58" s="113"/>
      <c r="BJK58" s="113"/>
      <c r="BJL58" s="113"/>
      <c r="BJM58" s="113"/>
      <c r="BJN58" s="113"/>
      <c r="BJO58" s="113"/>
      <c r="BJP58" s="113"/>
      <c r="BJQ58" s="113"/>
      <c r="BJR58" s="113"/>
      <c r="BJS58" s="113"/>
      <c r="BJT58" s="113"/>
      <c r="BJU58" s="113"/>
      <c r="BJV58" s="113"/>
      <c r="BJW58" s="113"/>
      <c r="BJX58" s="113"/>
      <c r="BJY58" s="113"/>
      <c r="BJZ58" s="113"/>
      <c r="BKA58" s="113"/>
      <c r="BKB58" s="113"/>
      <c r="BKC58" s="113"/>
      <c r="BKD58" s="113"/>
      <c r="BKE58" s="113"/>
      <c r="BKF58" s="113"/>
      <c r="BKG58" s="113"/>
      <c r="BKH58" s="113"/>
      <c r="BKI58" s="113"/>
      <c r="BKJ58" s="113"/>
      <c r="BKK58" s="113"/>
      <c r="BKL58" s="113"/>
      <c r="BKM58" s="113"/>
      <c r="BKN58" s="113"/>
      <c r="BKO58" s="113"/>
      <c r="BKP58" s="113"/>
      <c r="BKQ58" s="113"/>
      <c r="BKR58" s="113"/>
      <c r="BKS58" s="113"/>
      <c r="BKT58" s="113"/>
      <c r="BKU58" s="113"/>
      <c r="BKV58" s="113"/>
      <c r="BKW58" s="113"/>
      <c r="BKX58" s="113"/>
      <c r="BKY58" s="113"/>
      <c r="BKZ58" s="113"/>
      <c r="BLA58" s="113"/>
      <c r="BLB58" s="113"/>
      <c r="BLC58" s="113"/>
      <c r="BLD58" s="113"/>
      <c r="BLE58" s="113"/>
      <c r="BLF58" s="113"/>
      <c r="BLG58" s="113"/>
      <c r="BLH58" s="113"/>
      <c r="BLI58" s="113"/>
      <c r="BLJ58" s="113"/>
      <c r="BLK58" s="113"/>
      <c r="BLL58" s="113"/>
      <c r="BLM58" s="113"/>
      <c r="BLN58" s="113"/>
      <c r="BLO58" s="113"/>
      <c r="BLP58" s="113"/>
      <c r="BLQ58" s="113"/>
      <c r="BLR58" s="113"/>
      <c r="BLS58" s="113"/>
      <c r="BLT58" s="113"/>
      <c r="BLU58" s="113"/>
      <c r="BLV58" s="113"/>
      <c r="BLW58" s="113"/>
      <c r="BLX58" s="113"/>
      <c r="BLY58" s="113"/>
      <c r="BLZ58" s="113"/>
      <c r="BMA58" s="113"/>
      <c r="BMB58" s="113"/>
      <c r="BMC58" s="113"/>
      <c r="BMD58" s="113"/>
      <c r="BME58" s="113"/>
      <c r="BMF58" s="113"/>
      <c r="BMG58" s="113"/>
      <c r="BMH58" s="113"/>
      <c r="BMI58" s="113"/>
      <c r="BMJ58" s="113"/>
      <c r="BMK58" s="113"/>
      <c r="BML58" s="113"/>
      <c r="BMM58" s="113"/>
      <c r="BMN58" s="113"/>
      <c r="BMO58" s="113"/>
      <c r="BMP58" s="113"/>
      <c r="BMQ58" s="113"/>
      <c r="BMR58" s="113"/>
      <c r="BMS58" s="113"/>
      <c r="BMT58" s="113"/>
      <c r="BMU58" s="113"/>
      <c r="BMV58" s="113"/>
      <c r="BMW58" s="113"/>
      <c r="BMX58" s="113"/>
      <c r="BMY58" s="113"/>
      <c r="BMZ58" s="113"/>
      <c r="BNA58" s="113"/>
      <c r="BNB58" s="113"/>
      <c r="BNC58" s="113"/>
      <c r="BND58" s="113"/>
      <c r="BNE58" s="113"/>
      <c r="BNF58" s="113"/>
      <c r="BNG58" s="113"/>
      <c r="BNH58" s="113"/>
      <c r="BNI58" s="113"/>
      <c r="BNJ58" s="113"/>
      <c r="BNK58" s="113"/>
      <c r="BNL58" s="113"/>
      <c r="BNM58" s="113"/>
      <c r="BNN58" s="113"/>
      <c r="BNO58" s="113"/>
      <c r="BNP58" s="113"/>
      <c r="BNQ58" s="113"/>
      <c r="BNR58" s="113"/>
      <c r="BNS58" s="113"/>
      <c r="BNT58" s="113"/>
      <c r="BNU58" s="113"/>
      <c r="BNV58" s="113"/>
      <c r="BNW58" s="113"/>
      <c r="BNX58" s="113"/>
      <c r="BNY58" s="113"/>
      <c r="BNZ58" s="113"/>
      <c r="BOA58" s="113"/>
      <c r="BOB58" s="113"/>
      <c r="BOC58" s="113"/>
      <c r="BOD58" s="113"/>
      <c r="BOE58" s="113"/>
      <c r="BOF58" s="113"/>
      <c r="BOG58" s="113"/>
      <c r="BOH58" s="113"/>
      <c r="BOI58" s="113"/>
      <c r="BOJ58" s="113"/>
      <c r="BOK58" s="113"/>
      <c r="BOL58" s="113"/>
      <c r="BOM58" s="113"/>
      <c r="BON58" s="113"/>
      <c r="BOO58" s="113"/>
      <c r="BOP58" s="113"/>
      <c r="BOQ58" s="113"/>
      <c r="BOR58" s="113"/>
      <c r="BOS58" s="113"/>
      <c r="BOT58" s="113"/>
      <c r="BOU58" s="113"/>
      <c r="BOV58" s="113"/>
      <c r="BOW58" s="113"/>
      <c r="BOX58" s="113"/>
      <c r="BOY58" s="113"/>
      <c r="BOZ58" s="113"/>
      <c r="BPA58" s="113"/>
      <c r="BPB58" s="113"/>
      <c r="BPC58" s="113"/>
      <c r="BPD58" s="113"/>
      <c r="BPE58" s="113"/>
      <c r="BPF58" s="113"/>
      <c r="BPG58" s="113"/>
      <c r="BPH58" s="113"/>
      <c r="BPI58" s="113"/>
      <c r="BPJ58" s="113"/>
      <c r="BPK58" s="113"/>
      <c r="BPL58" s="113"/>
      <c r="BPM58" s="113"/>
      <c r="BPN58" s="113"/>
      <c r="BPO58" s="113"/>
      <c r="BPP58" s="113"/>
      <c r="BPQ58" s="113"/>
      <c r="BPR58" s="113"/>
      <c r="BPS58" s="113"/>
      <c r="BPT58" s="113"/>
      <c r="BPU58" s="113"/>
      <c r="BPV58" s="113"/>
      <c r="BPW58" s="113"/>
      <c r="BPX58" s="113"/>
      <c r="BPY58" s="113"/>
      <c r="BPZ58" s="113"/>
      <c r="BQA58" s="113"/>
      <c r="BQB58" s="113"/>
      <c r="BQC58" s="113"/>
      <c r="BQD58" s="113"/>
      <c r="BQE58" s="113"/>
      <c r="BQF58" s="113"/>
      <c r="BQG58" s="113"/>
      <c r="BQH58" s="113"/>
      <c r="BQI58" s="113"/>
      <c r="BQJ58" s="113"/>
      <c r="BQK58" s="113"/>
      <c r="BQL58" s="113"/>
      <c r="BQM58" s="113"/>
      <c r="BQN58" s="113"/>
      <c r="BQO58" s="113"/>
      <c r="BQP58" s="113"/>
      <c r="BQQ58" s="113"/>
      <c r="BQR58" s="113"/>
      <c r="BQS58" s="113"/>
      <c r="BQT58" s="113"/>
      <c r="BQU58" s="113"/>
      <c r="BQV58" s="113"/>
      <c r="BQW58" s="113"/>
      <c r="BQX58" s="113"/>
      <c r="BQY58" s="113"/>
      <c r="BQZ58" s="113"/>
      <c r="BRA58" s="113"/>
      <c r="BRB58" s="113"/>
      <c r="BRC58" s="113"/>
      <c r="BRD58" s="113"/>
      <c r="BRE58" s="113"/>
      <c r="BRF58" s="113"/>
      <c r="BRG58" s="113"/>
      <c r="BRH58" s="113"/>
      <c r="BRI58" s="113"/>
      <c r="BRJ58" s="113"/>
      <c r="BRK58" s="113"/>
      <c r="BRL58" s="113"/>
      <c r="BRM58" s="113"/>
      <c r="BRN58" s="113"/>
      <c r="BRO58" s="113"/>
      <c r="BRP58" s="113"/>
      <c r="BRQ58" s="113"/>
      <c r="BRR58" s="113"/>
      <c r="BRS58" s="113"/>
      <c r="BRT58" s="113"/>
      <c r="BRU58" s="113"/>
      <c r="BRV58" s="113"/>
      <c r="BRW58" s="113"/>
      <c r="BRX58" s="113"/>
      <c r="BRY58" s="113"/>
      <c r="BRZ58" s="113"/>
      <c r="BSA58" s="113"/>
      <c r="BSB58" s="113"/>
      <c r="BSC58" s="113"/>
      <c r="BSD58" s="113"/>
      <c r="BSE58" s="113"/>
      <c r="BSF58" s="113"/>
      <c r="BSG58" s="113"/>
      <c r="BSH58" s="113"/>
      <c r="BSI58" s="113"/>
      <c r="BSJ58" s="113"/>
      <c r="BSK58" s="113"/>
      <c r="BSL58" s="113"/>
      <c r="BSM58" s="113"/>
      <c r="BSN58" s="113"/>
      <c r="BSO58" s="113"/>
      <c r="BSP58" s="113"/>
      <c r="BSQ58" s="113"/>
      <c r="BSR58" s="113"/>
      <c r="BSS58" s="113"/>
      <c r="BST58" s="113"/>
      <c r="BSU58" s="113"/>
      <c r="BSV58" s="113"/>
      <c r="BSW58" s="113"/>
      <c r="BSX58" s="113"/>
      <c r="BSY58" s="113"/>
      <c r="BSZ58" s="113"/>
      <c r="BTA58" s="113"/>
      <c r="BTB58" s="113"/>
      <c r="BTC58" s="113"/>
      <c r="BTD58" s="113"/>
      <c r="BTE58" s="113"/>
      <c r="BTF58" s="113"/>
      <c r="BTG58" s="113"/>
      <c r="BTH58" s="113"/>
      <c r="BTI58" s="113"/>
      <c r="BTJ58" s="113"/>
      <c r="BTK58" s="113"/>
      <c r="BTL58" s="113"/>
      <c r="BTM58" s="113"/>
      <c r="BTN58" s="113"/>
      <c r="BTO58" s="113"/>
      <c r="BTP58" s="113"/>
      <c r="BTQ58" s="113"/>
      <c r="BTR58" s="113"/>
      <c r="BTS58" s="113"/>
      <c r="BTT58" s="113"/>
      <c r="BTU58" s="113"/>
      <c r="BTV58" s="113"/>
      <c r="BTW58" s="113"/>
      <c r="BTX58" s="113"/>
      <c r="BTY58" s="113"/>
      <c r="BTZ58" s="113"/>
      <c r="BUA58" s="113"/>
      <c r="BUB58" s="113"/>
      <c r="BUC58" s="113"/>
      <c r="BUD58" s="113"/>
      <c r="BUE58" s="113"/>
      <c r="BUF58" s="113"/>
      <c r="BUG58" s="113"/>
      <c r="BUH58" s="113"/>
      <c r="BUI58" s="113"/>
      <c r="BUJ58" s="113"/>
      <c r="BUK58" s="113"/>
      <c r="BUL58" s="113"/>
      <c r="BUM58" s="113"/>
      <c r="BUN58" s="113"/>
      <c r="BUO58" s="113"/>
      <c r="BUP58" s="113"/>
      <c r="BUQ58" s="113"/>
      <c r="BUR58" s="113"/>
      <c r="BUS58" s="113"/>
      <c r="BUT58" s="113"/>
      <c r="BUU58" s="113"/>
      <c r="BUV58" s="113"/>
      <c r="BUW58" s="113"/>
      <c r="BUX58" s="113"/>
      <c r="BUY58" s="113"/>
      <c r="BUZ58" s="113"/>
      <c r="BVA58" s="113"/>
      <c r="BVB58" s="113"/>
      <c r="BVC58" s="113"/>
      <c r="BVD58" s="113"/>
      <c r="BVE58" s="113"/>
      <c r="BVF58" s="113"/>
      <c r="BVG58" s="113"/>
      <c r="BVH58" s="113"/>
      <c r="BVI58" s="113"/>
      <c r="BVJ58" s="113"/>
      <c r="BVK58" s="113"/>
      <c r="BVL58" s="113"/>
      <c r="BVM58" s="113"/>
      <c r="BVN58" s="113"/>
      <c r="BVO58" s="113"/>
      <c r="BVP58" s="113"/>
      <c r="BVQ58" s="113"/>
      <c r="BVR58" s="113"/>
      <c r="BVS58" s="113"/>
      <c r="BVT58" s="113"/>
      <c r="BVU58" s="113"/>
      <c r="BVV58" s="113"/>
      <c r="BVW58" s="113"/>
      <c r="BVX58" s="113"/>
      <c r="BVY58" s="113"/>
      <c r="BVZ58" s="113"/>
      <c r="BWA58" s="113"/>
      <c r="BWB58" s="113"/>
      <c r="BWC58" s="113"/>
      <c r="BWD58" s="113"/>
      <c r="BWE58" s="113"/>
      <c r="BWF58" s="113"/>
      <c r="BWG58" s="113"/>
      <c r="BWH58" s="113"/>
      <c r="BWI58" s="113"/>
      <c r="BWJ58" s="113"/>
      <c r="BWK58" s="113"/>
      <c r="BWL58" s="113"/>
      <c r="BWM58" s="113"/>
      <c r="BWN58" s="113"/>
      <c r="BWO58" s="113"/>
      <c r="BWP58" s="113"/>
      <c r="BWQ58" s="113"/>
      <c r="BWR58" s="113"/>
      <c r="BWS58" s="113"/>
      <c r="BWT58" s="113"/>
      <c r="BWU58" s="113"/>
      <c r="BWV58" s="113"/>
      <c r="BWW58" s="113"/>
      <c r="BWX58" s="113"/>
      <c r="BWY58" s="113"/>
      <c r="BWZ58" s="113"/>
      <c r="BXA58" s="113"/>
      <c r="BXB58" s="113"/>
      <c r="BXC58" s="113"/>
      <c r="BXD58" s="113"/>
      <c r="BXE58" s="113"/>
      <c r="BXF58" s="113"/>
      <c r="BXG58" s="113"/>
      <c r="BXH58" s="113"/>
      <c r="BXI58" s="113"/>
      <c r="BXJ58" s="113"/>
      <c r="BXK58" s="113"/>
      <c r="BXL58" s="113"/>
      <c r="BXM58" s="113"/>
      <c r="BXN58" s="113"/>
      <c r="BXO58" s="113"/>
      <c r="BXP58" s="113"/>
      <c r="BXQ58" s="113"/>
      <c r="BXR58" s="113"/>
      <c r="BXS58" s="113"/>
      <c r="BXT58" s="113"/>
      <c r="BXU58" s="113"/>
      <c r="BXV58" s="113"/>
      <c r="BXW58" s="113"/>
      <c r="BXX58" s="113"/>
      <c r="BXY58" s="113"/>
      <c r="BXZ58" s="113"/>
      <c r="BYA58" s="113"/>
      <c r="BYB58" s="113"/>
      <c r="BYC58" s="113"/>
      <c r="BYD58" s="113"/>
      <c r="BYE58" s="113"/>
      <c r="BYF58" s="113"/>
      <c r="BYG58" s="113"/>
      <c r="BYH58" s="113"/>
      <c r="BYI58" s="113"/>
      <c r="BYJ58" s="113"/>
      <c r="BYK58" s="113"/>
      <c r="BYL58" s="113"/>
      <c r="BYM58" s="113"/>
      <c r="BYN58" s="113"/>
      <c r="BYO58" s="113"/>
      <c r="BYP58" s="113"/>
      <c r="BYQ58" s="113"/>
      <c r="BYR58" s="113"/>
      <c r="BYS58" s="113"/>
      <c r="BYT58" s="113"/>
      <c r="BYU58" s="113"/>
      <c r="BYV58" s="113"/>
      <c r="BYW58" s="113"/>
      <c r="BYX58" s="113"/>
      <c r="BYY58" s="113"/>
      <c r="BYZ58" s="113"/>
      <c r="BZA58" s="113"/>
      <c r="BZB58" s="113"/>
      <c r="BZC58" s="113"/>
      <c r="BZD58" s="113"/>
      <c r="BZE58" s="113"/>
      <c r="BZF58" s="113"/>
      <c r="BZG58" s="113"/>
      <c r="BZH58" s="113"/>
      <c r="BZI58" s="113"/>
      <c r="BZJ58" s="113"/>
      <c r="BZK58" s="113"/>
      <c r="BZL58" s="113"/>
      <c r="BZM58" s="113"/>
      <c r="BZN58" s="113"/>
      <c r="BZO58" s="113"/>
      <c r="BZP58" s="113"/>
      <c r="BZQ58" s="113"/>
      <c r="BZR58" s="113"/>
      <c r="BZS58" s="113"/>
      <c r="BZT58" s="113"/>
      <c r="BZU58" s="113"/>
      <c r="BZV58" s="113"/>
      <c r="BZW58" s="113"/>
      <c r="BZX58" s="113"/>
      <c r="BZY58" s="113"/>
      <c r="BZZ58" s="113"/>
      <c r="CAA58" s="113"/>
      <c r="CAB58" s="113"/>
      <c r="CAC58" s="113"/>
      <c r="CAD58" s="113"/>
      <c r="CAE58" s="113"/>
      <c r="CAF58" s="113"/>
      <c r="CAG58" s="113"/>
      <c r="CAH58" s="113"/>
      <c r="CAI58" s="113"/>
      <c r="CAJ58" s="113"/>
      <c r="CAK58" s="113"/>
      <c r="CAL58" s="113"/>
      <c r="CAM58" s="113"/>
      <c r="CAN58" s="113"/>
      <c r="CAO58" s="113"/>
      <c r="CAP58" s="113"/>
      <c r="CAQ58" s="113"/>
      <c r="CAR58" s="113"/>
      <c r="CAS58" s="113"/>
      <c r="CAT58" s="113"/>
      <c r="CAU58" s="113"/>
      <c r="CAV58" s="113"/>
      <c r="CAW58" s="113"/>
      <c r="CAX58" s="113"/>
      <c r="CAY58" s="113"/>
      <c r="CAZ58" s="113"/>
      <c r="CBA58" s="113"/>
      <c r="CBB58" s="113"/>
      <c r="CBC58" s="113"/>
      <c r="CBD58" s="113"/>
      <c r="CBE58" s="113"/>
      <c r="CBF58" s="113"/>
      <c r="CBG58" s="113"/>
      <c r="CBH58" s="113"/>
      <c r="CBI58" s="113"/>
      <c r="CBJ58" s="113"/>
      <c r="CBK58" s="113"/>
      <c r="CBL58" s="113"/>
      <c r="CBM58" s="113"/>
      <c r="CBN58" s="113"/>
      <c r="CBO58" s="113"/>
      <c r="CBP58" s="113"/>
      <c r="CBQ58" s="113"/>
      <c r="CBR58" s="113"/>
      <c r="CBS58" s="113"/>
      <c r="CBT58" s="113"/>
      <c r="CBU58" s="113"/>
      <c r="CBV58" s="113"/>
      <c r="CBW58" s="113"/>
      <c r="CBX58" s="113"/>
      <c r="CBY58" s="113"/>
      <c r="CBZ58" s="113"/>
      <c r="CCA58" s="113"/>
      <c r="CCB58" s="113"/>
      <c r="CCC58" s="113"/>
      <c r="CCD58" s="113"/>
      <c r="CCE58" s="113"/>
      <c r="CCF58" s="113"/>
      <c r="CCG58" s="113"/>
      <c r="CCH58" s="113"/>
      <c r="CCI58" s="113"/>
      <c r="CCJ58" s="113"/>
      <c r="CCK58" s="113"/>
      <c r="CCL58" s="113"/>
      <c r="CCM58" s="113"/>
      <c r="CCN58" s="113"/>
      <c r="CCO58" s="113"/>
      <c r="CCP58" s="113"/>
      <c r="CCQ58" s="113"/>
      <c r="CCR58" s="113"/>
      <c r="CCS58" s="113"/>
      <c r="CCT58" s="113"/>
      <c r="CCU58" s="113"/>
      <c r="CCV58" s="113"/>
      <c r="CCW58" s="113"/>
      <c r="CCX58" s="113"/>
      <c r="CCY58" s="113"/>
      <c r="CCZ58" s="113"/>
      <c r="CDA58" s="113"/>
      <c r="CDB58" s="113"/>
      <c r="CDC58" s="113"/>
      <c r="CDD58" s="113"/>
      <c r="CDE58" s="113"/>
      <c r="CDF58" s="113"/>
      <c r="CDG58" s="113"/>
      <c r="CDH58" s="113"/>
      <c r="CDI58" s="113"/>
      <c r="CDJ58" s="113"/>
      <c r="CDK58" s="113"/>
      <c r="CDL58" s="113"/>
      <c r="CDM58" s="113"/>
      <c r="CDN58" s="113"/>
      <c r="CDO58" s="113"/>
      <c r="CDP58" s="113"/>
      <c r="CDQ58" s="113"/>
      <c r="CDR58" s="113"/>
      <c r="CDS58" s="113"/>
      <c r="CDT58" s="113"/>
      <c r="CDU58" s="113"/>
      <c r="CDV58" s="113"/>
      <c r="CDW58" s="113"/>
      <c r="CDX58" s="113"/>
      <c r="CDY58" s="113"/>
      <c r="CDZ58" s="113"/>
      <c r="CEA58" s="113"/>
      <c r="CEB58" s="113"/>
      <c r="CEC58" s="113"/>
      <c r="CED58" s="113"/>
      <c r="CEE58" s="113"/>
      <c r="CEF58" s="113"/>
      <c r="CEG58" s="113"/>
      <c r="CEH58" s="113"/>
      <c r="CEI58" s="113"/>
      <c r="CEJ58" s="113"/>
      <c r="CEK58" s="113"/>
      <c r="CEL58" s="113"/>
      <c r="CEM58" s="113"/>
      <c r="CEN58" s="113"/>
      <c r="CEO58" s="113"/>
      <c r="CEP58" s="113"/>
      <c r="CEQ58" s="113"/>
      <c r="CER58" s="113"/>
      <c r="CES58" s="113"/>
      <c r="CET58" s="113"/>
      <c r="CEU58" s="113"/>
      <c r="CEV58" s="113"/>
      <c r="CEW58" s="113"/>
      <c r="CEX58" s="113"/>
      <c r="CEY58" s="113"/>
      <c r="CEZ58" s="113"/>
      <c r="CFA58" s="113"/>
      <c r="CFB58" s="113"/>
      <c r="CFC58" s="113"/>
      <c r="CFD58" s="113"/>
      <c r="CFE58" s="113"/>
      <c r="CFF58" s="113"/>
      <c r="CFG58" s="113"/>
      <c r="CFH58" s="113"/>
      <c r="CFI58" s="113"/>
      <c r="CFJ58" s="113"/>
      <c r="CFK58" s="113"/>
      <c r="CFL58" s="113"/>
      <c r="CFM58" s="113"/>
      <c r="CFN58" s="113"/>
      <c r="CFO58" s="113"/>
      <c r="CFP58" s="113"/>
      <c r="CFQ58" s="113"/>
      <c r="CFR58" s="113"/>
      <c r="CFS58" s="113"/>
      <c r="CFT58" s="113"/>
      <c r="CFU58" s="113"/>
      <c r="CFV58" s="113"/>
      <c r="CFW58" s="113"/>
      <c r="CFX58" s="113"/>
      <c r="CFY58" s="113"/>
      <c r="CFZ58" s="113"/>
      <c r="CGA58" s="113"/>
      <c r="CGB58" s="113"/>
      <c r="CGC58" s="113"/>
      <c r="CGD58" s="113"/>
      <c r="CGE58" s="113"/>
      <c r="CGF58" s="113"/>
      <c r="CGG58" s="113"/>
      <c r="CGH58" s="113"/>
      <c r="CGI58" s="113"/>
      <c r="CGJ58" s="113"/>
      <c r="CGK58" s="113"/>
      <c r="CGL58" s="113"/>
      <c r="CGM58" s="113"/>
      <c r="CGN58" s="113"/>
      <c r="CGO58" s="113"/>
      <c r="CGP58" s="113"/>
      <c r="CGQ58" s="113"/>
      <c r="CGR58" s="113"/>
      <c r="CGS58" s="113"/>
      <c r="CGT58" s="113"/>
      <c r="CGU58" s="113"/>
      <c r="CGV58" s="113"/>
      <c r="CGW58" s="113"/>
      <c r="CGX58" s="113"/>
      <c r="CGY58" s="113"/>
      <c r="CGZ58" s="113"/>
      <c r="CHA58" s="113"/>
      <c r="CHB58" s="113"/>
      <c r="CHC58" s="113"/>
      <c r="CHD58" s="113"/>
      <c r="CHE58" s="113"/>
      <c r="CHF58" s="113"/>
      <c r="CHG58" s="113"/>
      <c r="CHH58" s="113"/>
      <c r="CHI58" s="113"/>
      <c r="CHJ58" s="113"/>
      <c r="CHK58" s="113"/>
      <c r="CHL58" s="113"/>
      <c r="CHM58" s="113"/>
      <c r="CHN58" s="113"/>
      <c r="CHO58" s="113"/>
      <c r="CHP58" s="113"/>
      <c r="CHQ58" s="113"/>
      <c r="CHR58" s="113"/>
      <c r="CHS58" s="113"/>
      <c r="CHT58" s="113"/>
      <c r="CHU58" s="113"/>
      <c r="CHV58" s="113"/>
      <c r="CHW58" s="113"/>
      <c r="CHX58" s="113"/>
      <c r="CHY58" s="113"/>
      <c r="CHZ58" s="113"/>
      <c r="CIA58" s="113"/>
      <c r="CIB58" s="113"/>
      <c r="CIC58" s="113"/>
      <c r="CID58" s="113"/>
      <c r="CIE58" s="113"/>
      <c r="CIF58" s="113"/>
      <c r="CIG58" s="113"/>
      <c r="CIH58" s="113"/>
      <c r="CII58" s="113"/>
      <c r="CIJ58" s="113"/>
      <c r="CIK58" s="113"/>
      <c r="CIL58" s="113"/>
      <c r="CIM58" s="113"/>
      <c r="CIN58" s="113"/>
      <c r="CIO58" s="113"/>
      <c r="CIP58" s="113"/>
      <c r="CIQ58" s="113"/>
      <c r="CIR58" s="113"/>
      <c r="CIS58" s="113"/>
      <c r="CIT58" s="113"/>
      <c r="CIU58" s="113"/>
      <c r="CIV58" s="113"/>
      <c r="CIW58" s="113"/>
      <c r="CIX58" s="113"/>
      <c r="CIY58" s="113"/>
      <c r="CIZ58" s="113"/>
      <c r="CJA58" s="113"/>
      <c r="CJB58" s="113"/>
      <c r="CJC58" s="113"/>
      <c r="CJD58" s="113"/>
      <c r="CJE58" s="113"/>
      <c r="CJF58" s="113"/>
      <c r="CJG58" s="113"/>
      <c r="CJH58" s="113"/>
      <c r="CJI58" s="113"/>
      <c r="CJJ58" s="113"/>
      <c r="CJK58" s="113"/>
      <c r="CJL58" s="113"/>
      <c r="CJM58" s="113"/>
      <c r="CJN58" s="113"/>
      <c r="CJO58" s="113"/>
      <c r="CJP58" s="113"/>
      <c r="CJQ58" s="113"/>
      <c r="CJR58" s="113"/>
      <c r="CJS58" s="113"/>
      <c r="CJT58" s="113"/>
      <c r="CJU58" s="113"/>
      <c r="CJV58" s="113"/>
      <c r="CJW58" s="113"/>
      <c r="CJX58" s="113"/>
      <c r="CJY58" s="113"/>
      <c r="CJZ58" s="113"/>
      <c r="CKA58" s="113"/>
      <c r="CKB58" s="113"/>
      <c r="CKC58" s="113"/>
      <c r="CKD58" s="113"/>
      <c r="CKE58" s="113"/>
      <c r="CKF58" s="113"/>
      <c r="CKG58" s="113"/>
      <c r="CKH58" s="113"/>
      <c r="CKI58" s="113"/>
      <c r="CKJ58" s="113"/>
      <c r="CKK58" s="113"/>
      <c r="CKL58" s="113"/>
      <c r="CKM58" s="113"/>
      <c r="CKN58" s="113"/>
      <c r="CKO58" s="113"/>
      <c r="CKP58" s="113"/>
      <c r="CKQ58" s="113"/>
      <c r="CKR58" s="113"/>
      <c r="CKS58" s="113"/>
      <c r="CKT58" s="113"/>
      <c r="CKU58" s="113"/>
      <c r="CKV58" s="113"/>
      <c r="CKW58" s="113"/>
      <c r="CKX58" s="113"/>
      <c r="CKY58" s="113"/>
      <c r="CKZ58" s="113"/>
      <c r="CLA58" s="113"/>
      <c r="CLB58" s="113"/>
      <c r="CLC58" s="113"/>
      <c r="CLD58" s="113"/>
      <c r="CLE58" s="113"/>
      <c r="CLF58" s="113"/>
      <c r="CLG58" s="113"/>
      <c r="CLH58" s="113"/>
      <c r="CLI58" s="113"/>
      <c r="CLJ58" s="113"/>
      <c r="CLK58" s="113"/>
      <c r="CLL58" s="113"/>
      <c r="CLM58" s="113"/>
      <c r="CLN58" s="113"/>
      <c r="CLO58" s="113"/>
      <c r="CLP58" s="113"/>
      <c r="CLQ58" s="113"/>
      <c r="CLR58" s="113"/>
      <c r="CLS58" s="113"/>
      <c r="CLT58" s="113"/>
      <c r="CLU58" s="113"/>
      <c r="CLV58" s="113"/>
      <c r="CLW58" s="113"/>
      <c r="CLX58" s="113"/>
      <c r="CLY58" s="113"/>
      <c r="CLZ58" s="113"/>
      <c r="CMA58" s="113"/>
      <c r="CMB58" s="113"/>
      <c r="CMC58" s="113"/>
      <c r="CMD58" s="113"/>
      <c r="CME58" s="113"/>
      <c r="CMF58" s="113"/>
      <c r="CMG58" s="113"/>
      <c r="CMH58" s="113"/>
      <c r="CMI58" s="113"/>
      <c r="CMJ58" s="113"/>
      <c r="CMK58" s="113"/>
      <c r="CML58" s="113"/>
      <c r="CMM58" s="113"/>
      <c r="CMN58" s="113"/>
      <c r="CMO58" s="113"/>
      <c r="CMP58" s="113"/>
      <c r="CMQ58" s="113"/>
      <c r="CMR58" s="113"/>
      <c r="CMS58" s="113"/>
      <c r="CMT58" s="113"/>
      <c r="CMU58" s="113"/>
      <c r="CMV58" s="113"/>
      <c r="CMW58" s="113"/>
      <c r="CMX58" s="113"/>
      <c r="CMY58" s="113"/>
      <c r="CMZ58" s="113"/>
      <c r="CNA58" s="113"/>
      <c r="CNB58" s="113"/>
      <c r="CNC58" s="113"/>
      <c r="CND58" s="113"/>
      <c r="CNE58" s="113"/>
      <c r="CNF58" s="113"/>
      <c r="CNG58" s="113"/>
      <c r="CNH58" s="113"/>
      <c r="CNI58" s="113"/>
      <c r="CNJ58" s="113"/>
      <c r="CNK58" s="113"/>
      <c r="CNL58" s="113"/>
      <c r="CNM58" s="113"/>
      <c r="CNN58" s="113"/>
      <c r="CNO58" s="113"/>
      <c r="CNP58" s="113"/>
      <c r="CNQ58" s="113"/>
      <c r="CNR58" s="113"/>
      <c r="CNS58" s="113"/>
      <c r="CNT58" s="113"/>
      <c r="CNU58" s="113"/>
      <c r="CNV58" s="113"/>
      <c r="CNW58" s="113"/>
      <c r="CNX58" s="113"/>
      <c r="CNY58" s="113"/>
      <c r="CNZ58" s="113"/>
      <c r="COA58" s="113"/>
      <c r="COB58" s="113"/>
      <c r="COC58" s="113"/>
      <c r="COD58" s="113"/>
      <c r="COE58" s="113"/>
      <c r="COF58" s="113"/>
      <c r="COG58" s="113"/>
      <c r="COH58" s="113"/>
      <c r="COI58" s="113"/>
      <c r="COJ58" s="113"/>
      <c r="COK58" s="113"/>
      <c r="COL58" s="113"/>
      <c r="COM58" s="113"/>
      <c r="CON58" s="113"/>
      <c r="COO58" s="113"/>
      <c r="COP58" s="113"/>
      <c r="COQ58" s="113"/>
      <c r="COR58" s="113"/>
      <c r="COS58" s="113"/>
      <c r="COT58" s="113"/>
      <c r="COU58" s="113"/>
      <c r="COV58" s="113"/>
      <c r="COW58" s="113"/>
      <c r="COX58" s="113"/>
      <c r="COY58" s="113"/>
      <c r="COZ58" s="113"/>
      <c r="CPA58" s="113"/>
      <c r="CPB58" s="113"/>
      <c r="CPC58" s="113"/>
      <c r="CPD58" s="113"/>
      <c r="CPE58" s="113"/>
      <c r="CPF58" s="113"/>
      <c r="CPG58" s="113"/>
      <c r="CPH58" s="113"/>
      <c r="CPI58" s="113"/>
      <c r="CPJ58" s="113"/>
      <c r="CPK58" s="113"/>
      <c r="CPL58" s="113"/>
      <c r="CPM58" s="113"/>
      <c r="CPN58" s="113"/>
      <c r="CPO58" s="113"/>
      <c r="CPP58" s="113"/>
      <c r="CPQ58" s="113"/>
      <c r="CPR58" s="113"/>
      <c r="CPS58" s="113"/>
      <c r="CPT58" s="113"/>
      <c r="CPU58" s="113"/>
      <c r="CPV58" s="113"/>
      <c r="CPW58" s="113"/>
      <c r="CPX58" s="113"/>
      <c r="CPY58" s="113"/>
      <c r="CPZ58" s="113"/>
      <c r="CQA58" s="113"/>
      <c r="CQB58" s="113"/>
      <c r="CQC58" s="113"/>
      <c r="CQD58" s="113"/>
      <c r="CQE58" s="113"/>
      <c r="CQF58" s="113"/>
      <c r="CQG58" s="113"/>
      <c r="CQH58" s="113"/>
      <c r="CQI58" s="113"/>
      <c r="CQJ58" s="113"/>
      <c r="CQK58" s="113"/>
      <c r="CQL58" s="113"/>
      <c r="CQM58" s="113"/>
      <c r="CQN58" s="113"/>
      <c r="CQO58" s="113"/>
      <c r="CQP58" s="113"/>
      <c r="CQQ58" s="113"/>
      <c r="CQR58" s="113"/>
      <c r="CQS58" s="113"/>
      <c r="CQT58" s="113"/>
      <c r="CQU58" s="113"/>
      <c r="CQV58" s="113"/>
      <c r="CQW58" s="113"/>
      <c r="CQX58" s="113"/>
      <c r="CQY58" s="113"/>
      <c r="CQZ58" s="113"/>
      <c r="CRA58" s="113"/>
      <c r="CRB58" s="113"/>
      <c r="CRC58" s="113"/>
      <c r="CRD58" s="113"/>
      <c r="CRE58" s="113"/>
      <c r="CRF58" s="113"/>
      <c r="CRG58" s="113"/>
      <c r="CRH58" s="113"/>
      <c r="CRI58" s="113"/>
      <c r="CRJ58" s="113"/>
      <c r="CRK58" s="113"/>
      <c r="CRL58" s="113"/>
      <c r="CRM58" s="113"/>
      <c r="CRN58" s="113"/>
      <c r="CRO58" s="113"/>
      <c r="CRP58" s="113"/>
      <c r="CRQ58" s="113"/>
      <c r="CRR58" s="113"/>
      <c r="CRS58" s="113"/>
      <c r="CRT58" s="113"/>
      <c r="CRU58" s="113"/>
      <c r="CRV58" s="113"/>
      <c r="CRW58" s="113"/>
      <c r="CRX58" s="113"/>
      <c r="CRY58" s="113"/>
      <c r="CRZ58" s="113"/>
      <c r="CSA58" s="113"/>
      <c r="CSB58" s="113"/>
      <c r="CSC58" s="113"/>
      <c r="CSD58" s="113"/>
      <c r="CSE58" s="113"/>
      <c r="CSF58" s="113"/>
      <c r="CSG58" s="113"/>
      <c r="CSH58" s="113"/>
      <c r="CSI58" s="113"/>
      <c r="CSJ58" s="113"/>
      <c r="CSK58" s="113"/>
      <c r="CSL58" s="113"/>
      <c r="CSM58" s="113"/>
      <c r="CSN58" s="113"/>
      <c r="CSO58" s="113"/>
      <c r="CSP58" s="113"/>
      <c r="CSQ58" s="113"/>
      <c r="CSR58" s="113"/>
      <c r="CSS58" s="113"/>
      <c r="CST58" s="113"/>
      <c r="CSU58" s="113"/>
      <c r="CSV58" s="113"/>
      <c r="CSW58" s="113"/>
      <c r="CSX58" s="113"/>
      <c r="CSY58" s="113"/>
      <c r="CSZ58" s="113"/>
      <c r="CTA58" s="113"/>
      <c r="CTB58" s="113"/>
      <c r="CTC58" s="113"/>
      <c r="CTD58" s="113"/>
      <c r="CTE58" s="113"/>
      <c r="CTF58" s="113"/>
      <c r="CTG58" s="113"/>
      <c r="CTH58" s="113"/>
      <c r="CTI58" s="113"/>
      <c r="CTJ58" s="113"/>
      <c r="CTK58" s="113"/>
      <c r="CTL58" s="113"/>
      <c r="CTM58" s="113"/>
      <c r="CTN58" s="113"/>
      <c r="CTO58" s="113"/>
      <c r="CTP58" s="113"/>
      <c r="CTQ58" s="113"/>
      <c r="CTR58" s="113"/>
      <c r="CTS58" s="113"/>
      <c r="CTT58" s="113"/>
      <c r="CTU58" s="113"/>
      <c r="CTV58" s="113"/>
      <c r="CTW58" s="113"/>
      <c r="CTX58" s="113"/>
      <c r="CTY58" s="113"/>
      <c r="CTZ58" s="113"/>
      <c r="CUA58" s="113"/>
      <c r="CUB58" s="113"/>
      <c r="CUC58" s="113"/>
      <c r="CUD58" s="113"/>
      <c r="CUE58" s="113"/>
      <c r="CUF58" s="113"/>
      <c r="CUG58" s="113"/>
      <c r="CUH58" s="113"/>
      <c r="CUI58" s="113"/>
      <c r="CUJ58" s="113"/>
      <c r="CUK58" s="113"/>
      <c r="CUL58" s="113"/>
      <c r="CUM58" s="113"/>
      <c r="CUN58" s="113"/>
      <c r="CUO58" s="113"/>
      <c r="CUP58" s="113"/>
      <c r="CUQ58" s="113"/>
      <c r="CUR58" s="113"/>
      <c r="CUS58" s="113"/>
      <c r="CUT58" s="113"/>
      <c r="CUU58" s="113"/>
      <c r="CUV58" s="113"/>
      <c r="CUW58" s="113"/>
      <c r="CUX58" s="113"/>
      <c r="CUY58" s="113"/>
      <c r="CUZ58" s="113"/>
      <c r="CVA58" s="113"/>
      <c r="CVB58" s="113"/>
      <c r="CVC58" s="113"/>
      <c r="CVD58" s="113"/>
      <c r="CVE58" s="113"/>
      <c r="CVF58" s="113"/>
      <c r="CVG58" s="113"/>
      <c r="CVH58" s="113"/>
      <c r="CVI58" s="113"/>
      <c r="CVJ58" s="113"/>
      <c r="CVK58" s="113"/>
      <c r="CVL58" s="113"/>
      <c r="CVM58" s="113"/>
      <c r="CVN58" s="113"/>
      <c r="CVO58" s="113"/>
      <c r="CVP58" s="113"/>
      <c r="CVQ58" s="113"/>
      <c r="CVR58" s="113"/>
      <c r="CVS58" s="113"/>
      <c r="CVT58" s="113"/>
      <c r="CVU58" s="113"/>
      <c r="CVV58" s="113"/>
      <c r="CVW58" s="113"/>
      <c r="CVX58" s="113"/>
      <c r="CVY58" s="113"/>
      <c r="CVZ58" s="113"/>
      <c r="CWA58" s="113"/>
      <c r="CWB58" s="113"/>
      <c r="CWC58" s="113"/>
      <c r="CWD58" s="113"/>
      <c r="CWE58" s="113"/>
      <c r="CWF58" s="113"/>
      <c r="CWG58" s="113"/>
      <c r="CWH58" s="113"/>
      <c r="CWI58" s="113"/>
      <c r="CWJ58" s="113"/>
      <c r="CWK58" s="113"/>
      <c r="CWL58" s="113"/>
      <c r="CWM58" s="113"/>
      <c r="CWN58" s="113"/>
      <c r="CWO58" s="113"/>
      <c r="CWP58" s="113"/>
      <c r="CWQ58" s="113"/>
      <c r="CWR58" s="113"/>
      <c r="CWS58" s="113"/>
      <c r="CWT58" s="113"/>
      <c r="CWU58" s="113"/>
      <c r="CWV58" s="113"/>
      <c r="CWW58" s="113"/>
      <c r="CWX58" s="113"/>
      <c r="CWY58" s="113"/>
      <c r="CWZ58" s="113"/>
      <c r="CXA58" s="113"/>
      <c r="CXB58" s="113"/>
      <c r="CXC58" s="113"/>
      <c r="CXD58" s="113"/>
      <c r="CXE58" s="113"/>
      <c r="CXF58" s="113"/>
      <c r="CXG58" s="113"/>
      <c r="CXH58" s="113"/>
      <c r="CXI58" s="113"/>
      <c r="CXJ58" s="113"/>
      <c r="CXK58" s="113"/>
      <c r="CXL58" s="113"/>
      <c r="CXM58" s="113"/>
      <c r="CXN58" s="113"/>
      <c r="CXO58" s="113"/>
      <c r="CXP58" s="113"/>
      <c r="CXQ58" s="113"/>
      <c r="CXR58" s="113"/>
      <c r="CXS58" s="113"/>
      <c r="CXT58" s="113"/>
      <c r="CXU58" s="113"/>
      <c r="CXV58" s="113"/>
      <c r="CXW58" s="113"/>
      <c r="CXX58" s="113"/>
      <c r="CXY58" s="113"/>
      <c r="CXZ58" s="113"/>
      <c r="CYA58" s="113"/>
      <c r="CYB58" s="113"/>
      <c r="CYC58" s="113"/>
      <c r="CYD58" s="113"/>
      <c r="CYE58" s="113"/>
      <c r="CYF58" s="113"/>
      <c r="CYG58" s="113"/>
      <c r="CYH58" s="113"/>
      <c r="CYI58" s="113"/>
      <c r="CYJ58" s="113"/>
      <c r="CYK58" s="113"/>
      <c r="CYL58" s="113"/>
      <c r="CYM58" s="113"/>
      <c r="CYN58" s="113"/>
      <c r="CYO58" s="113"/>
      <c r="CYP58" s="113"/>
      <c r="CYQ58" s="113"/>
      <c r="CYR58" s="113"/>
      <c r="CYS58" s="113"/>
      <c r="CYT58" s="113"/>
      <c r="CYU58" s="113"/>
      <c r="CYV58" s="113"/>
      <c r="CYW58" s="113"/>
      <c r="CYX58" s="113"/>
      <c r="CYY58" s="113"/>
      <c r="CYZ58" s="113"/>
      <c r="CZA58" s="113"/>
      <c r="CZB58" s="113"/>
      <c r="CZC58" s="113"/>
      <c r="CZD58" s="113"/>
      <c r="CZE58" s="113"/>
      <c r="CZF58" s="113"/>
      <c r="CZG58" s="113"/>
      <c r="CZH58" s="113"/>
      <c r="CZI58" s="113"/>
      <c r="CZJ58" s="113"/>
      <c r="CZK58" s="113"/>
      <c r="CZL58" s="113"/>
      <c r="CZM58" s="113"/>
      <c r="CZN58" s="113"/>
      <c r="CZO58" s="113"/>
      <c r="CZP58" s="113"/>
      <c r="CZQ58" s="113"/>
      <c r="CZR58" s="113"/>
      <c r="CZS58" s="113"/>
      <c r="CZT58" s="113"/>
      <c r="CZU58" s="113"/>
      <c r="CZV58" s="113"/>
      <c r="CZW58" s="113"/>
      <c r="CZX58" s="113"/>
      <c r="CZY58" s="113"/>
      <c r="CZZ58" s="113"/>
      <c r="DAA58" s="113"/>
      <c r="DAB58" s="113"/>
      <c r="DAC58" s="113"/>
      <c r="DAD58" s="113"/>
      <c r="DAE58" s="113"/>
      <c r="DAF58" s="113"/>
      <c r="DAG58" s="113"/>
      <c r="DAH58" s="113"/>
      <c r="DAI58" s="113"/>
      <c r="DAJ58" s="113"/>
      <c r="DAK58" s="113"/>
      <c r="DAL58" s="113"/>
      <c r="DAM58" s="113"/>
      <c r="DAN58" s="113"/>
      <c r="DAO58" s="113"/>
      <c r="DAP58" s="113"/>
      <c r="DAQ58" s="113"/>
      <c r="DAR58" s="113"/>
      <c r="DAS58" s="113"/>
      <c r="DAT58" s="113"/>
      <c r="DAU58" s="113"/>
      <c r="DAV58" s="113"/>
      <c r="DAW58" s="113"/>
      <c r="DAX58" s="113"/>
      <c r="DAY58" s="113"/>
      <c r="DAZ58" s="113"/>
      <c r="DBA58" s="113"/>
      <c r="DBB58" s="113"/>
      <c r="DBC58" s="113"/>
      <c r="DBD58" s="113"/>
      <c r="DBE58" s="113"/>
      <c r="DBF58" s="113"/>
      <c r="DBG58" s="113"/>
      <c r="DBH58" s="113"/>
      <c r="DBI58" s="113"/>
      <c r="DBJ58" s="113"/>
      <c r="DBK58" s="113"/>
      <c r="DBL58" s="113"/>
      <c r="DBM58" s="113"/>
      <c r="DBN58" s="113"/>
      <c r="DBO58" s="113"/>
      <c r="DBP58" s="113"/>
      <c r="DBQ58" s="113"/>
      <c r="DBR58" s="113"/>
      <c r="DBS58" s="113"/>
      <c r="DBT58" s="113"/>
      <c r="DBU58" s="113"/>
      <c r="DBV58" s="113"/>
      <c r="DBW58" s="113"/>
      <c r="DBX58" s="113"/>
      <c r="DBY58" s="113"/>
      <c r="DBZ58" s="113"/>
      <c r="DCA58" s="113"/>
      <c r="DCB58" s="113"/>
      <c r="DCC58" s="113"/>
      <c r="DCD58" s="113"/>
      <c r="DCE58" s="113"/>
      <c r="DCF58" s="113"/>
      <c r="DCG58" s="113"/>
      <c r="DCH58" s="113"/>
      <c r="DCI58" s="113"/>
      <c r="DCJ58" s="113"/>
      <c r="DCK58" s="113"/>
      <c r="DCL58" s="113"/>
      <c r="DCM58" s="113"/>
      <c r="DCN58" s="113"/>
      <c r="DCO58" s="113"/>
      <c r="DCP58" s="113"/>
      <c r="DCQ58" s="113"/>
      <c r="DCR58" s="113"/>
      <c r="DCS58" s="113"/>
      <c r="DCT58" s="113"/>
      <c r="DCU58" s="113"/>
      <c r="DCV58" s="113"/>
      <c r="DCW58" s="113"/>
      <c r="DCX58" s="113"/>
      <c r="DCY58" s="113"/>
      <c r="DCZ58" s="113"/>
      <c r="DDA58" s="113"/>
      <c r="DDB58" s="113"/>
      <c r="DDC58" s="113"/>
      <c r="DDD58" s="113"/>
      <c r="DDE58" s="113"/>
      <c r="DDF58" s="113"/>
      <c r="DDG58" s="113"/>
      <c r="DDH58" s="113"/>
      <c r="DDI58" s="113"/>
      <c r="DDJ58" s="113"/>
      <c r="DDK58" s="113"/>
      <c r="DDL58" s="113"/>
      <c r="DDM58" s="113"/>
      <c r="DDN58" s="113"/>
      <c r="DDO58" s="113"/>
      <c r="DDP58" s="113"/>
      <c r="DDQ58" s="113"/>
      <c r="DDR58" s="113"/>
      <c r="DDS58" s="113"/>
      <c r="DDT58" s="113"/>
      <c r="DDU58" s="113"/>
      <c r="DDV58" s="113"/>
      <c r="DDW58" s="113"/>
      <c r="DDX58" s="113"/>
      <c r="DDY58" s="113"/>
      <c r="DDZ58" s="113"/>
      <c r="DEA58" s="113"/>
      <c r="DEB58" s="113"/>
      <c r="DEC58" s="113"/>
      <c r="DED58" s="113"/>
      <c r="DEE58" s="113"/>
      <c r="DEF58" s="113"/>
      <c r="DEG58" s="113"/>
      <c r="DEH58" s="113"/>
      <c r="DEI58" s="113"/>
      <c r="DEJ58" s="113"/>
      <c r="DEK58" s="113"/>
      <c r="DEL58" s="113"/>
      <c r="DEM58" s="113"/>
      <c r="DEN58" s="113"/>
      <c r="DEO58" s="113"/>
      <c r="DEP58" s="113"/>
      <c r="DEQ58" s="113"/>
      <c r="DER58" s="113"/>
      <c r="DES58" s="113"/>
      <c r="DET58" s="113"/>
      <c r="DEU58" s="113"/>
      <c r="DEV58" s="113"/>
      <c r="DEW58" s="113"/>
      <c r="DEX58" s="113"/>
      <c r="DEY58" s="113"/>
      <c r="DEZ58" s="113"/>
      <c r="DFA58" s="113"/>
      <c r="DFB58" s="113"/>
      <c r="DFC58" s="113"/>
      <c r="DFD58" s="113"/>
      <c r="DFE58" s="113"/>
      <c r="DFF58" s="113"/>
      <c r="DFG58" s="113"/>
      <c r="DFH58" s="113"/>
      <c r="DFI58" s="113"/>
      <c r="DFJ58" s="113"/>
      <c r="DFK58" s="113"/>
      <c r="DFL58" s="113"/>
      <c r="DFM58" s="113"/>
      <c r="DFN58" s="113"/>
      <c r="DFO58" s="113"/>
      <c r="DFP58" s="113"/>
      <c r="DFQ58" s="113"/>
      <c r="DFR58" s="113"/>
      <c r="DFS58" s="113"/>
      <c r="DFT58" s="113"/>
      <c r="DFU58" s="113"/>
      <c r="DFV58" s="113"/>
      <c r="DFW58" s="113"/>
      <c r="DFX58" s="113"/>
      <c r="DFY58" s="113"/>
      <c r="DFZ58" s="113"/>
      <c r="DGA58" s="113"/>
      <c r="DGB58" s="113"/>
      <c r="DGC58" s="113"/>
      <c r="DGD58" s="113"/>
      <c r="DGE58" s="113"/>
      <c r="DGF58" s="113"/>
      <c r="DGG58" s="113"/>
      <c r="DGH58" s="113"/>
      <c r="DGI58" s="113"/>
      <c r="DGJ58" s="113"/>
      <c r="DGK58" s="113"/>
      <c r="DGL58" s="113"/>
      <c r="DGM58" s="113"/>
      <c r="DGN58" s="113"/>
      <c r="DGO58" s="113"/>
      <c r="DGP58" s="113"/>
      <c r="DGQ58" s="113"/>
      <c r="DGR58" s="113"/>
      <c r="DGS58" s="113"/>
      <c r="DGT58" s="113"/>
      <c r="DGU58" s="113"/>
      <c r="DGV58" s="113"/>
      <c r="DGW58" s="113"/>
      <c r="DGX58" s="113"/>
      <c r="DGY58" s="113"/>
      <c r="DGZ58" s="113"/>
      <c r="DHA58" s="113"/>
      <c r="DHB58" s="113"/>
      <c r="DHC58" s="113"/>
      <c r="DHD58" s="113"/>
      <c r="DHE58" s="113"/>
      <c r="DHF58" s="113"/>
      <c r="DHG58" s="113"/>
      <c r="DHH58" s="113"/>
      <c r="DHI58" s="113"/>
      <c r="DHJ58" s="113"/>
      <c r="DHK58" s="113"/>
      <c r="DHL58" s="113"/>
      <c r="DHM58" s="113"/>
      <c r="DHN58" s="113"/>
      <c r="DHO58" s="113"/>
      <c r="DHP58" s="113"/>
      <c r="DHQ58" s="113"/>
      <c r="DHR58" s="113"/>
      <c r="DHS58" s="113"/>
      <c r="DHT58" s="113"/>
      <c r="DHU58" s="113"/>
      <c r="DHV58" s="113"/>
      <c r="DHW58" s="113"/>
      <c r="DHX58" s="113"/>
      <c r="DHY58" s="113"/>
      <c r="DHZ58" s="113"/>
      <c r="DIA58" s="113"/>
      <c r="DIB58" s="113"/>
      <c r="DIC58" s="113"/>
      <c r="DID58" s="113"/>
      <c r="DIE58" s="113"/>
      <c r="DIF58" s="113"/>
      <c r="DIG58" s="113"/>
      <c r="DIH58" s="113"/>
      <c r="DII58" s="113"/>
      <c r="DIJ58" s="113"/>
      <c r="DIK58" s="113"/>
      <c r="DIL58" s="113"/>
      <c r="DIM58" s="113"/>
      <c r="DIN58" s="113"/>
      <c r="DIO58" s="113"/>
      <c r="DIP58" s="113"/>
      <c r="DIQ58" s="113"/>
      <c r="DIR58" s="113"/>
      <c r="DIS58" s="113"/>
      <c r="DIT58" s="113"/>
      <c r="DIU58" s="113"/>
      <c r="DIV58" s="113"/>
      <c r="DIW58" s="113"/>
      <c r="DIX58" s="113"/>
      <c r="DIY58" s="113"/>
      <c r="DIZ58" s="113"/>
      <c r="DJA58" s="113"/>
      <c r="DJB58" s="113"/>
      <c r="DJC58" s="113"/>
      <c r="DJD58" s="113"/>
      <c r="DJE58" s="113"/>
      <c r="DJF58" s="113"/>
      <c r="DJG58" s="113"/>
      <c r="DJH58" s="113"/>
      <c r="DJI58" s="113"/>
      <c r="DJJ58" s="113"/>
      <c r="DJK58" s="113"/>
      <c r="DJL58" s="113"/>
      <c r="DJM58" s="113"/>
      <c r="DJN58" s="113"/>
      <c r="DJO58" s="113"/>
      <c r="DJP58" s="113"/>
      <c r="DJQ58" s="113"/>
      <c r="DJR58" s="113"/>
      <c r="DJS58" s="113"/>
      <c r="DJT58" s="113"/>
      <c r="DJU58" s="113"/>
      <c r="DJV58" s="113"/>
      <c r="DJW58" s="113"/>
      <c r="DJX58" s="113"/>
      <c r="DJY58" s="113"/>
      <c r="DJZ58" s="113"/>
      <c r="DKA58" s="113"/>
      <c r="DKB58" s="113"/>
      <c r="DKC58" s="113"/>
      <c r="DKD58" s="113"/>
      <c r="DKE58" s="113"/>
      <c r="DKF58" s="113"/>
      <c r="DKG58" s="113"/>
      <c r="DKH58" s="113"/>
      <c r="DKI58" s="113"/>
      <c r="DKJ58" s="113"/>
      <c r="DKK58" s="113"/>
      <c r="DKL58" s="113"/>
      <c r="DKM58" s="113"/>
      <c r="DKN58" s="113"/>
      <c r="DKO58" s="113"/>
      <c r="DKP58" s="113"/>
      <c r="DKQ58" s="113"/>
      <c r="DKR58" s="113"/>
      <c r="DKS58" s="113"/>
      <c r="DKT58" s="113"/>
      <c r="DKU58" s="113"/>
      <c r="DKV58" s="113"/>
      <c r="DKW58" s="113"/>
      <c r="DKX58" s="113"/>
      <c r="DKY58" s="113"/>
      <c r="DKZ58" s="113"/>
      <c r="DLA58" s="113"/>
      <c r="DLB58" s="113"/>
      <c r="DLC58" s="113"/>
      <c r="DLD58" s="113"/>
      <c r="DLE58" s="113"/>
      <c r="DLF58" s="113"/>
      <c r="DLG58" s="113"/>
      <c r="DLH58" s="113"/>
      <c r="DLI58" s="113"/>
      <c r="DLJ58" s="113"/>
      <c r="DLK58" s="113"/>
      <c r="DLL58" s="113"/>
      <c r="DLM58" s="113"/>
      <c r="DLN58" s="113"/>
      <c r="DLO58" s="113"/>
      <c r="DLP58" s="113"/>
      <c r="DLQ58" s="113"/>
      <c r="DLR58" s="113"/>
      <c r="DLS58" s="113"/>
      <c r="DLT58" s="113"/>
      <c r="DLU58" s="113"/>
      <c r="DLV58" s="113"/>
      <c r="DLW58" s="113"/>
      <c r="DLX58" s="113"/>
      <c r="DLY58" s="113"/>
      <c r="DLZ58" s="113"/>
      <c r="DMA58" s="113"/>
      <c r="DMB58" s="113"/>
      <c r="DMC58" s="113"/>
      <c r="DMD58" s="113"/>
      <c r="DME58" s="113"/>
      <c r="DMF58" s="113"/>
      <c r="DMG58" s="113"/>
      <c r="DMH58" s="113"/>
      <c r="DMI58" s="113"/>
      <c r="DMJ58" s="113"/>
      <c r="DMK58" s="113"/>
      <c r="DML58" s="113"/>
      <c r="DMM58" s="113"/>
      <c r="DMN58" s="113"/>
      <c r="DMO58" s="113"/>
      <c r="DMP58" s="113"/>
      <c r="DMQ58" s="113"/>
      <c r="DMR58" s="113"/>
      <c r="DMS58" s="113"/>
      <c r="DMT58" s="113"/>
      <c r="DMU58" s="113"/>
      <c r="DMV58" s="113"/>
      <c r="DMW58" s="113"/>
      <c r="DMX58" s="113"/>
      <c r="DMY58" s="113"/>
      <c r="DMZ58" s="113"/>
      <c r="DNA58" s="113"/>
      <c r="DNB58" s="113"/>
      <c r="DNC58" s="113"/>
      <c r="DND58" s="113"/>
      <c r="DNE58" s="113"/>
      <c r="DNF58" s="113"/>
      <c r="DNG58" s="113"/>
      <c r="DNH58" s="113"/>
      <c r="DNI58" s="113"/>
      <c r="DNJ58" s="113"/>
      <c r="DNK58" s="113"/>
      <c r="DNL58" s="113"/>
      <c r="DNM58" s="113"/>
      <c r="DNN58" s="113"/>
      <c r="DNO58" s="113"/>
      <c r="DNP58" s="113"/>
      <c r="DNQ58" s="113"/>
      <c r="DNR58" s="113"/>
      <c r="DNS58" s="113"/>
      <c r="DNT58" s="113"/>
      <c r="DNU58" s="113"/>
      <c r="DNV58" s="113"/>
      <c r="DNW58" s="113"/>
      <c r="DNX58" s="113"/>
      <c r="DNY58" s="113"/>
      <c r="DNZ58" s="113"/>
      <c r="DOA58" s="113"/>
      <c r="DOB58" s="113"/>
      <c r="DOC58" s="113"/>
      <c r="DOD58" s="113"/>
      <c r="DOE58" s="113"/>
      <c r="DOF58" s="113"/>
      <c r="DOG58" s="113"/>
      <c r="DOH58" s="113"/>
      <c r="DOI58" s="113"/>
      <c r="DOJ58" s="113"/>
      <c r="DOK58" s="113"/>
      <c r="DOL58" s="113"/>
      <c r="DOM58" s="113"/>
      <c r="DON58" s="113"/>
      <c r="DOO58" s="113"/>
      <c r="DOP58" s="113"/>
      <c r="DOQ58" s="113"/>
      <c r="DOR58" s="113"/>
      <c r="DOS58" s="113"/>
      <c r="DOT58" s="113"/>
      <c r="DOU58" s="113"/>
      <c r="DOV58" s="113"/>
      <c r="DOW58" s="113"/>
      <c r="DOX58" s="113"/>
      <c r="DOY58" s="113"/>
      <c r="DOZ58" s="113"/>
      <c r="DPA58" s="113"/>
      <c r="DPB58" s="113"/>
      <c r="DPC58" s="113"/>
      <c r="DPD58" s="113"/>
      <c r="DPE58" s="113"/>
      <c r="DPF58" s="113"/>
      <c r="DPG58" s="113"/>
      <c r="DPH58" s="113"/>
      <c r="DPI58" s="113"/>
      <c r="DPJ58" s="113"/>
      <c r="DPK58" s="113"/>
      <c r="DPL58" s="113"/>
      <c r="DPM58" s="113"/>
      <c r="DPN58" s="113"/>
      <c r="DPO58" s="113"/>
      <c r="DPP58" s="113"/>
      <c r="DPQ58" s="113"/>
      <c r="DPR58" s="113"/>
      <c r="DPS58" s="113"/>
      <c r="DPT58" s="113"/>
      <c r="DPU58" s="113"/>
      <c r="DPV58" s="113"/>
      <c r="DPW58" s="113"/>
      <c r="DPX58" s="113"/>
      <c r="DPY58" s="113"/>
      <c r="DPZ58" s="113"/>
      <c r="DQA58" s="113"/>
      <c r="DQB58" s="113"/>
      <c r="DQC58" s="113"/>
      <c r="DQD58" s="113"/>
      <c r="DQE58" s="113"/>
      <c r="DQF58" s="113"/>
      <c r="DQG58" s="113"/>
      <c r="DQH58" s="113"/>
      <c r="DQI58" s="113"/>
      <c r="DQJ58" s="113"/>
      <c r="DQK58" s="113"/>
      <c r="DQL58" s="113"/>
      <c r="DQM58" s="113"/>
      <c r="DQN58" s="113"/>
      <c r="DQO58" s="113"/>
      <c r="DQP58" s="113"/>
      <c r="DQQ58" s="113"/>
      <c r="DQR58" s="113"/>
      <c r="DQS58" s="113"/>
      <c r="DQT58" s="113"/>
      <c r="DQU58" s="113"/>
      <c r="DQV58" s="113"/>
      <c r="DQW58" s="113"/>
      <c r="DQX58" s="113"/>
      <c r="DQY58" s="113"/>
      <c r="DQZ58" s="113"/>
      <c r="DRA58" s="113"/>
      <c r="DRB58" s="113"/>
      <c r="DRC58" s="113"/>
      <c r="DRD58" s="113"/>
      <c r="DRE58" s="113"/>
      <c r="DRF58" s="113"/>
      <c r="DRG58" s="113"/>
      <c r="DRH58" s="113"/>
      <c r="DRI58" s="113"/>
      <c r="DRJ58" s="113"/>
      <c r="DRK58" s="113"/>
      <c r="DRL58" s="113"/>
      <c r="DRM58" s="113"/>
      <c r="DRN58" s="113"/>
      <c r="DRO58" s="113"/>
      <c r="DRP58" s="113"/>
      <c r="DRQ58" s="113"/>
      <c r="DRR58" s="113"/>
      <c r="DRS58" s="113"/>
      <c r="DRT58" s="113"/>
      <c r="DRU58" s="113"/>
      <c r="DRV58" s="113"/>
      <c r="DRW58" s="113"/>
      <c r="DRX58" s="113"/>
      <c r="DRY58" s="113"/>
      <c r="DRZ58" s="113"/>
      <c r="DSA58" s="113"/>
      <c r="DSB58" s="113"/>
      <c r="DSC58" s="113"/>
      <c r="DSD58" s="113"/>
      <c r="DSE58" s="113"/>
      <c r="DSF58" s="113"/>
      <c r="DSG58" s="113"/>
      <c r="DSH58" s="113"/>
      <c r="DSI58" s="113"/>
      <c r="DSJ58" s="113"/>
      <c r="DSK58" s="113"/>
      <c r="DSL58" s="113"/>
      <c r="DSM58" s="113"/>
      <c r="DSN58" s="113"/>
      <c r="DSO58" s="113"/>
      <c r="DSP58" s="113"/>
      <c r="DSQ58" s="113"/>
      <c r="DSR58" s="113"/>
      <c r="DSS58" s="113"/>
      <c r="DST58" s="113"/>
      <c r="DSU58" s="113"/>
      <c r="DSV58" s="113"/>
      <c r="DSW58" s="113"/>
      <c r="DSX58" s="113"/>
      <c r="DSY58" s="113"/>
      <c r="DSZ58" s="113"/>
      <c r="DTA58" s="113"/>
      <c r="DTB58" s="113"/>
      <c r="DTC58" s="113"/>
      <c r="DTD58" s="113"/>
      <c r="DTE58" s="113"/>
      <c r="DTF58" s="113"/>
      <c r="DTG58" s="113"/>
      <c r="DTH58" s="113"/>
      <c r="DTI58" s="113"/>
      <c r="DTJ58" s="113"/>
      <c r="DTK58" s="113"/>
      <c r="DTL58" s="113"/>
      <c r="DTM58" s="113"/>
      <c r="DTN58" s="113"/>
      <c r="DTO58" s="113"/>
      <c r="DTP58" s="113"/>
      <c r="DTQ58" s="113"/>
      <c r="DTR58" s="113"/>
      <c r="DTS58" s="113"/>
      <c r="DTT58" s="113"/>
      <c r="DTU58" s="113"/>
      <c r="DTV58" s="113"/>
      <c r="DTW58" s="113"/>
      <c r="DTX58" s="113"/>
      <c r="DTY58" s="113"/>
      <c r="DTZ58" s="113"/>
      <c r="DUA58" s="113"/>
      <c r="DUB58" s="113"/>
      <c r="DUC58" s="113"/>
      <c r="DUD58" s="113"/>
      <c r="DUE58" s="113"/>
      <c r="DUF58" s="113"/>
      <c r="DUG58" s="113"/>
      <c r="DUH58" s="113"/>
      <c r="DUI58" s="113"/>
      <c r="DUJ58" s="113"/>
      <c r="DUK58" s="113"/>
      <c r="DUL58" s="113"/>
      <c r="DUM58" s="113"/>
      <c r="DUN58" s="113"/>
      <c r="DUO58" s="113"/>
      <c r="DUP58" s="113"/>
      <c r="DUQ58" s="113"/>
      <c r="DUR58" s="113"/>
      <c r="DUS58" s="113"/>
      <c r="DUT58" s="113"/>
      <c r="DUU58" s="113"/>
      <c r="DUV58" s="113"/>
      <c r="DUW58" s="113"/>
      <c r="DUX58" s="113"/>
      <c r="DUY58" s="113"/>
      <c r="DUZ58" s="113"/>
      <c r="DVA58" s="113"/>
      <c r="DVB58" s="113"/>
      <c r="DVC58" s="113"/>
      <c r="DVD58" s="113"/>
      <c r="DVE58" s="113"/>
      <c r="DVF58" s="113"/>
      <c r="DVG58" s="113"/>
      <c r="DVH58" s="113"/>
      <c r="DVI58" s="113"/>
      <c r="DVJ58" s="113"/>
      <c r="DVK58" s="113"/>
      <c r="DVL58" s="113"/>
      <c r="DVM58" s="113"/>
      <c r="DVN58" s="113"/>
      <c r="DVO58" s="113"/>
      <c r="DVP58" s="113"/>
      <c r="DVQ58" s="113"/>
      <c r="DVR58" s="113"/>
      <c r="DVS58" s="113"/>
      <c r="DVT58" s="113"/>
      <c r="DVU58" s="113"/>
      <c r="DVV58" s="113"/>
      <c r="DVW58" s="113"/>
      <c r="DVX58" s="113"/>
      <c r="DVY58" s="113"/>
      <c r="DVZ58" s="113"/>
      <c r="DWA58" s="113"/>
      <c r="DWB58" s="113"/>
      <c r="DWC58" s="113"/>
      <c r="DWD58" s="113"/>
      <c r="DWE58" s="113"/>
      <c r="DWF58" s="113"/>
      <c r="DWG58" s="113"/>
      <c r="DWH58" s="113"/>
      <c r="DWI58" s="113"/>
      <c r="DWJ58" s="113"/>
      <c r="DWK58" s="113"/>
      <c r="DWL58" s="113"/>
      <c r="DWM58" s="113"/>
      <c r="DWN58" s="113"/>
      <c r="DWO58" s="113"/>
      <c r="DWP58" s="113"/>
      <c r="DWQ58" s="113"/>
      <c r="DWR58" s="113"/>
      <c r="DWS58" s="113"/>
      <c r="DWT58" s="113"/>
      <c r="DWU58" s="113"/>
      <c r="DWV58" s="113"/>
      <c r="DWW58" s="113"/>
      <c r="DWX58" s="113"/>
      <c r="DWY58" s="113"/>
      <c r="DWZ58" s="113"/>
      <c r="DXA58" s="113"/>
      <c r="DXB58" s="113"/>
      <c r="DXC58" s="113"/>
      <c r="DXD58" s="113"/>
      <c r="DXE58" s="113"/>
      <c r="DXF58" s="113"/>
      <c r="DXG58" s="113"/>
      <c r="DXH58" s="113"/>
      <c r="DXI58" s="113"/>
      <c r="DXJ58" s="113"/>
      <c r="DXK58" s="113"/>
      <c r="DXL58" s="113"/>
      <c r="DXM58" s="113"/>
      <c r="DXN58" s="113"/>
      <c r="DXO58" s="113"/>
      <c r="DXP58" s="113"/>
      <c r="DXQ58" s="113"/>
      <c r="DXR58" s="113"/>
      <c r="DXS58" s="113"/>
      <c r="DXT58" s="113"/>
      <c r="DXU58" s="113"/>
      <c r="DXV58" s="113"/>
      <c r="DXW58" s="113"/>
      <c r="DXX58" s="113"/>
      <c r="DXY58" s="113"/>
      <c r="DXZ58" s="113"/>
      <c r="DYA58" s="113"/>
      <c r="DYB58" s="113"/>
      <c r="DYC58" s="113"/>
      <c r="DYD58" s="113"/>
      <c r="DYE58" s="113"/>
      <c r="DYF58" s="113"/>
      <c r="DYG58" s="113"/>
      <c r="DYH58" s="113"/>
      <c r="DYI58" s="113"/>
      <c r="DYJ58" s="113"/>
      <c r="DYK58" s="113"/>
      <c r="DYL58" s="113"/>
      <c r="DYM58" s="113"/>
      <c r="DYN58" s="113"/>
      <c r="DYO58" s="113"/>
      <c r="DYP58" s="113"/>
      <c r="DYQ58" s="113"/>
      <c r="DYR58" s="113"/>
      <c r="DYS58" s="113"/>
      <c r="DYT58" s="113"/>
      <c r="DYU58" s="113"/>
      <c r="DYV58" s="113"/>
      <c r="DYW58" s="113"/>
      <c r="DYX58" s="113"/>
      <c r="DYY58" s="113"/>
      <c r="DYZ58" s="113"/>
      <c r="DZA58" s="113"/>
      <c r="DZB58" s="113"/>
      <c r="DZC58" s="113"/>
      <c r="DZD58" s="113"/>
      <c r="DZE58" s="113"/>
      <c r="DZF58" s="113"/>
      <c r="DZG58" s="113"/>
      <c r="DZH58" s="113"/>
      <c r="DZI58" s="113"/>
      <c r="DZJ58" s="113"/>
      <c r="DZK58" s="113"/>
      <c r="DZL58" s="113"/>
      <c r="DZM58" s="113"/>
      <c r="DZN58" s="113"/>
      <c r="DZO58" s="113"/>
      <c r="DZP58" s="113"/>
      <c r="DZQ58" s="113"/>
      <c r="DZR58" s="113"/>
      <c r="DZS58" s="113"/>
      <c r="DZT58" s="113"/>
      <c r="DZU58" s="113"/>
      <c r="DZV58" s="113"/>
      <c r="DZW58" s="113"/>
      <c r="DZX58" s="113"/>
      <c r="DZY58" s="113"/>
      <c r="DZZ58" s="113"/>
      <c r="EAA58" s="113"/>
      <c r="EAB58" s="113"/>
      <c r="EAC58" s="113"/>
      <c r="EAD58" s="113"/>
      <c r="EAE58" s="113"/>
      <c r="EAF58" s="113"/>
      <c r="EAG58" s="113"/>
      <c r="EAH58" s="113"/>
      <c r="EAI58" s="113"/>
      <c r="EAJ58" s="113"/>
      <c r="EAK58" s="113"/>
      <c r="EAL58" s="113"/>
      <c r="EAM58" s="113"/>
      <c r="EAN58" s="113"/>
      <c r="EAO58" s="113"/>
      <c r="EAP58" s="113"/>
      <c r="EAQ58" s="113"/>
      <c r="EAR58" s="113"/>
      <c r="EAS58" s="113"/>
      <c r="EAT58" s="113"/>
      <c r="EAU58" s="113"/>
      <c r="EAV58" s="113"/>
      <c r="EAW58" s="113"/>
      <c r="EAX58" s="113"/>
      <c r="EAY58" s="113"/>
      <c r="EAZ58" s="113"/>
      <c r="EBA58" s="113"/>
      <c r="EBB58" s="113"/>
      <c r="EBC58" s="113"/>
      <c r="EBD58" s="113"/>
      <c r="EBE58" s="113"/>
      <c r="EBF58" s="113"/>
      <c r="EBG58" s="113"/>
      <c r="EBH58" s="113"/>
      <c r="EBI58" s="113"/>
      <c r="EBJ58" s="113"/>
      <c r="EBK58" s="113"/>
      <c r="EBL58" s="113"/>
      <c r="EBM58" s="113"/>
      <c r="EBN58" s="113"/>
      <c r="EBO58" s="113"/>
      <c r="EBP58" s="113"/>
      <c r="EBQ58" s="113"/>
      <c r="EBR58" s="113"/>
      <c r="EBS58" s="113"/>
      <c r="EBT58" s="113"/>
      <c r="EBU58" s="113"/>
      <c r="EBV58" s="113"/>
      <c r="EBW58" s="113"/>
      <c r="EBX58" s="113"/>
      <c r="EBY58" s="113"/>
      <c r="EBZ58" s="113"/>
      <c r="ECA58" s="113"/>
      <c r="ECB58" s="113"/>
      <c r="ECC58" s="113"/>
      <c r="ECD58" s="113"/>
      <c r="ECE58" s="113"/>
      <c r="ECF58" s="113"/>
      <c r="ECG58" s="113"/>
      <c r="ECH58" s="113"/>
      <c r="ECI58" s="113"/>
      <c r="ECJ58" s="113"/>
      <c r="ECK58" s="113"/>
      <c r="ECL58" s="113"/>
      <c r="ECM58" s="113"/>
      <c r="ECN58" s="113"/>
      <c r="ECO58" s="113"/>
      <c r="ECP58" s="113"/>
      <c r="ECQ58" s="113"/>
      <c r="ECR58" s="113"/>
      <c r="ECS58" s="113"/>
      <c r="ECT58" s="113"/>
      <c r="ECU58" s="113"/>
      <c r="ECV58" s="113"/>
      <c r="ECW58" s="113"/>
      <c r="ECX58" s="113"/>
      <c r="ECY58" s="113"/>
      <c r="ECZ58" s="113"/>
      <c r="EDA58" s="113"/>
      <c r="EDB58" s="113"/>
      <c r="EDC58" s="113"/>
      <c r="EDD58" s="113"/>
      <c r="EDE58" s="113"/>
      <c r="EDF58" s="113"/>
      <c r="EDG58" s="113"/>
      <c r="EDH58" s="113"/>
      <c r="EDI58" s="113"/>
      <c r="EDJ58" s="113"/>
      <c r="EDK58" s="113"/>
      <c r="EDL58" s="113"/>
      <c r="EDM58" s="113"/>
      <c r="EDN58" s="113"/>
      <c r="EDO58" s="113"/>
      <c r="EDP58" s="113"/>
      <c r="EDQ58" s="113"/>
      <c r="EDR58" s="113"/>
      <c r="EDS58" s="113"/>
      <c r="EDT58" s="113"/>
      <c r="EDU58" s="113"/>
      <c r="EDV58" s="113"/>
      <c r="EDW58" s="113"/>
      <c r="EDX58" s="113"/>
      <c r="EDY58" s="113"/>
      <c r="EDZ58" s="113"/>
      <c r="EEA58" s="113"/>
      <c r="EEB58" s="113"/>
      <c r="EEC58" s="113"/>
      <c r="EED58" s="113"/>
      <c r="EEE58" s="113"/>
      <c r="EEF58" s="113"/>
      <c r="EEG58" s="113"/>
      <c r="EEH58" s="113"/>
      <c r="EEI58" s="113"/>
      <c r="EEJ58" s="113"/>
      <c r="EEK58" s="113"/>
      <c r="EEL58" s="113"/>
      <c r="EEM58" s="113"/>
      <c r="EEN58" s="113"/>
      <c r="EEO58" s="113"/>
      <c r="EEP58" s="113"/>
      <c r="EEQ58" s="113"/>
      <c r="EER58" s="113"/>
      <c r="EES58" s="113"/>
      <c r="EET58" s="113"/>
      <c r="EEU58" s="113"/>
      <c r="EEV58" s="113"/>
      <c r="EEW58" s="113"/>
      <c r="EEX58" s="113"/>
      <c r="EEY58" s="113"/>
      <c r="EEZ58" s="113"/>
      <c r="EFA58" s="113"/>
      <c r="EFB58" s="113"/>
      <c r="EFC58" s="113"/>
      <c r="EFD58" s="113"/>
      <c r="EFE58" s="113"/>
      <c r="EFF58" s="113"/>
      <c r="EFG58" s="113"/>
      <c r="EFH58" s="113"/>
      <c r="EFI58" s="113"/>
      <c r="EFJ58" s="113"/>
      <c r="EFK58" s="113"/>
      <c r="EFL58" s="113"/>
      <c r="EFM58" s="113"/>
      <c r="EFN58" s="113"/>
      <c r="EFO58" s="113"/>
      <c r="EFP58" s="113"/>
      <c r="EFQ58" s="113"/>
      <c r="EFR58" s="113"/>
      <c r="EFS58" s="113"/>
      <c r="EFT58" s="113"/>
      <c r="EFU58" s="113"/>
      <c r="EFV58" s="113"/>
      <c r="EFW58" s="113"/>
      <c r="EFX58" s="113"/>
      <c r="EFY58" s="113"/>
      <c r="EFZ58" s="113"/>
      <c r="EGA58" s="113"/>
      <c r="EGB58" s="113"/>
      <c r="EGC58" s="113"/>
      <c r="EGD58" s="113"/>
      <c r="EGE58" s="113"/>
      <c r="EGF58" s="113"/>
      <c r="EGG58" s="113"/>
      <c r="EGH58" s="113"/>
      <c r="EGI58" s="113"/>
      <c r="EGJ58" s="113"/>
      <c r="EGK58" s="113"/>
      <c r="EGL58" s="113"/>
      <c r="EGM58" s="113"/>
      <c r="EGN58" s="113"/>
      <c r="EGO58" s="113"/>
      <c r="EGP58" s="113"/>
      <c r="EGQ58" s="113"/>
      <c r="EGR58" s="113"/>
      <c r="EGS58" s="113"/>
      <c r="EGT58" s="113"/>
      <c r="EGU58" s="113"/>
      <c r="EGV58" s="113"/>
      <c r="EGW58" s="113"/>
      <c r="EGX58" s="113"/>
      <c r="EGY58" s="113"/>
      <c r="EGZ58" s="113"/>
      <c r="EHA58" s="113"/>
      <c r="EHB58" s="113"/>
      <c r="EHC58" s="113"/>
      <c r="EHD58" s="113"/>
      <c r="EHE58" s="113"/>
      <c r="EHF58" s="113"/>
      <c r="EHG58" s="113"/>
      <c r="EHH58" s="113"/>
      <c r="EHI58" s="113"/>
      <c r="EHJ58" s="113"/>
      <c r="EHK58" s="113"/>
      <c r="EHL58" s="113"/>
      <c r="EHM58" s="113"/>
      <c r="EHN58" s="113"/>
      <c r="EHO58" s="113"/>
      <c r="EHP58" s="113"/>
      <c r="EHQ58" s="113"/>
      <c r="EHR58" s="113"/>
      <c r="EHS58" s="113"/>
      <c r="EHT58" s="113"/>
      <c r="EHU58" s="113"/>
      <c r="EHV58" s="113"/>
      <c r="EHW58" s="113"/>
      <c r="EHX58" s="113"/>
      <c r="EHY58" s="113"/>
      <c r="EHZ58" s="113"/>
      <c r="EIA58" s="113"/>
      <c r="EIB58" s="113"/>
      <c r="EIC58" s="113"/>
      <c r="EID58" s="113"/>
      <c r="EIE58" s="113"/>
      <c r="EIF58" s="113"/>
      <c r="EIG58" s="113"/>
      <c r="EIH58" s="113"/>
      <c r="EII58" s="113"/>
      <c r="EIJ58" s="113"/>
      <c r="EIK58" s="113"/>
      <c r="EIL58" s="113"/>
      <c r="EIM58" s="113"/>
      <c r="EIN58" s="113"/>
      <c r="EIO58" s="113"/>
      <c r="EIP58" s="113"/>
      <c r="EIQ58" s="113"/>
      <c r="EIR58" s="113"/>
      <c r="EIS58" s="113"/>
      <c r="EIT58" s="113"/>
      <c r="EIU58" s="113"/>
      <c r="EIV58" s="113"/>
      <c r="EIW58" s="113"/>
      <c r="EIX58" s="113"/>
      <c r="EIY58" s="113"/>
      <c r="EIZ58" s="113"/>
      <c r="EJA58" s="113"/>
      <c r="EJB58" s="113"/>
      <c r="EJC58" s="113"/>
      <c r="EJD58" s="113"/>
      <c r="EJE58" s="113"/>
      <c r="EJF58" s="113"/>
      <c r="EJG58" s="113"/>
      <c r="EJH58" s="113"/>
      <c r="EJI58" s="113"/>
      <c r="EJJ58" s="113"/>
      <c r="EJK58" s="113"/>
      <c r="EJL58" s="113"/>
      <c r="EJM58" s="113"/>
      <c r="EJN58" s="113"/>
      <c r="EJO58" s="113"/>
      <c r="EJP58" s="113"/>
      <c r="EJQ58" s="113"/>
      <c r="EJR58" s="113"/>
      <c r="EJS58" s="113"/>
      <c r="EJT58" s="113"/>
      <c r="EJU58" s="113"/>
      <c r="EJV58" s="113"/>
      <c r="EJW58" s="113"/>
      <c r="EJX58" s="113"/>
      <c r="EJY58" s="113"/>
      <c r="EJZ58" s="113"/>
      <c r="EKA58" s="113"/>
      <c r="EKB58" s="113"/>
      <c r="EKC58" s="113"/>
      <c r="EKD58" s="113"/>
      <c r="EKE58" s="113"/>
      <c r="EKF58" s="113"/>
      <c r="EKG58" s="113"/>
      <c r="EKH58" s="113"/>
      <c r="EKI58" s="113"/>
      <c r="EKJ58" s="113"/>
      <c r="EKK58" s="113"/>
      <c r="EKL58" s="113"/>
      <c r="EKM58" s="113"/>
      <c r="EKN58" s="113"/>
      <c r="EKO58" s="113"/>
      <c r="EKP58" s="113"/>
      <c r="EKQ58" s="113"/>
      <c r="EKR58" s="113"/>
      <c r="EKS58" s="113"/>
      <c r="EKT58" s="113"/>
      <c r="EKU58" s="113"/>
      <c r="EKV58" s="113"/>
      <c r="EKW58" s="113"/>
      <c r="EKX58" s="113"/>
      <c r="EKY58" s="113"/>
      <c r="EKZ58" s="113"/>
      <c r="ELA58" s="113"/>
      <c r="ELB58" s="113"/>
      <c r="ELC58" s="113"/>
      <c r="ELD58" s="113"/>
      <c r="ELE58" s="113"/>
      <c r="ELF58" s="113"/>
      <c r="ELG58" s="113"/>
      <c r="ELH58" s="113"/>
      <c r="ELI58" s="113"/>
      <c r="ELJ58" s="113"/>
      <c r="ELK58" s="113"/>
      <c r="ELL58" s="113"/>
      <c r="ELM58" s="113"/>
      <c r="ELN58" s="113"/>
      <c r="ELO58" s="113"/>
      <c r="ELP58" s="113"/>
      <c r="ELQ58" s="113"/>
      <c r="ELR58" s="113"/>
      <c r="ELS58" s="113"/>
      <c r="ELT58" s="113"/>
      <c r="ELU58" s="113"/>
      <c r="ELV58" s="113"/>
      <c r="ELW58" s="113"/>
      <c r="ELX58" s="113"/>
      <c r="ELY58" s="113"/>
      <c r="ELZ58" s="113"/>
      <c r="EMA58" s="113"/>
      <c r="EMB58" s="113"/>
      <c r="EMC58" s="113"/>
      <c r="EMD58" s="113"/>
      <c r="EME58" s="113"/>
      <c r="EMF58" s="113"/>
      <c r="EMG58" s="113"/>
      <c r="EMH58" s="113"/>
      <c r="EMI58" s="113"/>
      <c r="EMJ58" s="113"/>
      <c r="EMK58" s="113"/>
      <c r="EML58" s="113"/>
      <c r="EMM58" s="113"/>
      <c r="EMN58" s="113"/>
      <c r="EMO58" s="113"/>
      <c r="EMP58" s="113"/>
      <c r="EMQ58" s="113"/>
      <c r="EMR58" s="113"/>
      <c r="EMS58" s="113"/>
      <c r="EMT58" s="113"/>
      <c r="EMU58" s="113"/>
      <c r="EMV58" s="113"/>
      <c r="EMW58" s="113"/>
      <c r="EMX58" s="113"/>
      <c r="EMY58" s="113"/>
      <c r="EMZ58" s="113"/>
      <c r="ENA58" s="113"/>
      <c r="ENB58" s="113"/>
      <c r="ENC58" s="113"/>
      <c r="END58" s="113"/>
      <c r="ENE58" s="113"/>
      <c r="ENF58" s="113"/>
      <c r="ENG58" s="113"/>
      <c r="ENH58" s="113"/>
      <c r="ENI58" s="113"/>
      <c r="ENJ58" s="113"/>
      <c r="ENK58" s="113"/>
      <c r="ENL58" s="113"/>
      <c r="ENM58" s="113"/>
      <c r="ENN58" s="113"/>
      <c r="ENO58" s="113"/>
      <c r="ENP58" s="113"/>
      <c r="ENQ58" s="113"/>
      <c r="ENR58" s="113"/>
      <c r="ENS58" s="113"/>
      <c r="ENT58" s="113"/>
      <c r="ENU58" s="113"/>
      <c r="ENV58" s="113"/>
      <c r="ENW58" s="113"/>
      <c r="ENX58" s="113"/>
      <c r="ENY58" s="113"/>
      <c r="ENZ58" s="113"/>
      <c r="EOA58" s="113"/>
      <c r="EOB58" s="113"/>
      <c r="EOC58" s="113"/>
      <c r="EOD58" s="113"/>
      <c r="EOE58" s="113"/>
      <c r="EOF58" s="113"/>
      <c r="EOG58" s="113"/>
      <c r="EOH58" s="113"/>
      <c r="EOI58" s="113"/>
      <c r="EOJ58" s="113"/>
      <c r="EOK58" s="113"/>
      <c r="EOL58" s="113"/>
      <c r="EOM58" s="113"/>
      <c r="EON58" s="113"/>
      <c r="EOO58" s="113"/>
      <c r="EOP58" s="113"/>
      <c r="EOQ58" s="113"/>
      <c r="EOR58" s="113"/>
      <c r="EOS58" s="113"/>
      <c r="EOT58" s="113"/>
      <c r="EOU58" s="113"/>
      <c r="EOV58" s="113"/>
      <c r="EOW58" s="113"/>
      <c r="EOX58" s="113"/>
      <c r="EOY58" s="113"/>
      <c r="EOZ58" s="113"/>
      <c r="EPA58" s="113"/>
      <c r="EPB58" s="113"/>
      <c r="EPC58" s="113"/>
      <c r="EPD58" s="113"/>
      <c r="EPE58" s="113"/>
      <c r="EPF58" s="113"/>
      <c r="EPG58" s="113"/>
      <c r="EPH58" s="113"/>
      <c r="EPI58" s="113"/>
      <c r="EPJ58" s="113"/>
      <c r="EPK58" s="113"/>
      <c r="EPL58" s="113"/>
      <c r="EPM58" s="113"/>
      <c r="EPN58" s="113"/>
      <c r="EPO58" s="113"/>
      <c r="EPP58" s="113"/>
      <c r="EPQ58" s="113"/>
      <c r="EPR58" s="113"/>
      <c r="EPS58" s="113"/>
      <c r="EPT58" s="113"/>
      <c r="EPU58" s="113"/>
      <c r="EPV58" s="113"/>
      <c r="EPW58" s="113"/>
      <c r="EPX58" s="113"/>
      <c r="EPY58" s="113"/>
      <c r="EPZ58" s="113"/>
      <c r="EQA58" s="113"/>
      <c r="EQB58" s="113"/>
      <c r="EQC58" s="113"/>
      <c r="EQD58" s="113"/>
      <c r="EQE58" s="113"/>
      <c r="EQF58" s="113"/>
      <c r="EQG58" s="113"/>
      <c r="EQH58" s="113"/>
      <c r="EQI58" s="113"/>
      <c r="EQJ58" s="113"/>
      <c r="EQK58" s="113"/>
      <c r="EQL58" s="113"/>
      <c r="EQM58" s="113"/>
      <c r="EQN58" s="113"/>
      <c r="EQO58" s="113"/>
      <c r="EQP58" s="113"/>
      <c r="EQQ58" s="113"/>
      <c r="EQR58" s="113"/>
      <c r="EQS58" s="113"/>
      <c r="EQT58" s="113"/>
      <c r="EQU58" s="113"/>
      <c r="EQV58" s="113"/>
      <c r="EQW58" s="113"/>
      <c r="EQX58" s="113"/>
      <c r="EQY58" s="113"/>
      <c r="EQZ58" s="113"/>
      <c r="ERA58" s="113"/>
      <c r="ERB58" s="113"/>
      <c r="ERC58" s="113"/>
      <c r="ERD58" s="113"/>
      <c r="ERE58" s="113"/>
      <c r="ERF58" s="113"/>
      <c r="ERG58" s="113"/>
      <c r="ERH58" s="113"/>
      <c r="ERI58" s="113"/>
      <c r="ERJ58" s="113"/>
      <c r="ERK58" s="113"/>
      <c r="ERL58" s="113"/>
      <c r="ERM58" s="113"/>
      <c r="ERN58" s="113"/>
      <c r="ERO58" s="113"/>
      <c r="ERP58" s="113"/>
      <c r="ERQ58" s="113"/>
      <c r="ERR58" s="113"/>
      <c r="ERS58" s="113"/>
      <c r="ERT58" s="113"/>
      <c r="ERU58" s="113"/>
      <c r="ERV58" s="113"/>
      <c r="ERW58" s="113"/>
      <c r="ERX58" s="113"/>
      <c r="ERY58" s="113"/>
      <c r="ERZ58" s="113"/>
      <c r="ESA58" s="113"/>
      <c r="ESB58" s="113"/>
      <c r="ESC58" s="113"/>
      <c r="ESD58" s="113"/>
      <c r="ESE58" s="113"/>
      <c r="ESF58" s="113"/>
      <c r="ESG58" s="113"/>
      <c r="ESH58" s="113"/>
      <c r="ESI58" s="113"/>
      <c r="ESJ58" s="113"/>
      <c r="ESK58" s="113"/>
      <c r="ESL58" s="113"/>
      <c r="ESM58" s="113"/>
      <c r="ESN58" s="113"/>
      <c r="ESO58" s="113"/>
      <c r="ESP58" s="113"/>
      <c r="ESQ58" s="113"/>
      <c r="ESR58" s="113"/>
      <c r="ESS58" s="113"/>
      <c r="EST58" s="113"/>
      <c r="ESU58" s="113"/>
      <c r="ESV58" s="113"/>
      <c r="ESW58" s="113"/>
      <c r="ESX58" s="113"/>
      <c r="ESY58" s="113"/>
      <c r="ESZ58" s="113"/>
      <c r="ETA58" s="113"/>
      <c r="ETB58" s="113"/>
      <c r="ETC58" s="113"/>
      <c r="ETD58" s="113"/>
      <c r="ETE58" s="113"/>
      <c r="ETF58" s="113"/>
      <c r="ETG58" s="113"/>
      <c r="ETH58" s="113"/>
      <c r="ETI58" s="113"/>
      <c r="ETJ58" s="113"/>
      <c r="ETK58" s="113"/>
      <c r="ETL58" s="113"/>
      <c r="ETM58" s="113"/>
      <c r="ETN58" s="113"/>
      <c r="ETO58" s="113"/>
      <c r="ETP58" s="113"/>
      <c r="ETQ58" s="113"/>
      <c r="ETR58" s="113"/>
      <c r="ETS58" s="113"/>
      <c r="ETT58" s="113"/>
      <c r="ETU58" s="113"/>
      <c r="ETV58" s="113"/>
      <c r="ETW58" s="113"/>
      <c r="ETX58" s="113"/>
      <c r="ETY58" s="113"/>
      <c r="ETZ58" s="113"/>
      <c r="EUA58" s="113"/>
      <c r="EUB58" s="113"/>
      <c r="EUC58" s="113"/>
      <c r="EUD58" s="113"/>
      <c r="EUE58" s="113"/>
      <c r="EUF58" s="113"/>
      <c r="EUG58" s="113"/>
      <c r="EUH58" s="113"/>
      <c r="EUI58" s="113"/>
      <c r="EUJ58" s="113"/>
      <c r="EUK58" s="113"/>
      <c r="EUL58" s="113"/>
      <c r="EUM58" s="113"/>
      <c r="EUN58" s="113"/>
      <c r="EUO58" s="113"/>
      <c r="EUP58" s="113"/>
      <c r="EUQ58" s="113"/>
      <c r="EUR58" s="113"/>
      <c r="EUS58" s="113"/>
      <c r="EUT58" s="113"/>
      <c r="EUU58" s="113"/>
      <c r="EUV58" s="113"/>
      <c r="EUW58" s="113"/>
      <c r="EUX58" s="113"/>
      <c r="EUY58" s="113"/>
      <c r="EUZ58" s="113"/>
      <c r="EVA58" s="113"/>
      <c r="EVB58" s="113"/>
      <c r="EVC58" s="113"/>
      <c r="EVD58" s="113"/>
      <c r="EVE58" s="113"/>
      <c r="EVF58" s="113"/>
      <c r="EVG58" s="113"/>
      <c r="EVH58" s="113"/>
      <c r="EVI58" s="113"/>
      <c r="EVJ58" s="113"/>
      <c r="EVK58" s="113"/>
      <c r="EVL58" s="113"/>
      <c r="EVM58" s="113"/>
      <c r="EVN58" s="113"/>
      <c r="EVO58" s="113"/>
      <c r="EVP58" s="113"/>
      <c r="EVQ58" s="113"/>
      <c r="EVR58" s="113"/>
      <c r="EVS58" s="113"/>
      <c r="EVT58" s="113"/>
      <c r="EVU58" s="113"/>
      <c r="EVV58" s="113"/>
      <c r="EVW58" s="113"/>
      <c r="EVX58" s="113"/>
      <c r="EVY58" s="113"/>
      <c r="EVZ58" s="113"/>
      <c r="EWA58" s="113"/>
      <c r="EWB58" s="113"/>
      <c r="EWC58" s="113"/>
      <c r="EWD58" s="113"/>
      <c r="EWE58" s="113"/>
      <c r="EWF58" s="113"/>
      <c r="EWG58" s="113"/>
      <c r="EWH58" s="113"/>
      <c r="EWI58" s="113"/>
      <c r="EWJ58" s="113"/>
      <c r="EWK58" s="113"/>
      <c r="EWL58" s="113"/>
      <c r="EWM58" s="113"/>
      <c r="EWN58" s="113"/>
      <c r="EWO58" s="113"/>
      <c r="EWP58" s="113"/>
      <c r="EWQ58" s="113"/>
      <c r="EWR58" s="113"/>
      <c r="EWS58" s="113"/>
      <c r="EWT58" s="113"/>
      <c r="EWU58" s="113"/>
      <c r="EWV58" s="113"/>
      <c r="EWW58" s="113"/>
      <c r="EWX58" s="113"/>
      <c r="EWY58" s="113"/>
      <c r="EWZ58" s="113"/>
      <c r="EXA58" s="113"/>
      <c r="EXB58" s="113"/>
      <c r="EXC58" s="113"/>
      <c r="EXD58" s="113"/>
      <c r="EXE58" s="113"/>
      <c r="EXF58" s="113"/>
      <c r="EXG58" s="113"/>
      <c r="EXH58" s="113"/>
      <c r="EXI58" s="113"/>
      <c r="EXJ58" s="113"/>
      <c r="EXK58" s="113"/>
      <c r="EXL58" s="113"/>
      <c r="EXM58" s="113"/>
      <c r="EXN58" s="113"/>
      <c r="EXO58" s="113"/>
      <c r="EXP58" s="113"/>
      <c r="EXQ58" s="113"/>
      <c r="EXR58" s="113"/>
      <c r="EXS58" s="113"/>
      <c r="EXT58" s="113"/>
      <c r="EXU58" s="113"/>
      <c r="EXV58" s="113"/>
      <c r="EXW58" s="113"/>
      <c r="EXX58" s="113"/>
      <c r="EXY58" s="113"/>
      <c r="EXZ58" s="113"/>
      <c r="EYA58" s="113"/>
      <c r="EYB58" s="113"/>
      <c r="EYC58" s="113"/>
      <c r="EYD58" s="113"/>
      <c r="EYE58" s="113"/>
      <c r="EYF58" s="113"/>
      <c r="EYG58" s="113"/>
      <c r="EYH58" s="113"/>
      <c r="EYI58" s="113"/>
      <c r="EYJ58" s="113"/>
      <c r="EYK58" s="113"/>
      <c r="EYL58" s="113"/>
      <c r="EYM58" s="113"/>
      <c r="EYN58" s="113"/>
      <c r="EYO58" s="113"/>
      <c r="EYP58" s="113"/>
      <c r="EYQ58" s="113"/>
      <c r="EYR58" s="113"/>
      <c r="EYS58" s="113"/>
      <c r="EYT58" s="113"/>
      <c r="EYU58" s="113"/>
      <c r="EYV58" s="113"/>
      <c r="EYW58" s="113"/>
      <c r="EYX58" s="113"/>
      <c r="EYY58" s="113"/>
      <c r="EYZ58" s="113"/>
      <c r="EZA58" s="113"/>
      <c r="EZB58" s="113"/>
      <c r="EZC58" s="113"/>
      <c r="EZD58" s="113"/>
      <c r="EZE58" s="113"/>
      <c r="EZF58" s="113"/>
      <c r="EZG58" s="113"/>
      <c r="EZH58" s="113"/>
      <c r="EZI58" s="113"/>
      <c r="EZJ58" s="113"/>
      <c r="EZK58" s="113"/>
      <c r="EZL58" s="113"/>
      <c r="EZM58" s="113"/>
      <c r="EZN58" s="113"/>
      <c r="EZO58" s="113"/>
      <c r="EZP58" s="113"/>
      <c r="EZQ58" s="113"/>
      <c r="EZR58" s="113"/>
      <c r="EZS58" s="113"/>
      <c r="EZT58" s="113"/>
      <c r="EZU58" s="113"/>
      <c r="EZV58" s="113"/>
      <c r="EZW58" s="113"/>
      <c r="EZX58" s="113"/>
      <c r="EZY58" s="113"/>
      <c r="EZZ58" s="113"/>
      <c r="FAA58" s="113"/>
      <c r="FAB58" s="113"/>
      <c r="FAC58" s="113"/>
      <c r="FAD58" s="113"/>
      <c r="FAE58" s="113"/>
      <c r="FAF58" s="113"/>
      <c r="FAG58" s="113"/>
      <c r="FAH58" s="113"/>
      <c r="FAI58" s="113"/>
      <c r="FAJ58" s="113"/>
      <c r="FAK58" s="113"/>
      <c r="FAL58" s="113"/>
      <c r="FAM58" s="113"/>
      <c r="FAN58" s="113"/>
      <c r="FAO58" s="113"/>
      <c r="FAP58" s="113"/>
      <c r="FAQ58" s="113"/>
      <c r="FAR58" s="113"/>
      <c r="FAS58" s="113"/>
      <c r="FAT58" s="113"/>
      <c r="FAU58" s="113"/>
      <c r="FAV58" s="113"/>
      <c r="FAW58" s="113"/>
      <c r="FAX58" s="113"/>
      <c r="FAY58" s="113"/>
      <c r="FAZ58" s="113"/>
      <c r="FBA58" s="113"/>
      <c r="FBB58" s="113"/>
      <c r="FBC58" s="113"/>
      <c r="FBD58" s="113"/>
      <c r="FBE58" s="113"/>
      <c r="FBF58" s="113"/>
      <c r="FBG58" s="113"/>
      <c r="FBH58" s="113"/>
      <c r="FBI58" s="113"/>
      <c r="FBJ58" s="113"/>
      <c r="FBK58" s="113"/>
      <c r="FBL58" s="113"/>
      <c r="FBM58" s="113"/>
      <c r="FBN58" s="113"/>
      <c r="FBO58" s="113"/>
      <c r="FBP58" s="113"/>
      <c r="FBQ58" s="113"/>
      <c r="FBR58" s="113"/>
      <c r="FBS58" s="113"/>
      <c r="FBT58" s="113"/>
      <c r="FBU58" s="113"/>
      <c r="FBV58" s="113"/>
      <c r="FBW58" s="113"/>
      <c r="FBX58" s="113"/>
      <c r="FBY58" s="113"/>
      <c r="FBZ58" s="113"/>
      <c r="FCA58" s="113"/>
      <c r="FCB58" s="113"/>
      <c r="FCC58" s="113"/>
      <c r="FCD58" s="113"/>
      <c r="FCE58" s="113"/>
      <c r="FCF58" s="113"/>
      <c r="FCG58" s="113"/>
      <c r="FCH58" s="113"/>
      <c r="FCI58" s="113"/>
      <c r="FCJ58" s="113"/>
      <c r="FCK58" s="113"/>
      <c r="FCL58" s="113"/>
      <c r="FCM58" s="113"/>
      <c r="FCN58" s="113"/>
      <c r="FCO58" s="113"/>
      <c r="FCP58" s="113"/>
      <c r="FCQ58" s="113"/>
      <c r="FCR58" s="113"/>
      <c r="FCS58" s="113"/>
      <c r="FCT58" s="113"/>
      <c r="FCU58" s="113"/>
      <c r="FCV58" s="113"/>
      <c r="FCW58" s="113"/>
      <c r="FCX58" s="113"/>
      <c r="FCY58" s="113"/>
      <c r="FCZ58" s="113"/>
      <c r="FDA58" s="113"/>
      <c r="FDB58" s="113"/>
      <c r="FDC58" s="113"/>
      <c r="FDD58" s="113"/>
      <c r="FDE58" s="113"/>
      <c r="FDF58" s="113"/>
      <c r="FDG58" s="113"/>
      <c r="FDH58" s="113"/>
      <c r="FDI58" s="113"/>
      <c r="FDJ58" s="113"/>
      <c r="FDK58" s="113"/>
      <c r="FDL58" s="113"/>
      <c r="FDM58" s="113"/>
      <c r="FDN58" s="113"/>
      <c r="FDO58" s="113"/>
      <c r="FDP58" s="113"/>
      <c r="FDQ58" s="113"/>
      <c r="FDR58" s="113"/>
      <c r="FDS58" s="113"/>
      <c r="FDT58" s="113"/>
      <c r="FDU58" s="113"/>
      <c r="FDV58" s="113"/>
      <c r="FDW58" s="113"/>
      <c r="FDX58" s="113"/>
      <c r="FDY58" s="113"/>
      <c r="FDZ58" s="113"/>
      <c r="FEA58" s="113"/>
      <c r="FEB58" s="113"/>
      <c r="FEC58" s="113"/>
      <c r="FED58" s="113"/>
      <c r="FEE58" s="113"/>
      <c r="FEF58" s="113"/>
      <c r="FEG58" s="113"/>
      <c r="FEH58" s="113"/>
      <c r="FEI58" s="113"/>
      <c r="FEJ58" s="113"/>
      <c r="FEK58" s="113"/>
      <c r="FEL58" s="113"/>
      <c r="FEM58" s="113"/>
      <c r="FEN58" s="113"/>
      <c r="FEO58" s="113"/>
      <c r="FEP58" s="113"/>
      <c r="FEQ58" s="113"/>
      <c r="FER58" s="113"/>
      <c r="FES58" s="113"/>
      <c r="FET58" s="113"/>
      <c r="FEU58" s="113"/>
      <c r="FEV58" s="113"/>
      <c r="FEW58" s="113"/>
      <c r="FEX58" s="113"/>
      <c r="FEY58" s="113"/>
      <c r="FEZ58" s="113"/>
      <c r="FFA58" s="113"/>
      <c r="FFB58" s="113"/>
      <c r="FFC58" s="113"/>
      <c r="FFD58" s="113"/>
      <c r="FFE58" s="113"/>
      <c r="FFF58" s="113"/>
      <c r="FFG58" s="113"/>
      <c r="FFH58" s="113"/>
      <c r="FFI58" s="113"/>
      <c r="FFJ58" s="113"/>
      <c r="FFK58" s="113"/>
      <c r="FFL58" s="113"/>
      <c r="FFM58" s="113"/>
      <c r="FFN58" s="113"/>
      <c r="FFO58" s="113"/>
      <c r="FFP58" s="113"/>
      <c r="FFQ58" s="113"/>
      <c r="FFR58" s="113"/>
      <c r="FFS58" s="113"/>
      <c r="FFT58" s="113"/>
      <c r="FFU58" s="113"/>
      <c r="FFV58" s="113"/>
      <c r="FFW58" s="113"/>
      <c r="FFX58" s="113"/>
      <c r="FFY58" s="113"/>
      <c r="FFZ58" s="113"/>
      <c r="FGA58" s="113"/>
      <c r="FGB58" s="113"/>
      <c r="FGC58" s="113"/>
      <c r="FGD58" s="113"/>
      <c r="FGE58" s="113"/>
      <c r="FGF58" s="113"/>
      <c r="FGG58" s="113"/>
      <c r="FGH58" s="113"/>
      <c r="FGI58" s="113"/>
      <c r="FGJ58" s="113"/>
      <c r="FGK58" s="113"/>
      <c r="FGL58" s="113"/>
      <c r="FGM58" s="113"/>
      <c r="FGN58" s="113"/>
      <c r="FGO58" s="113"/>
      <c r="FGP58" s="113"/>
      <c r="FGQ58" s="113"/>
      <c r="FGR58" s="113"/>
      <c r="FGS58" s="113"/>
      <c r="FGT58" s="113"/>
      <c r="FGU58" s="113"/>
      <c r="FGV58" s="113"/>
      <c r="FGW58" s="113"/>
      <c r="FGX58" s="113"/>
      <c r="FGY58" s="113"/>
      <c r="FGZ58" s="113"/>
      <c r="FHA58" s="113"/>
      <c r="FHB58" s="113"/>
      <c r="FHC58" s="113"/>
      <c r="FHD58" s="113"/>
      <c r="FHE58" s="113"/>
      <c r="FHF58" s="113"/>
      <c r="FHG58" s="113"/>
      <c r="FHH58" s="113"/>
      <c r="FHI58" s="113"/>
      <c r="FHJ58" s="113"/>
      <c r="FHK58" s="113"/>
      <c r="FHL58" s="113"/>
      <c r="FHM58" s="113"/>
      <c r="FHN58" s="113"/>
      <c r="FHO58" s="113"/>
      <c r="FHP58" s="113"/>
      <c r="FHQ58" s="113"/>
      <c r="FHR58" s="113"/>
      <c r="FHS58" s="113"/>
      <c r="FHT58" s="113"/>
      <c r="FHU58" s="113"/>
      <c r="FHV58" s="113"/>
      <c r="FHW58" s="113"/>
      <c r="FHX58" s="113"/>
      <c r="FHY58" s="113"/>
      <c r="FHZ58" s="113"/>
      <c r="FIA58" s="113"/>
      <c r="FIB58" s="113"/>
      <c r="FIC58" s="113"/>
      <c r="FID58" s="113"/>
      <c r="FIE58" s="113"/>
      <c r="FIF58" s="113"/>
      <c r="FIG58" s="113"/>
      <c r="FIH58" s="113"/>
      <c r="FII58" s="113"/>
      <c r="FIJ58" s="113"/>
      <c r="FIK58" s="113"/>
      <c r="FIL58" s="113"/>
      <c r="FIM58" s="113"/>
      <c r="FIN58" s="113"/>
      <c r="FIO58" s="113"/>
      <c r="FIP58" s="113"/>
      <c r="FIQ58" s="113"/>
      <c r="FIR58" s="113"/>
      <c r="FIS58" s="113"/>
      <c r="FIT58" s="113"/>
      <c r="FIU58" s="113"/>
      <c r="FIV58" s="113"/>
      <c r="FIW58" s="113"/>
      <c r="FIX58" s="113"/>
      <c r="FIY58" s="113"/>
      <c r="FIZ58" s="113"/>
      <c r="FJA58" s="113"/>
      <c r="FJB58" s="113"/>
      <c r="FJC58" s="113"/>
      <c r="FJD58" s="113"/>
      <c r="FJE58" s="113"/>
      <c r="FJF58" s="113"/>
      <c r="FJG58" s="113"/>
      <c r="FJH58" s="113"/>
      <c r="FJI58" s="113"/>
      <c r="FJJ58" s="113"/>
      <c r="FJK58" s="113"/>
      <c r="FJL58" s="113"/>
      <c r="FJM58" s="113"/>
      <c r="FJN58" s="113"/>
      <c r="FJO58" s="113"/>
      <c r="FJP58" s="113"/>
      <c r="FJQ58" s="113"/>
      <c r="FJR58" s="113"/>
      <c r="FJS58" s="113"/>
      <c r="FJT58" s="113"/>
      <c r="FJU58" s="113"/>
      <c r="FJV58" s="113"/>
      <c r="FJW58" s="113"/>
      <c r="FJX58" s="113"/>
      <c r="FJY58" s="113"/>
      <c r="FJZ58" s="113"/>
      <c r="FKA58" s="113"/>
      <c r="FKB58" s="113"/>
      <c r="FKC58" s="113"/>
      <c r="FKD58" s="113"/>
      <c r="FKE58" s="113"/>
      <c r="FKF58" s="113"/>
      <c r="FKG58" s="113"/>
      <c r="FKH58" s="113"/>
      <c r="FKI58" s="113"/>
      <c r="FKJ58" s="113"/>
      <c r="FKK58" s="113"/>
      <c r="FKL58" s="113"/>
      <c r="FKM58" s="113"/>
      <c r="FKN58" s="113"/>
      <c r="FKO58" s="113"/>
      <c r="FKP58" s="113"/>
      <c r="FKQ58" s="113"/>
      <c r="FKR58" s="113"/>
      <c r="FKS58" s="113"/>
      <c r="FKT58" s="113"/>
      <c r="FKU58" s="113"/>
      <c r="FKV58" s="113"/>
      <c r="FKW58" s="113"/>
      <c r="FKX58" s="113"/>
      <c r="FKY58" s="113"/>
      <c r="FKZ58" s="113"/>
      <c r="FLA58" s="113"/>
      <c r="FLB58" s="113"/>
      <c r="FLC58" s="113"/>
      <c r="FLD58" s="113"/>
      <c r="FLE58" s="113"/>
      <c r="FLF58" s="113"/>
      <c r="FLG58" s="113"/>
      <c r="FLH58" s="113"/>
      <c r="FLI58" s="113"/>
      <c r="FLJ58" s="113"/>
      <c r="FLK58" s="113"/>
      <c r="FLL58" s="113"/>
      <c r="FLM58" s="113"/>
      <c r="FLN58" s="113"/>
      <c r="FLO58" s="113"/>
      <c r="FLP58" s="113"/>
      <c r="FLQ58" s="113"/>
      <c r="FLR58" s="113"/>
      <c r="FLS58" s="113"/>
      <c r="FLT58" s="113"/>
      <c r="FLU58" s="113"/>
      <c r="FLV58" s="113"/>
      <c r="FLW58" s="113"/>
      <c r="FLX58" s="113"/>
      <c r="FLY58" s="113"/>
      <c r="FLZ58" s="113"/>
      <c r="FMA58" s="113"/>
      <c r="FMB58" s="113"/>
      <c r="FMC58" s="113"/>
      <c r="FMD58" s="113"/>
      <c r="FME58" s="113"/>
      <c r="FMF58" s="113"/>
      <c r="FMG58" s="113"/>
      <c r="FMH58" s="113"/>
      <c r="FMI58" s="113"/>
      <c r="FMJ58" s="113"/>
      <c r="FMK58" s="113"/>
      <c r="FML58" s="113"/>
      <c r="FMM58" s="113"/>
      <c r="FMN58" s="113"/>
      <c r="FMO58" s="113"/>
      <c r="FMP58" s="113"/>
      <c r="FMQ58" s="113"/>
      <c r="FMR58" s="113"/>
      <c r="FMS58" s="113"/>
      <c r="FMT58" s="113"/>
      <c r="FMU58" s="113"/>
      <c r="FMV58" s="113"/>
      <c r="FMW58" s="113"/>
      <c r="FMX58" s="113"/>
      <c r="FMY58" s="113"/>
      <c r="FMZ58" s="113"/>
      <c r="FNA58" s="113"/>
      <c r="FNB58" s="113"/>
      <c r="FNC58" s="113"/>
      <c r="FND58" s="113"/>
      <c r="FNE58" s="113"/>
      <c r="FNF58" s="113"/>
      <c r="FNG58" s="113"/>
      <c r="FNH58" s="113"/>
      <c r="FNI58" s="113"/>
      <c r="FNJ58" s="113"/>
      <c r="FNK58" s="113"/>
      <c r="FNL58" s="113"/>
      <c r="FNM58" s="113"/>
      <c r="FNN58" s="113"/>
      <c r="FNO58" s="113"/>
      <c r="FNP58" s="113"/>
      <c r="FNQ58" s="113"/>
      <c r="FNR58" s="113"/>
      <c r="FNS58" s="113"/>
      <c r="FNT58" s="113"/>
      <c r="FNU58" s="113"/>
      <c r="FNV58" s="113"/>
      <c r="FNW58" s="113"/>
      <c r="FNX58" s="113"/>
      <c r="FNY58" s="113"/>
      <c r="FNZ58" s="113"/>
      <c r="FOA58" s="113"/>
      <c r="FOB58" s="113"/>
      <c r="FOC58" s="113"/>
      <c r="FOD58" s="113"/>
      <c r="FOE58" s="113"/>
      <c r="FOF58" s="113"/>
      <c r="FOG58" s="113"/>
      <c r="FOH58" s="113"/>
      <c r="FOI58" s="113"/>
      <c r="FOJ58" s="113"/>
      <c r="FOK58" s="113"/>
      <c r="FOL58" s="113"/>
      <c r="FOM58" s="113"/>
      <c r="FON58" s="113"/>
      <c r="FOO58" s="113"/>
      <c r="FOP58" s="113"/>
      <c r="FOQ58" s="113"/>
      <c r="FOR58" s="113"/>
      <c r="FOS58" s="113"/>
      <c r="FOT58" s="113"/>
      <c r="FOU58" s="113"/>
      <c r="FOV58" s="113"/>
      <c r="FOW58" s="113"/>
      <c r="FOX58" s="113"/>
      <c r="FOY58" s="113"/>
      <c r="FOZ58" s="113"/>
      <c r="FPA58" s="113"/>
      <c r="FPB58" s="113"/>
      <c r="FPC58" s="113"/>
      <c r="FPD58" s="113"/>
      <c r="FPE58" s="113"/>
      <c r="FPF58" s="113"/>
      <c r="FPG58" s="113"/>
      <c r="FPH58" s="113"/>
      <c r="FPI58" s="113"/>
      <c r="FPJ58" s="113"/>
      <c r="FPK58" s="113"/>
      <c r="FPL58" s="113"/>
      <c r="FPM58" s="113"/>
      <c r="FPN58" s="113"/>
      <c r="FPO58" s="113"/>
      <c r="FPP58" s="113"/>
      <c r="FPQ58" s="113"/>
      <c r="FPR58" s="113"/>
      <c r="FPS58" s="113"/>
      <c r="FPT58" s="113"/>
      <c r="FPU58" s="113"/>
      <c r="FPV58" s="113"/>
      <c r="FPW58" s="113"/>
      <c r="FPX58" s="113"/>
      <c r="FPY58" s="113"/>
      <c r="FPZ58" s="113"/>
      <c r="FQA58" s="113"/>
      <c r="FQB58" s="113"/>
      <c r="FQC58" s="113"/>
      <c r="FQD58" s="113"/>
      <c r="FQE58" s="113"/>
      <c r="FQF58" s="113"/>
      <c r="FQG58" s="113"/>
      <c r="FQH58" s="113"/>
      <c r="FQI58" s="113"/>
      <c r="FQJ58" s="113"/>
      <c r="FQK58" s="113"/>
      <c r="FQL58" s="113"/>
      <c r="FQM58" s="113"/>
      <c r="FQN58" s="113"/>
      <c r="FQO58" s="113"/>
      <c r="FQP58" s="113"/>
      <c r="FQQ58" s="113"/>
      <c r="FQR58" s="113"/>
      <c r="FQS58" s="113"/>
      <c r="FQT58" s="113"/>
      <c r="FQU58" s="113"/>
      <c r="FQV58" s="113"/>
      <c r="FQW58" s="113"/>
      <c r="FQX58" s="113"/>
      <c r="FQY58" s="113"/>
      <c r="FQZ58" s="113"/>
      <c r="FRA58" s="113"/>
      <c r="FRB58" s="113"/>
      <c r="FRC58" s="113"/>
      <c r="FRD58" s="113"/>
      <c r="FRE58" s="113"/>
      <c r="FRF58" s="113"/>
      <c r="FRG58" s="113"/>
      <c r="FRH58" s="113"/>
      <c r="FRI58" s="113"/>
      <c r="FRJ58" s="113"/>
      <c r="FRK58" s="113"/>
      <c r="FRL58" s="113"/>
      <c r="FRM58" s="113"/>
      <c r="FRN58" s="113"/>
      <c r="FRO58" s="113"/>
      <c r="FRP58" s="113"/>
      <c r="FRQ58" s="113"/>
      <c r="FRR58" s="113"/>
      <c r="FRS58" s="113"/>
      <c r="FRT58" s="113"/>
      <c r="FRU58" s="113"/>
      <c r="FRV58" s="113"/>
      <c r="FRW58" s="113"/>
      <c r="FRX58" s="113"/>
      <c r="FRY58" s="113"/>
      <c r="FRZ58" s="113"/>
      <c r="FSA58" s="113"/>
      <c r="FSB58" s="113"/>
      <c r="FSC58" s="113"/>
      <c r="FSD58" s="113"/>
      <c r="FSE58" s="113"/>
      <c r="FSF58" s="113"/>
      <c r="FSG58" s="113"/>
      <c r="FSH58" s="113"/>
      <c r="FSI58" s="113"/>
      <c r="FSJ58" s="113"/>
      <c r="FSK58" s="113"/>
      <c r="FSL58" s="113"/>
      <c r="FSM58" s="113"/>
      <c r="FSN58" s="113"/>
      <c r="FSO58" s="113"/>
      <c r="FSP58" s="113"/>
      <c r="FSQ58" s="113"/>
      <c r="FSR58" s="113"/>
      <c r="FSS58" s="113"/>
      <c r="FST58" s="113"/>
      <c r="FSU58" s="113"/>
      <c r="FSV58" s="113"/>
      <c r="FSW58" s="113"/>
      <c r="FSX58" s="113"/>
      <c r="FSY58" s="113"/>
      <c r="FSZ58" s="113"/>
      <c r="FTA58" s="113"/>
      <c r="FTB58" s="113"/>
      <c r="FTC58" s="113"/>
      <c r="FTD58" s="113"/>
      <c r="FTE58" s="113"/>
      <c r="FTF58" s="113"/>
      <c r="FTG58" s="113"/>
      <c r="FTH58" s="113"/>
      <c r="FTI58" s="113"/>
      <c r="FTJ58" s="113"/>
      <c r="FTK58" s="113"/>
      <c r="FTL58" s="113"/>
      <c r="FTM58" s="113"/>
      <c r="FTN58" s="113"/>
      <c r="FTO58" s="113"/>
      <c r="FTP58" s="113"/>
      <c r="FTQ58" s="113"/>
      <c r="FTR58" s="113"/>
      <c r="FTS58" s="113"/>
      <c r="FTT58" s="113"/>
      <c r="FTU58" s="113"/>
      <c r="FTV58" s="113"/>
      <c r="FTW58" s="113"/>
      <c r="FTX58" s="113"/>
      <c r="FTY58" s="113"/>
      <c r="FTZ58" s="113"/>
      <c r="FUA58" s="113"/>
      <c r="FUB58" s="113"/>
      <c r="FUC58" s="113"/>
      <c r="FUD58" s="113"/>
      <c r="FUE58" s="113"/>
      <c r="FUF58" s="113"/>
      <c r="FUG58" s="113"/>
      <c r="FUH58" s="113"/>
      <c r="FUI58" s="113"/>
      <c r="FUJ58" s="113"/>
      <c r="FUK58" s="113"/>
      <c r="FUL58" s="113"/>
      <c r="FUM58" s="113"/>
      <c r="FUN58" s="113"/>
      <c r="FUO58" s="113"/>
      <c r="FUP58" s="113"/>
      <c r="FUQ58" s="113"/>
      <c r="FUR58" s="113"/>
      <c r="FUS58" s="113"/>
      <c r="FUT58" s="113"/>
      <c r="FUU58" s="113"/>
      <c r="FUV58" s="113"/>
      <c r="FUW58" s="113"/>
      <c r="FUX58" s="113"/>
      <c r="FUY58" s="113"/>
      <c r="FUZ58" s="113"/>
      <c r="FVA58" s="113"/>
      <c r="FVB58" s="113"/>
      <c r="FVC58" s="113"/>
      <c r="FVD58" s="113"/>
      <c r="FVE58" s="113"/>
      <c r="FVF58" s="113"/>
      <c r="FVG58" s="113"/>
      <c r="FVH58" s="113"/>
      <c r="FVI58" s="113"/>
      <c r="FVJ58" s="113"/>
      <c r="FVK58" s="113"/>
      <c r="FVL58" s="113"/>
      <c r="FVM58" s="113"/>
      <c r="FVN58" s="113"/>
      <c r="FVO58" s="113"/>
      <c r="FVP58" s="113"/>
      <c r="FVQ58" s="113"/>
      <c r="FVR58" s="113"/>
      <c r="FVS58" s="113"/>
      <c r="FVT58" s="113"/>
      <c r="FVU58" s="113"/>
      <c r="FVV58" s="113"/>
      <c r="FVW58" s="113"/>
      <c r="FVX58" s="113"/>
      <c r="FVY58" s="113"/>
      <c r="FVZ58" s="113"/>
      <c r="FWA58" s="113"/>
      <c r="FWB58" s="113"/>
      <c r="FWC58" s="113"/>
      <c r="FWD58" s="113"/>
      <c r="FWE58" s="113"/>
      <c r="FWF58" s="113"/>
      <c r="FWG58" s="113"/>
      <c r="FWH58" s="113"/>
      <c r="FWI58" s="113"/>
      <c r="FWJ58" s="113"/>
      <c r="FWK58" s="113"/>
      <c r="FWL58" s="113"/>
      <c r="FWM58" s="113"/>
      <c r="FWN58" s="113"/>
      <c r="FWO58" s="113"/>
      <c r="FWP58" s="113"/>
      <c r="FWQ58" s="113"/>
      <c r="FWR58" s="113"/>
      <c r="FWS58" s="113"/>
      <c r="FWT58" s="113"/>
      <c r="FWU58" s="113"/>
      <c r="FWV58" s="113"/>
      <c r="FWW58" s="113"/>
      <c r="FWX58" s="113"/>
      <c r="FWY58" s="113"/>
      <c r="FWZ58" s="113"/>
      <c r="FXA58" s="113"/>
      <c r="FXB58" s="113"/>
      <c r="FXC58" s="113"/>
      <c r="FXD58" s="113"/>
      <c r="FXE58" s="113"/>
      <c r="FXF58" s="113"/>
      <c r="FXG58" s="113"/>
      <c r="FXH58" s="113"/>
      <c r="FXI58" s="113"/>
      <c r="FXJ58" s="113"/>
      <c r="FXK58" s="113"/>
      <c r="FXL58" s="113"/>
      <c r="FXM58" s="113"/>
      <c r="FXN58" s="113"/>
      <c r="FXO58" s="113"/>
      <c r="FXP58" s="113"/>
      <c r="FXQ58" s="113"/>
      <c r="FXR58" s="113"/>
      <c r="FXS58" s="113"/>
      <c r="FXT58" s="113"/>
      <c r="FXU58" s="113"/>
      <c r="FXV58" s="113"/>
      <c r="FXW58" s="113"/>
      <c r="FXX58" s="113"/>
      <c r="FXY58" s="113"/>
      <c r="FXZ58" s="113"/>
      <c r="FYA58" s="113"/>
      <c r="FYB58" s="113"/>
      <c r="FYC58" s="113"/>
      <c r="FYD58" s="113"/>
      <c r="FYE58" s="113"/>
      <c r="FYF58" s="113"/>
      <c r="FYG58" s="113"/>
      <c r="FYH58" s="113"/>
      <c r="FYI58" s="113"/>
      <c r="FYJ58" s="113"/>
      <c r="FYK58" s="113"/>
      <c r="FYL58" s="113"/>
      <c r="FYM58" s="113"/>
      <c r="FYN58" s="113"/>
      <c r="FYO58" s="113"/>
      <c r="FYP58" s="113"/>
      <c r="FYQ58" s="113"/>
      <c r="FYR58" s="113"/>
      <c r="FYS58" s="113"/>
      <c r="FYT58" s="113"/>
      <c r="FYU58" s="113"/>
      <c r="FYV58" s="113"/>
      <c r="FYW58" s="113"/>
      <c r="FYX58" s="113"/>
      <c r="FYY58" s="113"/>
      <c r="FYZ58" s="113"/>
      <c r="FZA58" s="113"/>
      <c r="FZB58" s="113"/>
      <c r="FZC58" s="113"/>
      <c r="FZD58" s="113"/>
      <c r="FZE58" s="113"/>
      <c r="FZF58" s="113"/>
      <c r="FZG58" s="113"/>
      <c r="FZH58" s="113"/>
      <c r="FZI58" s="113"/>
      <c r="FZJ58" s="113"/>
      <c r="FZK58" s="113"/>
      <c r="FZL58" s="113"/>
      <c r="FZM58" s="113"/>
      <c r="FZN58" s="113"/>
      <c r="FZO58" s="113"/>
      <c r="FZP58" s="113"/>
      <c r="FZQ58" s="113"/>
      <c r="FZR58" s="113"/>
      <c r="FZS58" s="113"/>
      <c r="FZT58" s="113"/>
      <c r="FZU58" s="113"/>
      <c r="FZV58" s="113"/>
      <c r="FZW58" s="113"/>
      <c r="FZX58" s="113"/>
      <c r="FZY58" s="113"/>
      <c r="FZZ58" s="113"/>
      <c r="GAA58" s="113"/>
      <c r="GAB58" s="113"/>
      <c r="GAC58" s="113"/>
      <c r="GAD58" s="113"/>
      <c r="GAE58" s="113"/>
      <c r="GAF58" s="113"/>
      <c r="GAG58" s="113"/>
      <c r="GAH58" s="113"/>
      <c r="GAI58" s="113"/>
      <c r="GAJ58" s="113"/>
      <c r="GAK58" s="113"/>
      <c r="GAL58" s="113"/>
      <c r="GAM58" s="113"/>
      <c r="GAN58" s="113"/>
      <c r="GAO58" s="113"/>
      <c r="GAP58" s="113"/>
      <c r="GAQ58" s="113"/>
      <c r="GAR58" s="113"/>
      <c r="GAS58" s="113"/>
      <c r="GAT58" s="113"/>
      <c r="GAU58" s="113"/>
      <c r="GAV58" s="113"/>
      <c r="GAW58" s="113"/>
      <c r="GAX58" s="113"/>
      <c r="GAY58" s="113"/>
      <c r="GAZ58" s="113"/>
      <c r="GBA58" s="113"/>
      <c r="GBB58" s="113"/>
      <c r="GBC58" s="113"/>
      <c r="GBD58" s="113"/>
      <c r="GBE58" s="113"/>
      <c r="GBF58" s="113"/>
      <c r="GBG58" s="113"/>
      <c r="GBH58" s="113"/>
      <c r="GBI58" s="113"/>
      <c r="GBJ58" s="113"/>
      <c r="GBK58" s="113"/>
      <c r="GBL58" s="113"/>
      <c r="GBM58" s="113"/>
      <c r="GBN58" s="113"/>
      <c r="GBO58" s="113"/>
      <c r="GBP58" s="113"/>
      <c r="GBQ58" s="113"/>
      <c r="GBR58" s="113"/>
      <c r="GBS58" s="113"/>
      <c r="GBT58" s="113"/>
      <c r="GBU58" s="113"/>
      <c r="GBV58" s="113"/>
      <c r="GBW58" s="113"/>
      <c r="GBX58" s="113"/>
      <c r="GBY58" s="113"/>
      <c r="GBZ58" s="113"/>
      <c r="GCA58" s="113"/>
      <c r="GCB58" s="113"/>
      <c r="GCC58" s="113"/>
      <c r="GCD58" s="113"/>
      <c r="GCE58" s="113"/>
      <c r="GCF58" s="113"/>
      <c r="GCG58" s="113"/>
      <c r="GCH58" s="113"/>
      <c r="GCI58" s="113"/>
      <c r="GCJ58" s="113"/>
      <c r="GCK58" s="113"/>
      <c r="GCL58" s="113"/>
      <c r="GCM58" s="113"/>
      <c r="GCN58" s="113"/>
      <c r="GCO58" s="113"/>
      <c r="GCP58" s="113"/>
      <c r="GCQ58" s="113"/>
      <c r="GCR58" s="113"/>
      <c r="GCS58" s="113"/>
      <c r="GCT58" s="113"/>
      <c r="GCU58" s="113"/>
      <c r="GCV58" s="113"/>
      <c r="GCW58" s="113"/>
      <c r="GCX58" s="113"/>
      <c r="GCY58" s="113"/>
      <c r="GCZ58" s="113"/>
      <c r="GDA58" s="113"/>
      <c r="GDB58" s="113"/>
      <c r="GDC58" s="113"/>
      <c r="GDD58" s="113"/>
      <c r="GDE58" s="113"/>
      <c r="GDF58" s="113"/>
      <c r="GDG58" s="113"/>
      <c r="GDH58" s="113"/>
      <c r="GDI58" s="113"/>
      <c r="GDJ58" s="113"/>
      <c r="GDK58" s="113"/>
      <c r="GDL58" s="113"/>
      <c r="GDM58" s="113"/>
      <c r="GDN58" s="113"/>
      <c r="GDO58" s="113"/>
      <c r="GDP58" s="113"/>
      <c r="GDQ58" s="113"/>
      <c r="GDR58" s="113"/>
      <c r="GDS58" s="113"/>
      <c r="GDT58" s="113"/>
      <c r="GDU58" s="113"/>
      <c r="GDV58" s="113"/>
      <c r="GDW58" s="113"/>
      <c r="GDX58" s="113"/>
      <c r="GDY58" s="113"/>
      <c r="GDZ58" s="113"/>
      <c r="GEA58" s="113"/>
      <c r="GEB58" s="113"/>
      <c r="GEC58" s="113"/>
      <c r="GED58" s="113"/>
      <c r="GEE58" s="113"/>
      <c r="GEF58" s="113"/>
      <c r="GEG58" s="113"/>
      <c r="GEH58" s="113"/>
      <c r="GEI58" s="113"/>
      <c r="GEJ58" s="113"/>
      <c r="GEK58" s="113"/>
      <c r="GEL58" s="113"/>
      <c r="GEM58" s="113"/>
      <c r="GEN58" s="113"/>
      <c r="GEO58" s="113"/>
      <c r="GEP58" s="113"/>
      <c r="GEQ58" s="113"/>
      <c r="GER58" s="113"/>
      <c r="GES58" s="113"/>
      <c r="GET58" s="113"/>
      <c r="GEU58" s="113"/>
      <c r="GEV58" s="113"/>
      <c r="GEW58" s="113"/>
      <c r="GEX58" s="113"/>
      <c r="GEY58" s="113"/>
      <c r="GEZ58" s="113"/>
      <c r="GFA58" s="113"/>
      <c r="GFB58" s="113"/>
      <c r="GFC58" s="113"/>
      <c r="GFD58" s="113"/>
      <c r="GFE58" s="113"/>
      <c r="GFF58" s="113"/>
      <c r="GFG58" s="113"/>
      <c r="GFH58" s="113"/>
      <c r="GFI58" s="113"/>
      <c r="GFJ58" s="113"/>
      <c r="GFK58" s="113"/>
      <c r="GFL58" s="113"/>
      <c r="GFM58" s="113"/>
      <c r="GFN58" s="113"/>
      <c r="GFO58" s="113"/>
      <c r="GFP58" s="113"/>
      <c r="GFQ58" s="113"/>
      <c r="GFR58" s="113"/>
      <c r="GFS58" s="113"/>
      <c r="GFT58" s="113"/>
      <c r="GFU58" s="113"/>
      <c r="GFV58" s="113"/>
      <c r="GFW58" s="113"/>
      <c r="GFX58" s="113"/>
      <c r="GFY58" s="113"/>
      <c r="GFZ58" s="113"/>
      <c r="GGA58" s="113"/>
      <c r="GGB58" s="113"/>
      <c r="GGC58" s="113"/>
      <c r="GGD58" s="113"/>
      <c r="GGE58" s="113"/>
      <c r="GGF58" s="113"/>
      <c r="GGG58" s="113"/>
      <c r="GGH58" s="113"/>
      <c r="GGI58" s="113"/>
      <c r="GGJ58" s="113"/>
      <c r="GGK58" s="113"/>
      <c r="GGL58" s="113"/>
      <c r="GGM58" s="113"/>
      <c r="GGN58" s="113"/>
      <c r="GGO58" s="113"/>
      <c r="GGP58" s="113"/>
      <c r="GGQ58" s="113"/>
      <c r="GGR58" s="113"/>
      <c r="GGS58" s="113"/>
      <c r="GGT58" s="113"/>
      <c r="GGU58" s="113"/>
      <c r="GGV58" s="113"/>
      <c r="GGW58" s="113"/>
      <c r="GGX58" s="113"/>
      <c r="GGY58" s="113"/>
      <c r="GGZ58" s="113"/>
      <c r="GHA58" s="113"/>
      <c r="GHB58" s="113"/>
      <c r="GHC58" s="113"/>
      <c r="GHD58" s="113"/>
      <c r="GHE58" s="113"/>
      <c r="GHF58" s="113"/>
      <c r="GHG58" s="113"/>
      <c r="GHH58" s="113"/>
      <c r="GHI58" s="113"/>
      <c r="GHJ58" s="113"/>
      <c r="GHK58" s="113"/>
      <c r="GHL58" s="113"/>
      <c r="GHM58" s="113"/>
      <c r="GHN58" s="113"/>
      <c r="GHO58" s="113"/>
      <c r="GHP58" s="113"/>
      <c r="GHQ58" s="113"/>
      <c r="GHR58" s="113"/>
      <c r="GHS58" s="113"/>
      <c r="GHT58" s="113"/>
      <c r="GHU58" s="113"/>
      <c r="GHV58" s="113"/>
      <c r="GHW58" s="113"/>
      <c r="GHX58" s="113"/>
      <c r="GHY58" s="113"/>
      <c r="GHZ58" s="113"/>
      <c r="GIA58" s="113"/>
      <c r="GIB58" s="113"/>
      <c r="GIC58" s="113"/>
      <c r="GID58" s="113"/>
      <c r="GIE58" s="113"/>
      <c r="GIF58" s="113"/>
      <c r="GIG58" s="113"/>
      <c r="GIH58" s="113"/>
      <c r="GII58" s="113"/>
      <c r="GIJ58" s="113"/>
      <c r="GIK58" s="113"/>
      <c r="GIL58" s="113"/>
      <c r="GIM58" s="113"/>
      <c r="GIN58" s="113"/>
      <c r="GIO58" s="113"/>
      <c r="GIP58" s="113"/>
      <c r="GIQ58" s="113"/>
      <c r="GIR58" s="113"/>
      <c r="GIS58" s="113"/>
      <c r="GIT58" s="113"/>
      <c r="GIU58" s="113"/>
      <c r="GIV58" s="113"/>
      <c r="GIW58" s="113"/>
      <c r="GIX58" s="113"/>
      <c r="GIY58" s="113"/>
      <c r="GIZ58" s="113"/>
      <c r="GJA58" s="113"/>
      <c r="GJB58" s="113"/>
      <c r="GJC58" s="113"/>
      <c r="GJD58" s="113"/>
      <c r="GJE58" s="113"/>
      <c r="GJF58" s="113"/>
      <c r="GJG58" s="113"/>
      <c r="GJH58" s="113"/>
      <c r="GJI58" s="113"/>
      <c r="GJJ58" s="113"/>
      <c r="GJK58" s="113"/>
      <c r="GJL58" s="113"/>
      <c r="GJM58" s="113"/>
      <c r="GJN58" s="113"/>
      <c r="GJO58" s="113"/>
      <c r="GJP58" s="113"/>
      <c r="GJQ58" s="113"/>
      <c r="GJR58" s="113"/>
      <c r="GJS58" s="113"/>
      <c r="GJT58" s="113"/>
      <c r="GJU58" s="113"/>
      <c r="GJV58" s="113"/>
      <c r="GJW58" s="113"/>
      <c r="GJX58" s="113"/>
      <c r="GJY58" s="113"/>
      <c r="GJZ58" s="113"/>
      <c r="GKA58" s="113"/>
      <c r="GKB58" s="113"/>
      <c r="GKC58" s="113"/>
      <c r="GKD58" s="113"/>
      <c r="GKE58" s="113"/>
      <c r="GKF58" s="113"/>
      <c r="GKG58" s="113"/>
      <c r="GKH58" s="113"/>
      <c r="GKI58" s="113"/>
      <c r="GKJ58" s="113"/>
      <c r="GKK58" s="113"/>
      <c r="GKL58" s="113"/>
      <c r="GKM58" s="113"/>
      <c r="GKN58" s="113"/>
      <c r="GKO58" s="113"/>
      <c r="GKP58" s="113"/>
      <c r="GKQ58" s="113"/>
      <c r="GKR58" s="113"/>
      <c r="GKS58" s="113"/>
      <c r="GKT58" s="113"/>
      <c r="GKU58" s="113"/>
      <c r="GKV58" s="113"/>
      <c r="GKW58" s="113"/>
      <c r="GKX58" s="113"/>
      <c r="GKY58" s="113"/>
      <c r="GKZ58" s="113"/>
      <c r="GLA58" s="113"/>
      <c r="GLB58" s="113"/>
      <c r="GLC58" s="113"/>
      <c r="GLD58" s="113"/>
      <c r="GLE58" s="113"/>
      <c r="GLF58" s="113"/>
      <c r="GLG58" s="113"/>
      <c r="GLH58" s="113"/>
      <c r="GLI58" s="113"/>
      <c r="GLJ58" s="113"/>
      <c r="GLK58" s="113"/>
      <c r="GLL58" s="113"/>
      <c r="GLM58" s="113"/>
      <c r="GLN58" s="113"/>
      <c r="GLO58" s="113"/>
      <c r="GLP58" s="113"/>
      <c r="GLQ58" s="113"/>
      <c r="GLR58" s="113"/>
      <c r="GLS58" s="113"/>
      <c r="GLT58" s="113"/>
      <c r="GLU58" s="113"/>
      <c r="GLV58" s="113"/>
      <c r="GLW58" s="113"/>
      <c r="GLX58" s="113"/>
      <c r="GLY58" s="113"/>
      <c r="GLZ58" s="113"/>
      <c r="GMA58" s="113"/>
      <c r="GMB58" s="113"/>
      <c r="GMC58" s="113"/>
      <c r="GMD58" s="113"/>
      <c r="GME58" s="113"/>
      <c r="GMF58" s="113"/>
      <c r="GMG58" s="113"/>
      <c r="GMH58" s="113"/>
      <c r="GMI58" s="113"/>
      <c r="GMJ58" s="113"/>
      <c r="GMK58" s="113"/>
      <c r="GML58" s="113"/>
      <c r="GMM58" s="113"/>
      <c r="GMN58" s="113"/>
      <c r="GMO58" s="113"/>
      <c r="GMP58" s="113"/>
      <c r="GMQ58" s="113"/>
      <c r="GMR58" s="113"/>
      <c r="GMS58" s="113"/>
      <c r="GMT58" s="113"/>
      <c r="GMU58" s="113"/>
      <c r="GMV58" s="113"/>
      <c r="GMW58" s="113"/>
      <c r="GMX58" s="113"/>
      <c r="GMY58" s="113"/>
      <c r="GMZ58" s="113"/>
      <c r="GNA58" s="113"/>
      <c r="GNB58" s="113"/>
      <c r="GNC58" s="113"/>
      <c r="GND58" s="113"/>
      <c r="GNE58" s="113"/>
      <c r="GNF58" s="113"/>
      <c r="GNG58" s="113"/>
      <c r="GNH58" s="113"/>
      <c r="GNI58" s="113"/>
      <c r="GNJ58" s="113"/>
      <c r="GNK58" s="113"/>
      <c r="GNL58" s="113"/>
      <c r="GNM58" s="113"/>
      <c r="GNN58" s="113"/>
      <c r="GNO58" s="113"/>
      <c r="GNP58" s="113"/>
      <c r="GNQ58" s="113"/>
      <c r="GNR58" s="113"/>
      <c r="GNS58" s="113"/>
      <c r="GNT58" s="113"/>
      <c r="GNU58" s="113"/>
      <c r="GNV58" s="113"/>
      <c r="GNW58" s="113"/>
      <c r="GNX58" s="113"/>
      <c r="GNY58" s="113"/>
      <c r="GNZ58" s="113"/>
      <c r="GOA58" s="113"/>
      <c r="GOB58" s="113"/>
      <c r="GOC58" s="113"/>
      <c r="GOD58" s="113"/>
      <c r="GOE58" s="113"/>
      <c r="GOF58" s="113"/>
      <c r="GOG58" s="113"/>
      <c r="GOH58" s="113"/>
      <c r="GOI58" s="113"/>
      <c r="GOJ58" s="113"/>
      <c r="GOK58" s="113"/>
      <c r="GOL58" s="113"/>
      <c r="GOM58" s="113"/>
      <c r="GON58" s="113"/>
      <c r="GOO58" s="113"/>
      <c r="GOP58" s="113"/>
      <c r="GOQ58" s="113"/>
      <c r="GOR58" s="113"/>
      <c r="GOS58" s="113"/>
      <c r="GOT58" s="113"/>
      <c r="GOU58" s="113"/>
      <c r="GOV58" s="113"/>
      <c r="GOW58" s="113"/>
      <c r="GOX58" s="113"/>
      <c r="GOY58" s="113"/>
      <c r="GOZ58" s="113"/>
      <c r="GPA58" s="113"/>
      <c r="GPB58" s="113"/>
      <c r="GPC58" s="113"/>
      <c r="GPD58" s="113"/>
      <c r="GPE58" s="113"/>
      <c r="GPF58" s="113"/>
      <c r="GPG58" s="113"/>
      <c r="GPH58" s="113"/>
      <c r="GPI58" s="113"/>
      <c r="GPJ58" s="113"/>
      <c r="GPK58" s="113"/>
      <c r="GPL58" s="113"/>
      <c r="GPM58" s="113"/>
      <c r="GPN58" s="113"/>
      <c r="GPO58" s="113"/>
      <c r="GPP58" s="113"/>
      <c r="GPQ58" s="113"/>
      <c r="GPR58" s="113"/>
      <c r="GPS58" s="113"/>
      <c r="GPT58" s="113"/>
      <c r="GPU58" s="113"/>
      <c r="GPV58" s="113"/>
      <c r="GPW58" s="113"/>
      <c r="GPX58" s="113"/>
      <c r="GPY58" s="113"/>
      <c r="GPZ58" s="113"/>
      <c r="GQA58" s="113"/>
      <c r="GQB58" s="113"/>
      <c r="GQC58" s="113"/>
      <c r="GQD58" s="113"/>
      <c r="GQE58" s="113"/>
      <c r="GQF58" s="113"/>
      <c r="GQG58" s="113"/>
      <c r="GQH58" s="113"/>
      <c r="GQI58" s="113"/>
      <c r="GQJ58" s="113"/>
      <c r="GQK58" s="113"/>
      <c r="GQL58" s="113"/>
      <c r="GQM58" s="113"/>
      <c r="GQN58" s="113"/>
      <c r="GQO58" s="113"/>
      <c r="GQP58" s="113"/>
      <c r="GQQ58" s="113"/>
      <c r="GQR58" s="113"/>
      <c r="GQS58" s="113"/>
      <c r="GQT58" s="113"/>
      <c r="GQU58" s="113"/>
      <c r="GQV58" s="113"/>
      <c r="GQW58" s="113"/>
      <c r="GQX58" s="113"/>
      <c r="GQY58" s="113"/>
      <c r="GQZ58" s="113"/>
      <c r="GRA58" s="113"/>
      <c r="GRB58" s="113"/>
      <c r="GRC58" s="113"/>
      <c r="GRD58" s="113"/>
      <c r="GRE58" s="113"/>
      <c r="GRF58" s="113"/>
      <c r="GRG58" s="113"/>
      <c r="GRH58" s="113"/>
      <c r="GRI58" s="113"/>
      <c r="GRJ58" s="113"/>
      <c r="GRK58" s="113"/>
      <c r="GRL58" s="113"/>
      <c r="GRM58" s="113"/>
      <c r="GRN58" s="113"/>
      <c r="GRO58" s="113"/>
      <c r="GRP58" s="113"/>
      <c r="GRQ58" s="113"/>
      <c r="GRR58" s="113"/>
      <c r="GRS58" s="113"/>
      <c r="GRT58" s="113"/>
      <c r="GRU58" s="113"/>
      <c r="GRV58" s="113"/>
      <c r="GRW58" s="113"/>
      <c r="GRX58" s="113"/>
      <c r="GRY58" s="113"/>
      <c r="GRZ58" s="113"/>
      <c r="GSA58" s="113"/>
      <c r="GSB58" s="113"/>
      <c r="GSC58" s="113"/>
      <c r="GSD58" s="113"/>
      <c r="GSE58" s="113"/>
      <c r="GSF58" s="113"/>
      <c r="GSG58" s="113"/>
      <c r="GSH58" s="113"/>
      <c r="GSI58" s="113"/>
      <c r="GSJ58" s="113"/>
      <c r="GSK58" s="113"/>
      <c r="GSL58" s="113"/>
      <c r="GSM58" s="113"/>
      <c r="GSN58" s="113"/>
      <c r="GSO58" s="113"/>
      <c r="GSP58" s="113"/>
      <c r="GSQ58" s="113"/>
      <c r="GSR58" s="113"/>
      <c r="GSS58" s="113"/>
      <c r="GST58" s="113"/>
      <c r="GSU58" s="113"/>
      <c r="GSV58" s="113"/>
      <c r="GSW58" s="113"/>
      <c r="GSX58" s="113"/>
      <c r="GSY58" s="113"/>
      <c r="GSZ58" s="113"/>
      <c r="GTA58" s="113"/>
      <c r="GTB58" s="113"/>
      <c r="GTC58" s="113"/>
      <c r="GTD58" s="113"/>
      <c r="GTE58" s="113"/>
      <c r="GTF58" s="113"/>
      <c r="GTG58" s="113"/>
      <c r="GTH58" s="113"/>
      <c r="GTI58" s="113"/>
      <c r="GTJ58" s="113"/>
      <c r="GTK58" s="113"/>
      <c r="GTL58" s="113"/>
      <c r="GTM58" s="113"/>
      <c r="GTN58" s="113"/>
      <c r="GTO58" s="113"/>
      <c r="GTP58" s="113"/>
      <c r="GTQ58" s="113"/>
      <c r="GTR58" s="113"/>
      <c r="GTS58" s="113"/>
      <c r="GTT58" s="113"/>
      <c r="GTU58" s="113"/>
      <c r="GTV58" s="113"/>
      <c r="GTW58" s="113"/>
      <c r="GTX58" s="113"/>
      <c r="GTY58" s="113"/>
      <c r="GTZ58" s="113"/>
      <c r="GUA58" s="113"/>
      <c r="GUB58" s="113"/>
      <c r="GUC58" s="113"/>
      <c r="GUD58" s="113"/>
      <c r="GUE58" s="113"/>
      <c r="GUF58" s="113"/>
      <c r="GUG58" s="113"/>
      <c r="GUH58" s="113"/>
      <c r="GUI58" s="113"/>
      <c r="GUJ58" s="113"/>
      <c r="GUK58" s="113"/>
      <c r="GUL58" s="113"/>
      <c r="GUM58" s="113"/>
      <c r="GUN58" s="113"/>
      <c r="GUO58" s="113"/>
      <c r="GUP58" s="113"/>
      <c r="GUQ58" s="113"/>
      <c r="GUR58" s="113"/>
      <c r="GUS58" s="113"/>
      <c r="GUT58" s="113"/>
      <c r="GUU58" s="113"/>
      <c r="GUV58" s="113"/>
      <c r="GUW58" s="113"/>
      <c r="GUX58" s="113"/>
      <c r="GUY58" s="113"/>
      <c r="GUZ58" s="113"/>
      <c r="GVA58" s="113"/>
      <c r="GVB58" s="113"/>
      <c r="GVC58" s="113"/>
      <c r="GVD58" s="113"/>
      <c r="GVE58" s="113"/>
      <c r="GVF58" s="113"/>
      <c r="GVG58" s="113"/>
      <c r="GVH58" s="113"/>
      <c r="GVI58" s="113"/>
      <c r="GVJ58" s="113"/>
      <c r="GVK58" s="113"/>
      <c r="GVL58" s="113"/>
      <c r="GVM58" s="113"/>
      <c r="GVN58" s="113"/>
      <c r="GVO58" s="113"/>
      <c r="GVP58" s="113"/>
      <c r="GVQ58" s="113"/>
      <c r="GVR58" s="113"/>
      <c r="GVS58" s="113"/>
      <c r="GVT58" s="113"/>
      <c r="GVU58" s="113"/>
      <c r="GVV58" s="113"/>
      <c r="GVW58" s="113"/>
      <c r="GVX58" s="113"/>
      <c r="GVY58" s="113"/>
      <c r="GVZ58" s="113"/>
      <c r="GWA58" s="113"/>
      <c r="GWB58" s="113"/>
      <c r="GWC58" s="113"/>
      <c r="GWD58" s="113"/>
      <c r="GWE58" s="113"/>
      <c r="GWF58" s="113"/>
      <c r="GWG58" s="113"/>
      <c r="GWH58" s="113"/>
      <c r="GWI58" s="113"/>
      <c r="GWJ58" s="113"/>
      <c r="GWK58" s="113"/>
      <c r="GWL58" s="113"/>
      <c r="GWM58" s="113"/>
      <c r="GWN58" s="113"/>
      <c r="GWO58" s="113"/>
      <c r="GWP58" s="113"/>
      <c r="GWQ58" s="113"/>
      <c r="GWR58" s="113"/>
      <c r="GWS58" s="113"/>
      <c r="GWT58" s="113"/>
      <c r="GWU58" s="113"/>
      <c r="GWV58" s="113"/>
      <c r="GWW58" s="113"/>
      <c r="GWX58" s="113"/>
      <c r="GWY58" s="113"/>
      <c r="GWZ58" s="113"/>
      <c r="GXA58" s="113"/>
      <c r="GXB58" s="113"/>
      <c r="GXC58" s="113"/>
      <c r="GXD58" s="113"/>
      <c r="GXE58" s="113"/>
      <c r="GXF58" s="113"/>
      <c r="GXG58" s="113"/>
      <c r="GXH58" s="113"/>
      <c r="GXI58" s="113"/>
      <c r="GXJ58" s="113"/>
      <c r="GXK58" s="113"/>
      <c r="GXL58" s="113"/>
      <c r="GXM58" s="113"/>
      <c r="GXN58" s="113"/>
      <c r="GXO58" s="113"/>
      <c r="GXP58" s="113"/>
      <c r="GXQ58" s="113"/>
      <c r="GXR58" s="113"/>
      <c r="GXS58" s="113"/>
      <c r="GXT58" s="113"/>
      <c r="GXU58" s="113"/>
      <c r="GXV58" s="113"/>
      <c r="GXW58" s="113"/>
      <c r="GXX58" s="113"/>
      <c r="GXY58" s="113"/>
      <c r="GXZ58" s="113"/>
      <c r="GYA58" s="113"/>
      <c r="GYB58" s="113"/>
      <c r="GYC58" s="113"/>
      <c r="GYD58" s="113"/>
      <c r="GYE58" s="113"/>
      <c r="GYF58" s="113"/>
      <c r="GYG58" s="113"/>
      <c r="GYH58" s="113"/>
      <c r="GYI58" s="113"/>
      <c r="GYJ58" s="113"/>
      <c r="GYK58" s="113"/>
      <c r="GYL58" s="113"/>
      <c r="GYM58" s="113"/>
      <c r="GYN58" s="113"/>
      <c r="GYO58" s="113"/>
      <c r="GYP58" s="113"/>
      <c r="GYQ58" s="113"/>
      <c r="GYR58" s="113"/>
      <c r="GYS58" s="113"/>
      <c r="GYT58" s="113"/>
      <c r="GYU58" s="113"/>
      <c r="GYV58" s="113"/>
      <c r="GYW58" s="113"/>
      <c r="GYX58" s="113"/>
      <c r="GYY58" s="113"/>
      <c r="GYZ58" s="113"/>
      <c r="GZA58" s="113"/>
      <c r="GZB58" s="113"/>
      <c r="GZC58" s="113"/>
      <c r="GZD58" s="113"/>
      <c r="GZE58" s="113"/>
      <c r="GZF58" s="113"/>
      <c r="GZG58" s="113"/>
      <c r="GZH58" s="113"/>
      <c r="GZI58" s="113"/>
      <c r="GZJ58" s="113"/>
      <c r="GZK58" s="113"/>
      <c r="GZL58" s="113"/>
      <c r="GZM58" s="113"/>
      <c r="GZN58" s="113"/>
      <c r="GZO58" s="113"/>
      <c r="GZP58" s="113"/>
      <c r="GZQ58" s="113"/>
      <c r="GZR58" s="113"/>
      <c r="GZS58" s="113"/>
      <c r="GZT58" s="113"/>
      <c r="GZU58" s="113"/>
      <c r="GZV58" s="113"/>
      <c r="GZW58" s="113"/>
      <c r="GZX58" s="113"/>
      <c r="GZY58" s="113"/>
      <c r="GZZ58" s="113"/>
      <c r="HAA58" s="113"/>
      <c r="HAB58" s="113"/>
      <c r="HAC58" s="113"/>
      <c r="HAD58" s="113"/>
      <c r="HAE58" s="113"/>
      <c r="HAF58" s="113"/>
      <c r="HAG58" s="113"/>
      <c r="HAH58" s="113"/>
      <c r="HAI58" s="113"/>
      <c r="HAJ58" s="113"/>
      <c r="HAK58" s="113"/>
      <c r="HAL58" s="113"/>
      <c r="HAM58" s="113"/>
      <c r="HAN58" s="113"/>
      <c r="HAO58" s="113"/>
      <c r="HAP58" s="113"/>
      <c r="HAQ58" s="113"/>
      <c r="HAR58" s="113"/>
      <c r="HAS58" s="113"/>
      <c r="HAT58" s="113"/>
      <c r="HAU58" s="113"/>
      <c r="HAV58" s="113"/>
      <c r="HAW58" s="113"/>
      <c r="HAX58" s="113"/>
      <c r="HAY58" s="113"/>
      <c r="HAZ58" s="113"/>
      <c r="HBA58" s="113"/>
      <c r="HBB58" s="113"/>
      <c r="HBC58" s="113"/>
      <c r="HBD58" s="113"/>
      <c r="HBE58" s="113"/>
      <c r="HBF58" s="113"/>
      <c r="HBG58" s="113"/>
      <c r="HBH58" s="113"/>
      <c r="HBI58" s="113"/>
      <c r="HBJ58" s="113"/>
      <c r="HBK58" s="113"/>
      <c r="HBL58" s="113"/>
      <c r="HBM58" s="113"/>
      <c r="HBN58" s="113"/>
      <c r="HBO58" s="113"/>
      <c r="HBP58" s="113"/>
      <c r="HBQ58" s="113"/>
      <c r="HBR58" s="113"/>
      <c r="HBS58" s="113"/>
      <c r="HBT58" s="113"/>
      <c r="HBU58" s="113"/>
      <c r="HBV58" s="113"/>
      <c r="HBW58" s="113"/>
      <c r="HBX58" s="113"/>
      <c r="HBY58" s="113"/>
      <c r="HBZ58" s="113"/>
      <c r="HCA58" s="113"/>
      <c r="HCB58" s="113"/>
      <c r="HCC58" s="113"/>
      <c r="HCD58" s="113"/>
      <c r="HCE58" s="113"/>
      <c r="HCF58" s="113"/>
      <c r="HCG58" s="113"/>
      <c r="HCH58" s="113"/>
      <c r="HCI58" s="113"/>
      <c r="HCJ58" s="113"/>
      <c r="HCK58" s="113"/>
      <c r="HCL58" s="113"/>
      <c r="HCM58" s="113"/>
      <c r="HCN58" s="113"/>
      <c r="HCO58" s="113"/>
      <c r="HCP58" s="113"/>
      <c r="HCQ58" s="113"/>
      <c r="HCR58" s="113"/>
      <c r="HCS58" s="113"/>
      <c r="HCT58" s="113"/>
      <c r="HCU58" s="113"/>
      <c r="HCV58" s="113"/>
      <c r="HCW58" s="113"/>
      <c r="HCX58" s="113"/>
      <c r="HCY58" s="113"/>
      <c r="HCZ58" s="113"/>
      <c r="HDA58" s="113"/>
      <c r="HDB58" s="113"/>
      <c r="HDC58" s="113"/>
      <c r="HDD58" s="113"/>
      <c r="HDE58" s="113"/>
      <c r="HDF58" s="113"/>
      <c r="HDG58" s="113"/>
      <c r="HDH58" s="113"/>
      <c r="HDI58" s="113"/>
      <c r="HDJ58" s="113"/>
      <c r="HDK58" s="113"/>
      <c r="HDL58" s="113"/>
      <c r="HDM58" s="113"/>
      <c r="HDN58" s="113"/>
      <c r="HDO58" s="113"/>
      <c r="HDP58" s="113"/>
      <c r="HDQ58" s="113"/>
      <c r="HDR58" s="113"/>
      <c r="HDS58" s="113"/>
      <c r="HDT58" s="113"/>
      <c r="HDU58" s="113"/>
      <c r="HDV58" s="113"/>
      <c r="HDW58" s="113"/>
      <c r="HDX58" s="113"/>
      <c r="HDY58" s="113"/>
      <c r="HDZ58" s="113"/>
      <c r="HEA58" s="113"/>
      <c r="HEB58" s="113"/>
      <c r="HEC58" s="113"/>
      <c r="HED58" s="113"/>
      <c r="HEE58" s="113"/>
      <c r="HEF58" s="113"/>
      <c r="HEG58" s="113"/>
      <c r="HEH58" s="113"/>
      <c r="HEI58" s="113"/>
      <c r="HEJ58" s="113"/>
      <c r="HEK58" s="113"/>
      <c r="HEL58" s="113"/>
      <c r="HEM58" s="113"/>
      <c r="HEN58" s="113"/>
      <c r="HEO58" s="113"/>
      <c r="HEP58" s="113"/>
      <c r="HEQ58" s="113"/>
      <c r="HER58" s="113"/>
      <c r="HES58" s="113"/>
      <c r="HET58" s="113"/>
      <c r="HEU58" s="113"/>
      <c r="HEV58" s="113"/>
      <c r="HEW58" s="113"/>
      <c r="HEX58" s="113"/>
      <c r="HEY58" s="113"/>
      <c r="HEZ58" s="113"/>
      <c r="HFA58" s="113"/>
      <c r="HFB58" s="113"/>
      <c r="HFC58" s="113"/>
      <c r="HFD58" s="113"/>
      <c r="HFE58" s="113"/>
      <c r="HFF58" s="113"/>
      <c r="HFG58" s="113"/>
      <c r="HFH58" s="113"/>
      <c r="HFI58" s="113"/>
      <c r="HFJ58" s="113"/>
      <c r="HFK58" s="113"/>
      <c r="HFL58" s="113"/>
      <c r="HFM58" s="113"/>
      <c r="HFN58" s="113"/>
      <c r="HFO58" s="113"/>
      <c r="HFP58" s="113"/>
      <c r="HFQ58" s="113"/>
      <c r="HFR58" s="113"/>
      <c r="HFS58" s="113"/>
      <c r="HFT58" s="113"/>
      <c r="HFU58" s="113"/>
      <c r="HFV58" s="113"/>
      <c r="HFW58" s="113"/>
      <c r="HFX58" s="113"/>
      <c r="HFY58" s="113"/>
      <c r="HFZ58" s="113"/>
      <c r="HGA58" s="113"/>
      <c r="HGB58" s="113"/>
      <c r="HGC58" s="113"/>
      <c r="HGD58" s="113"/>
      <c r="HGE58" s="113"/>
      <c r="HGF58" s="113"/>
      <c r="HGG58" s="113"/>
      <c r="HGH58" s="113"/>
      <c r="HGI58" s="113"/>
      <c r="HGJ58" s="113"/>
      <c r="HGK58" s="113"/>
      <c r="HGL58" s="113"/>
      <c r="HGM58" s="113"/>
      <c r="HGN58" s="113"/>
      <c r="HGO58" s="113"/>
      <c r="HGP58" s="113"/>
      <c r="HGQ58" s="113"/>
      <c r="HGR58" s="113"/>
      <c r="HGS58" s="113"/>
      <c r="HGT58" s="113"/>
      <c r="HGU58" s="113"/>
      <c r="HGV58" s="113"/>
      <c r="HGW58" s="113"/>
      <c r="HGX58" s="113"/>
      <c r="HGY58" s="113"/>
      <c r="HGZ58" s="113"/>
      <c r="HHA58" s="113"/>
      <c r="HHB58" s="113"/>
      <c r="HHC58" s="113"/>
      <c r="HHD58" s="113"/>
      <c r="HHE58" s="113"/>
      <c r="HHF58" s="113"/>
      <c r="HHG58" s="113"/>
      <c r="HHH58" s="113"/>
      <c r="HHI58" s="113"/>
      <c r="HHJ58" s="113"/>
      <c r="HHK58" s="113"/>
      <c r="HHL58" s="113"/>
      <c r="HHM58" s="113"/>
      <c r="HHN58" s="113"/>
      <c r="HHO58" s="113"/>
      <c r="HHP58" s="113"/>
      <c r="HHQ58" s="113"/>
      <c r="HHR58" s="113"/>
      <c r="HHS58" s="113"/>
      <c r="HHT58" s="113"/>
      <c r="HHU58" s="113"/>
      <c r="HHV58" s="113"/>
      <c r="HHW58" s="113"/>
      <c r="HHX58" s="113"/>
      <c r="HHY58" s="113"/>
      <c r="HHZ58" s="113"/>
      <c r="HIA58" s="113"/>
      <c r="HIB58" s="113"/>
      <c r="HIC58" s="113"/>
      <c r="HID58" s="113"/>
      <c r="HIE58" s="113"/>
      <c r="HIF58" s="113"/>
      <c r="HIG58" s="113"/>
      <c r="HIH58" s="113"/>
      <c r="HII58" s="113"/>
      <c r="HIJ58" s="113"/>
      <c r="HIK58" s="113"/>
      <c r="HIL58" s="113"/>
      <c r="HIM58" s="113"/>
      <c r="HIN58" s="113"/>
      <c r="HIO58" s="113"/>
      <c r="HIP58" s="113"/>
      <c r="HIQ58" s="113"/>
      <c r="HIR58" s="113"/>
      <c r="HIS58" s="113"/>
      <c r="HIT58" s="113"/>
      <c r="HIU58" s="113"/>
      <c r="HIV58" s="113"/>
      <c r="HIW58" s="113"/>
      <c r="HIX58" s="113"/>
      <c r="HIY58" s="113"/>
      <c r="HIZ58" s="113"/>
      <c r="HJA58" s="113"/>
      <c r="HJB58" s="113"/>
      <c r="HJC58" s="113"/>
      <c r="HJD58" s="113"/>
      <c r="HJE58" s="113"/>
      <c r="HJF58" s="113"/>
      <c r="HJG58" s="113"/>
      <c r="HJH58" s="113"/>
      <c r="HJI58" s="113"/>
      <c r="HJJ58" s="113"/>
      <c r="HJK58" s="113"/>
      <c r="HJL58" s="113"/>
      <c r="HJM58" s="113"/>
      <c r="HJN58" s="113"/>
      <c r="HJO58" s="113"/>
      <c r="HJP58" s="113"/>
      <c r="HJQ58" s="113"/>
      <c r="HJR58" s="113"/>
      <c r="HJS58" s="113"/>
      <c r="HJT58" s="113"/>
      <c r="HJU58" s="113"/>
      <c r="HJV58" s="113"/>
      <c r="HJW58" s="113"/>
      <c r="HJX58" s="113"/>
      <c r="HJY58" s="113"/>
      <c r="HJZ58" s="113"/>
      <c r="HKA58" s="113"/>
      <c r="HKB58" s="113"/>
      <c r="HKC58" s="113"/>
      <c r="HKD58" s="113"/>
      <c r="HKE58" s="113"/>
      <c r="HKF58" s="113"/>
      <c r="HKG58" s="113"/>
      <c r="HKH58" s="113"/>
      <c r="HKI58" s="113"/>
      <c r="HKJ58" s="113"/>
      <c r="HKK58" s="113"/>
      <c r="HKL58" s="113"/>
      <c r="HKM58" s="113"/>
      <c r="HKN58" s="113"/>
      <c r="HKO58" s="113"/>
      <c r="HKP58" s="113"/>
      <c r="HKQ58" s="113"/>
      <c r="HKR58" s="113"/>
      <c r="HKS58" s="113"/>
      <c r="HKT58" s="113"/>
      <c r="HKU58" s="113"/>
      <c r="HKV58" s="113"/>
      <c r="HKW58" s="113"/>
      <c r="HKX58" s="113"/>
      <c r="HKY58" s="113"/>
      <c r="HKZ58" s="113"/>
      <c r="HLA58" s="113"/>
      <c r="HLB58" s="113"/>
      <c r="HLC58" s="113"/>
      <c r="HLD58" s="113"/>
      <c r="HLE58" s="113"/>
      <c r="HLF58" s="113"/>
      <c r="HLG58" s="113"/>
      <c r="HLH58" s="113"/>
      <c r="HLI58" s="113"/>
      <c r="HLJ58" s="113"/>
      <c r="HLK58" s="113"/>
      <c r="HLL58" s="113"/>
      <c r="HLM58" s="113"/>
      <c r="HLN58" s="113"/>
      <c r="HLO58" s="113"/>
      <c r="HLP58" s="113"/>
      <c r="HLQ58" s="113"/>
      <c r="HLR58" s="113"/>
      <c r="HLS58" s="113"/>
      <c r="HLT58" s="113"/>
      <c r="HLU58" s="113"/>
      <c r="HLV58" s="113"/>
      <c r="HLW58" s="113"/>
      <c r="HLX58" s="113"/>
      <c r="HLY58" s="113"/>
      <c r="HLZ58" s="113"/>
      <c r="HMA58" s="113"/>
      <c r="HMB58" s="113"/>
      <c r="HMC58" s="113"/>
      <c r="HMD58" s="113"/>
      <c r="HME58" s="113"/>
      <c r="HMF58" s="113"/>
      <c r="HMG58" s="113"/>
      <c r="HMH58" s="113"/>
      <c r="HMI58" s="113"/>
      <c r="HMJ58" s="113"/>
      <c r="HMK58" s="113"/>
      <c r="HML58" s="113"/>
      <c r="HMM58" s="113"/>
      <c r="HMN58" s="113"/>
      <c r="HMO58" s="113"/>
      <c r="HMP58" s="113"/>
      <c r="HMQ58" s="113"/>
      <c r="HMR58" s="113"/>
      <c r="HMS58" s="113"/>
      <c r="HMT58" s="113"/>
      <c r="HMU58" s="113"/>
      <c r="HMV58" s="113"/>
      <c r="HMW58" s="113"/>
      <c r="HMX58" s="113"/>
      <c r="HMY58" s="113"/>
      <c r="HMZ58" s="113"/>
      <c r="HNA58" s="113"/>
      <c r="HNB58" s="113"/>
      <c r="HNC58" s="113"/>
      <c r="HND58" s="113"/>
      <c r="HNE58" s="113"/>
      <c r="HNF58" s="113"/>
      <c r="HNG58" s="113"/>
      <c r="HNH58" s="113"/>
      <c r="HNI58" s="113"/>
      <c r="HNJ58" s="113"/>
      <c r="HNK58" s="113"/>
      <c r="HNL58" s="113"/>
      <c r="HNM58" s="113"/>
      <c r="HNN58" s="113"/>
      <c r="HNO58" s="113"/>
      <c r="HNP58" s="113"/>
      <c r="HNQ58" s="113"/>
      <c r="HNR58" s="113"/>
      <c r="HNS58" s="113"/>
      <c r="HNT58" s="113"/>
      <c r="HNU58" s="113"/>
      <c r="HNV58" s="113"/>
      <c r="HNW58" s="113"/>
      <c r="HNX58" s="113"/>
      <c r="HNY58" s="113"/>
      <c r="HNZ58" s="113"/>
      <c r="HOA58" s="113"/>
      <c r="HOB58" s="113"/>
      <c r="HOC58" s="113"/>
      <c r="HOD58" s="113"/>
      <c r="HOE58" s="113"/>
      <c r="HOF58" s="113"/>
      <c r="HOG58" s="113"/>
      <c r="HOH58" s="113"/>
      <c r="HOI58" s="113"/>
      <c r="HOJ58" s="113"/>
      <c r="HOK58" s="113"/>
      <c r="HOL58" s="113"/>
      <c r="HOM58" s="113"/>
      <c r="HON58" s="113"/>
      <c r="HOO58" s="113"/>
      <c r="HOP58" s="113"/>
      <c r="HOQ58" s="113"/>
      <c r="HOR58" s="113"/>
      <c r="HOS58" s="113"/>
      <c r="HOT58" s="113"/>
      <c r="HOU58" s="113"/>
      <c r="HOV58" s="113"/>
      <c r="HOW58" s="113"/>
      <c r="HOX58" s="113"/>
      <c r="HOY58" s="113"/>
      <c r="HOZ58" s="113"/>
      <c r="HPA58" s="113"/>
      <c r="HPB58" s="113"/>
      <c r="HPC58" s="113"/>
      <c r="HPD58" s="113"/>
      <c r="HPE58" s="113"/>
      <c r="HPF58" s="113"/>
      <c r="HPG58" s="113"/>
      <c r="HPH58" s="113"/>
      <c r="HPI58" s="113"/>
      <c r="HPJ58" s="113"/>
      <c r="HPK58" s="113"/>
      <c r="HPL58" s="113"/>
      <c r="HPM58" s="113"/>
      <c r="HPN58" s="113"/>
      <c r="HPO58" s="113"/>
      <c r="HPP58" s="113"/>
      <c r="HPQ58" s="113"/>
      <c r="HPR58" s="113"/>
      <c r="HPS58" s="113"/>
      <c r="HPT58" s="113"/>
      <c r="HPU58" s="113"/>
      <c r="HPV58" s="113"/>
      <c r="HPW58" s="113"/>
      <c r="HPX58" s="113"/>
      <c r="HPY58" s="113"/>
      <c r="HPZ58" s="113"/>
      <c r="HQA58" s="113"/>
      <c r="HQB58" s="113"/>
      <c r="HQC58" s="113"/>
      <c r="HQD58" s="113"/>
      <c r="HQE58" s="113"/>
      <c r="HQF58" s="113"/>
      <c r="HQG58" s="113"/>
      <c r="HQH58" s="113"/>
      <c r="HQI58" s="113"/>
      <c r="HQJ58" s="113"/>
      <c r="HQK58" s="113"/>
      <c r="HQL58" s="113"/>
      <c r="HQM58" s="113"/>
      <c r="HQN58" s="113"/>
      <c r="HQO58" s="113"/>
      <c r="HQP58" s="113"/>
      <c r="HQQ58" s="113"/>
      <c r="HQR58" s="113"/>
      <c r="HQS58" s="113"/>
      <c r="HQT58" s="113"/>
      <c r="HQU58" s="113"/>
      <c r="HQV58" s="113"/>
      <c r="HQW58" s="113"/>
      <c r="HQX58" s="113"/>
      <c r="HQY58" s="113"/>
      <c r="HQZ58" s="113"/>
      <c r="HRA58" s="113"/>
      <c r="HRB58" s="113"/>
      <c r="HRC58" s="113"/>
      <c r="HRD58" s="113"/>
      <c r="HRE58" s="113"/>
      <c r="HRF58" s="113"/>
      <c r="HRG58" s="113"/>
      <c r="HRH58" s="113"/>
      <c r="HRI58" s="113"/>
      <c r="HRJ58" s="113"/>
      <c r="HRK58" s="113"/>
      <c r="HRL58" s="113"/>
      <c r="HRM58" s="113"/>
      <c r="HRN58" s="113"/>
      <c r="HRO58" s="113"/>
      <c r="HRP58" s="113"/>
      <c r="HRQ58" s="113"/>
      <c r="HRR58" s="113"/>
      <c r="HRS58" s="113"/>
      <c r="HRT58" s="113"/>
      <c r="HRU58" s="113"/>
      <c r="HRV58" s="113"/>
      <c r="HRW58" s="113"/>
      <c r="HRX58" s="113"/>
      <c r="HRY58" s="113"/>
      <c r="HRZ58" s="113"/>
      <c r="HSA58" s="113"/>
      <c r="HSB58" s="113"/>
      <c r="HSC58" s="113"/>
      <c r="HSD58" s="113"/>
      <c r="HSE58" s="113"/>
      <c r="HSF58" s="113"/>
      <c r="HSG58" s="113"/>
      <c r="HSH58" s="113"/>
      <c r="HSI58" s="113"/>
      <c r="HSJ58" s="113"/>
      <c r="HSK58" s="113"/>
      <c r="HSL58" s="113"/>
      <c r="HSM58" s="113"/>
      <c r="HSN58" s="113"/>
      <c r="HSO58" s="113"/>
      <c r="HSP58" s="113"/>
      <c r="HSQ58" s="113"/>
      <c r="HSR58" s="113"/>
      <c r="HSS58" s="113"/>
      <c r="HST58" s="113"/>
      <c r="HSU58" s="113"/>
      <c r="HSV58" s="113"/>
      <c r="HSW58" s="113"/>
      <c r="HSX58" s="113"/>
      <c r="HSY58" s="113"/>
      <c r="HSZ58" s="113"/>
      <c r="HTA58" s="113"/>
      <c r="HTB58" s="113"/>
      <c r="HTC58" s="113"/>
      <c r="HTD58" s="113"/>
      <c r="HTE58" s="113"/>
      <c r="HTF58" s="113"/>
      <c r="HTG58" s="113"/>
      <c r="HTH58" s="113"/>
      <c r="HTI58" s="113"/>
      <c r="HTJ58" s="113"/>
      <c r="HTK58" s="113"/>
      <c r="HTL58" s="113"/>
      <c r="HTM58" s="113"/>
      <c r="HTN58" s="113"/>
      <c r="HTO58" s="113"/>
      <c r="HTP58" s="113"/>
      <c r="HTQ58" s="113"/>
      <c r="HTR58" s="113"/>
      <c r="HTS58" s="113"/>
      <c r="HTT58" s="113"/>
      <c r="HTU58" s="113"/>
      <c r="HTV58" s="113"/>
      <c r="HTW58" s="113"/>
      <c r="HTX58" s="113"/>
      <c r="HTY58" s="113"/>
      <c r="HTZ58" s="113"/>
      <c r="HUA58" s="113"/>
      <c r="HUB58" s="113"/>
      <c r="HUC58" s="113"/>
      <c r="HUD58" s="113"/>
      <c r="HUE58" s="113"/>
      <c r="HUF58" s="113"/>
      <c r="HUG58" s="113"/>
      <c r="HUH58" s="113"/>
      <c r="HUI58" s="113"/>
      <c r="HUJ58" s="113"/>
      <c r="HUK58" s="113"/>
      <c r="HUL58" s="113"/>
      <c r="HUM58" s="113"/>
      <c r="HUN58" s="113"/>
      <c r="HUO58" s="113"/>
      <c r="HUP58" s="113"/>
      <c r="HUQ58" s="113"/>
      <c r="HUR58" s="113"/>
      <c r="HUS58" s="113"/>
      <c r="HUT58" s="113"/>
      <c r="HUU58" s="113"/>
      <c r="HUV58" s="113"/>
      <c r="HUW58" s="113"/>
      <c r="HUX58" s="113"/>
      <c r="HUY58" s="113"/>
      <c r="HUZ58" s="113"/>
      <c r="HVA58" s="113"/>
      <c r="HVB58" s="113"/>
      <c r="HVC58" s="113"/>
      <c r="HVD58" s="113"/>
      <c r="HVE58" s="113"/>
      <c r="HVF58" s="113"/>
      <c r="HVG58" s="113"/>
      <c r="HVH58" s="113"/>
      <c r="HVI58" s="113"/>
      <c r="HVJ58" s="113"/>
      <c r="HVK58" s="113"/>
      <c r="HVL58" s="113"/>
      <c r="HVM58" s="113"/>
      <c r="HVN58" s="113"/>
      <c r="HVO58" s="113"/>
      <c r="HVP58" s="113"/>
      <c r="HVQ58" s="113"/>
      <c r="HVR58" s="113"/>
      <c r="HVS58" s="113"/>
      <c r="HVT58" s="113"/>
      <c r="HVU58" s="113"/>
      <c r="HVV58" s="113"/>
      <c r="HVW58" s="113"/>
      <c r="HVX58" s="113"/>
      <c r="HVY58" s="113"/>
      <c r="HVZ58" s="113"/>
      <c r="HWA58" s="113"/>
      <c r="HWB58" s="113"/>
      <c r="HWC58" s="113"/>
      <c r="HWD58" s="113"/>
      <c r="HWE58" s="113"/>
      <c r="HWF58" s="113"/>
      <c r="HWG58" s="113"/>
      <c r="HWH58" s="113"/>
      <c r="HWI58" s="113"/>
      <c r="HWJ58" s="113"/>
      <c r="HWK58" s="113"/>
      <c r="HWL58" s="113"/>
      <c r="HWM58" s="113"/>
      <c r="HWN58" s="113"/>
      <c r="HWO58" s="113"/>
      <c r="HWP58" s="113"/>
      <c r="HWQ58" s="113"/>
      <c r="HWR58" s="113"/>
      <c r="HWS58" s="113"/>
      <c r="HWT58" s="113"/>
      <c r="HWU58" s="113"/>
      <c r="HWV58" s="113"/>
      <c r="HWW58" s="113"/>
      <c r="HWX58" s="113"/>
      <c r="HWY58" s="113"/>
      <c r="HWZ58" s="113"/>
      <c r="HXA58" s="113"/>
      <c r="HXB58" s="113"/>
      <c r="HXC58" s="113"/>
      <c r="HXD58" s="113"/>
      <c r="HXE58" s="113"/>
      <c r="HXF58" s="113"/>
      <c r="HXG58" s="113"/>
      <c r="HXH58" s="113"/>
      <c r="HXI58" s="113"/>
      <c r="HXJ58" s="113"/>
      <c r="HXK58" s="113"/>
      <c r="HXL58" s="113"/>
      <c r="HXM58" s="113"/>
      <c r="HXN58" s="113"/>
      <c r="HXO58" s="113"/>
      <c r="HXP58" s="113"/>
      <c r="HXQ58" s="113"/>
      <c r="HXR58" s="113"/>
      <c r="HXS58" s="113"/>
      <c r="HXT58" s="113"/>
      <c r="HXU58" s="113"/>
      <c r="HXV58" s="113"/>
      <c r="HXW58" s="113"/>
      <c r="HXX58" s="113"/>
      <c r="HXY58" s="113"/>
      <c r="HXZ58" s="113"/>
      <c r="HYA58" s="113"/>
      <c r="HYB58" s="113"/>
      <c r="HYC58" s="113"/>
      <c r="HYD58" s="113"/>
      <c r="HYE58" s="113"/>
      <c r="HYF58" s="113"/>
      <c r="HYG58" s="113"/>
      <c r="HYH58" s="113"/>
      <c r="HYI58" s="113"/>
      <c r="HYJ58" s="113"/>
      <c r="HYK58" s="113"/>
      <c r="HYL58" s="113"/>
      <c r="HYM58" s="113"/>
      <c r="HYN58" s="113"/>
      <c r="HYO58" s="113"/>
      <c r="HYP58" s="113"/>
      <c r="HYQ58" s="113"/>
      <c r="HYR58" s="113"/>
      <c r="HYS58" s="113"/>
      <c r="HYT58" s="113"/>
      <c r="HYU58" s="113"/>
      <c r="HYV58" s="113"/>
      <c r="HYW58" s="113"/>
      <c r="HYX58" s="113"/>
      <c r="HYY58" s="113"/>
      <c r="HYZ58" s="113"/>
      <c r="HZA58" s="113"/>
      <c r="HZB58" s="113"/>
      <c r="HZC58" s="113"/>
      <c r="HZD58" s="113"/>
      <c r="HZE58" s="113"/>
      <c r="HZF58" s="113"/>
      <c r="HZG58" s="113"/>
      <c r="HZH58" s="113"/>
      <c r="HZI58" s="113"/>
      <c r="HZJ58" s="113"/>
      <c r="HZK58" s="113"/>
      <c r="HZL58" s="113"/>
      <c r="HZM58" s="113"/>
      <c r="HZN58" s="113"/>
      <c r="HZO58" s="113"/>
      <c r="HZP58" s="113"/>
      <c r="HZQ58" s="113"/>
      <c r="HZR58" s="113"/>
      <c r="HZS58" s="113"/>
      <c r="HZT58" s="113"/>
      <c r="HZU58" s="113"/>
      <c r="HZV58" s="113"/>
      <c r="HZW58" s="113"/>
      <c r="HZX58" s="113"/>
      <c r="HZY58" s="113"/>
      <c r="HZZ58" s="113"/>
      <c r="IAA58" s="113"/>
      <c r="IAB58" s="113"/>
      <c r="IAC58" s="113"/>
      <c r="IAD58" s="113"/>
      <c r="IAE58" s="113"/>
      <c r="IAF58" s="113"/>
      <c r="IAG58" s="113"/>
      <c r="IAH58" s="113"/>
      <c r="IAI58" s="113"/>
      <c r="IAJ58" s="113"/>
      <c r="IAK58" s="113"/>
      <c r="IAL58" s="113"/>
      <c r="IAM58" s="113"/>
      <c r="IAN58" s="113"/>
      <c r="IAO58" s="113"/>
      <c r="IAP58" s="113"/>
      <c r="IAQ58" s="113"/>
      <c r="IAR58" s="113"/>
      <c r="IAS58" s="113"/>
      <c r="IAT58" s="113"/>
      <c r="IAU58" s="113"/>
      <c r="IAV58" s="113"/>
      <c r="IAW58" s="113"/>
      <c r="IAX58" s="113"/>
      <c r="IAY58" s="113"/>
      <c r="IAZ58" s="113"/>
      <c r="IBA58" s="113"/>
      <c r="IBB58" s="113"/>
      <c r="IBC58" s="113"/>
      <c r="IBD58" s="113"/>
      <c r="IBE58" s="113"/>
      <c r="IBF58" s="113"/>
      <c r="IBG58" s="113"/>
      <c r="IBH58" s="113"/>
      <c r="IBI58" s="113"/>
      <c r="IBJ58" s="113"/>
      <c r="IBK58" s="113"/>
      <c r="IBL58" s="113"/>
      <c r="IBM58" s="113"/>
      <c r="IBN58" s="113"/>
      <c r="IBO58" s="113"/>
      <c r="IBP58" s="113"/>
      <c r="IBQ58" s="113"/>
      <c r="IBR58" s="113"/>
      <c r="IBS58" s="113"/>
      <c r="IBT58" s="113"/>
      <c r="IBU58" s="113"/>
      <c r="IBV58" s="113"/>
      <c r="IBW58" s="113"/>
      <c r="IBX58" s="113"/>
      <c r="IBY58" s="113"/>
      <c r="IBZ58" s="113"/>
      <c r="ICA58" s="113"/>
      <c r="ICB58" s="113"/>
      <c r="ICC58" s="113"/>
      <c r="ICD58" s="113"/>
      <c r="ICE58" s="113"/>
      <c r="ICF58" s="113"/>
      <c r="ICG58" s="113"/>
      <c r="ICH58" s="113"/>
      <c r="ICI58" s="113"/>
      <c r="ICJ58" s="113"/>
      <c r="ICK58" s="113"/>
      <c r="ICL58" s="113"/>
      <c r="ICM58" s="113"/>
      <c r="ICN58" s="113"/>
      <c r="ICO58" s="113"/>
      <c r="ICP58" s="113"/>
      <c r="ICQ58" s="113"/>
      <c r="ICR58" s="113"/>
      <c r="ICS58" s="113"/>
      <c r="ICT58" s="113"/>
      <c r="ICU58" s="113"/>
      <c r="ICV58" s="113"/>
      <c r="ICW58" s="113"/>
      <c r="ICX58" s="113"/>
      <c r="ICY58" s="113"/>
      <c r="ICZ58" s="113"/>
      <c r="IDA58" s="113"/>
      <c r="IDB58" s="113"/>
      <c r="IDC58" s="113"/>
      <c r="IDD58" s="113"/>
      <c r="IDE58" s="113"/>
      <c r="IDF58" s="113"/>
      <c r="IDG58" s="113"/>
      <c r="IDH58" s="113"/>
      <c r="IDI58" s="113"/>
      <c r="IDJ58" s="113"/>
      <c r="IDK58" s="113"/>
      <c r="IDL58" s="113"/>
      <c r="IDM58" s="113"/>
      <c r="IDN58" s="113"/>
      <c r="IDO58" s="113"/>
      <c r="IDP58" s="113"/>
      <c r="IDQ58" s="113"/>
      <c r="IDR58" s="113"/>
      <c r="IDS58" s="113"/>
      <c r="IDT58" s="113"/>
      <c r="IDU58" s="113"/>
      <c r="IDV58" s="113"/>
      <c r="IDW58" s="113"/>
      <c r="IDX58" s="113"/>
      <c r="IDY58" s="113"/>
      <c r="IDZ58" s="113"/>
      <c r="IEA58" s="113"/>
      <c r="IEB58" s="113"/>
      <c r="IEC58" s="113"/>
      <c r="IED58" s="113"/>
      <c r="IEE58" s="113"/>
      <c r="IEF58" s="113"/>
      <c r="IEG58" s="113"/>
      <c r="IEH58" s="113"/>
      <c r="IEI58" s="113"/>
      <c r="IEJ58" s="113"/>
      <c r="IEK58" s="113"/>
      <c r="IEL58" s="113"/>
      <c r="IEM58" s="113"/>
      <c r="IEN58" s="113"/>
      <c r="IEO58" s="113"/>
      <c r="IEP58" s="113"/>
      <c r="IEQ58" s="113"/>
      <c r="IER58" s="113"/>
      <c r="IES58" s="113"/>
      <c r="IET58" s="113"/>
      <c r="IEU58" s="113"/>
      <c r="IEV58" s="113"/>
      <c r="IEW58" s="113"/>
      <c r="IEX58" s="113"/>
      <c r="IEY58" s="113"/>
      <c r="IEZ58" s="113"/>
      <c r="IFA58" s="113"/>
      <c r="IFB58" s="113"/>
      <c r="IFC58" s="113"/>
      <c r="IFD58" s="113"/>
      <c r="IFE58" s="113"/>
      <c r="IFF58" s="113"/>
      <c r="IFG58" s="113"/>
      <c r="IFH58" s="113"/>
      <c r="IFI58" s="113"/>
      <c r="IFJ58" s="113"/>
      <c r="IFK58" s="113"/>
      <c r="IFL58" s="113"/>
      <c r="IFM58" s="113"/>
      <c r="IFN58" s="113"/>
      <c r="IFO58" s="113"/>
      <c r="IFP58" s="113"/>
      <c r="IFQ58" s="113"/>
      <c r="IFR58" s="113"/>
      <c r="IFS58" s="113"/>
      <c r="IFT58" s="113"/>
      <c r="IFU58" s="113"/>
      <c r="IFV58" s="113"/>
      <c r="IFW58" s="113"/>
      <c r="IFX58" s="113"/>
      <c r="IFY58" s="113"/>
      <c r="IFZ58" s="113"/>
      <c r="IGA58" s="113"/>
      <c r="IGB58" s="113"/>
      <c r="IGC58" s="113"/>
      <c r="IGD58" s="113"/>
      <c r="IGE58" s="113"/>
      <c r="IGF58" s="113"/>
      <c r="IGG58" s="113"/>
      <c r="IGH58" s="113"/>
      <c r="IGI58" s="113"/>
      <c r="IGJ58" s="113"/>
      <c r="IGK58" s="113"/>
      <c r="IGL58" s="113"/>
      <c r="IGM58" s="113"/>
      <c r="IGN58" s="113"/>
      <c r="IGO58" s="113"/>
      <c r="IGP58" s="113"/>
      <c r="IGQ58" s="113"/>
      <c r="IGR58" s="113"/>
      <c r="IGS58" s="113"/>
      <c r="IGT58" s="113"/>
      <c r="IGU58" s="113"/>
      <c r="IGV58" s="113"/>
      <c r="IGW58" s="113"/>
      <c r="IGX58" s="113"/>
      <c r="IGY58" s="113"/>
      <c r="IGZ58" s="113"/>
      <c r="IHA58" s="113"/>
      <c r="IHB58" s="113"/>
      <c r="IHC58" s="113"/>
      <c r="IHD58" s="113"/>
      <c r="IHE58" s="113"/>
      <c r="IHF58" s="113"/>
      <c r="IHG58" s="113"/>
      <c r="IHH58" s="113"/>
      <c r="IHI58" s="113"/>
      <c r="IHJ58" s="113"/>
      <c r="IHK58" s="113"/>
      <c r="IHL58" s="113"/>
      <c r="IHM58" s="113"/>
      <c r="IHN58" s="113"/>
      <c r="IHO58" s="113"/>
      <c r="IHP58" s="113"/>
      <c r="IHQ58" s="113"/>
      <c r="IHR58" s="113"/>
      <c r="IHS58" s="113"/>
      <c r="IHT58" s="113"/>
      <c r="IHU58" s="113"/>
      <c r="IHV58" s="113"/>
      <c r="IHW58" s="113"/>
      <c r="IHX58" s="113"/>
      <c r="IHY58" s="113"/>
      <c r="IHZ58" s="113"/>
      <c r="IIA58" s="113"/>
      <c r="IIB58" s="113"/>
      <c r="IIC58" s="113"/>
      <c r="IID58" s="113"/>
      <c r="IIE58" s="113"/>
      <c r="IIF58" s="113"/>
      <c r="IIG58" s="113"/>
      <c r="IIH58" s="113"/>
      <c r="III58" s="113"/>
      <c r="IIJ58" s="113"/>
      <c r="IIK58" s="113"/>
      <c r="IIL58" s="113"/>
      <c r="IIM58" s="113"/>
      <c r="IIN58" s="113"/>
      <c r="IIO58" s="113"/>
      <c r="IIP58" s="113"/>
      <c r="IIQ58" s="113"/>
      <c r="IIR58" s="113"/>
      <c r="IIS58" s="113"/>
      <c r="IIT58" s="113"/>
      <c r="IIU58" s="113"/>
      <c r="IIV58" s="113"/>
      <c r="IIW58" s="113"/>
      <c r="IIX58" s="113"/>
      <c r="IIY58" s="113"/>
      <c r="IIZ58" s="113"/>
      <c r="IJA58" s="113"/>
      <c r="IJB58" s="113"/>
      <c r="IJC58" s="113"/>
      <c r="IJD58" s="113"/>
      <c r="IJE58" s="113"/>
      <c r="IJF58" s="113"/>
      <c r="IJG58" s="113"/>
      <c r="IJH58" s="113"/>
      <c r="IJI58" s="113"/>
      <c r="IJJ58" s="113"/>
      <c r="IJK58" s="113"/>
      <c r="IJL58" s="113"/>
      <c r="IJM58" s="113"/>
      <c r="IJN58" s="113"/>
      <c r="IJO58" s="113"/>
      <c r="IJP58" s="113"/>
      <c r="IJQ58" s="113"/>
      <c r="IJR58" s="113"/>
      <c r="IJS58" s="113"/>
      <c r="IJT58" s="113"/>
      <c r="IJU58" s="113"/>
      <c r="IJV58" s="113"/>
      <c r="IJW58" s="113"/>
      <c r="IJX58" s="113"/>
      <c r="IJY58" s="113"/>
      <c r="IJZ58" s="113"/>
      <c r="IKA58" s="113"/>
      <c r="IKB58" s="113"/>
      <c r="IKC58" s="113"/>
      <c r="IKD58" s="113"/>
      <c r="IKE58" s="113"/>
      <c r="IKF58" s="113"/>
      <c r="IKG58" s="113"/>
      <c r="IKH58" s="113"/>
      <c r="IKI58" s="113"/>
      <c r="IKJ58" s="113"/>
      <c r="IKK58" s="113"/>
      <c r="IKL58" s="113"/>
      <c r="IKM58" s="113"/>
      <c r="IKN58" s="113"/>
      <c r="IKO58" s="113"/>
      <c r="IKP58" s="113"/>
      <c r="IKQ58" s="113"/>
      <c r="IKR58" s="113"/>
      <c r="IKS58" s="113"/>
      <c r="IKT58" s="113"/>
      <c r="IKU58" s="113"/>
      <c r="IKV58" s="113"/>
      <c r="IKW58" s="113"/>
      <c r="IKX58" s="113"/>
      <c r="IKY58" s="113"/>
      <c r="IKZ58" s="113"/>
      <c r="ILA58" s="113"/>
      <c r="ILB58" s="113"/>
      <c r="ILC58" s="113"/>
      <c r="ILD58" s="113"/>
      <c r="ILE58" s="113"/>
      <c r="ILF58" s="113"/>
      <c r="ILG58" s="113"/>
      <c r="ILH58" s="113"/>
      <c r="ILI58" s="113"/>
      <c r="ILJ58" s="113"/>
      <c r="ILK58" s="113"/>
      <c r="ILL58" s="113"/>
      <c r="ILM58" s="113"/>
      <c r="ILN58" s="113"/>
      <c r="ILO58" s="113"/>
      <c r="ILP58" s="113"/>
      <c r="ILQ58" s="113"/>
      <c r="ILR58" s="113"/>
      <c r="ILS58" s="113"/>
      <c r="ILT58" s="113"/>
      <c r="ILU58" s="113"/>
      <c r="ILV58" s="113"/>
      <c r="ILW58" s="113"/>
      <c r="ILX58" s="113"/>
      <c r="ILY58" s="113"/>
      <c r="ILZ58" s="113"/>
      <c r="IMA58" s="113"/>
      <c r="IMB58" s="113"/>
      <c r="IMC58" s="113"/>
      <c r="IMD58" s="113"/>
      <c r="IME58" s="113"/>
      <c r="IMF58" s="113"/>
      <c r="IMG58" s="113"/>
      <c r="IMH58" s="113"/>
      <c r="IMI58" s="113"/>
      <c r="IMJ58" s="113"/>
      <c r="IMK58" s="113"/>
      <c r="IML58" s="113"/>
      <c r="IMM58" s="113"/>
      <c r="IMN58" s="113"/>
      <c r="IMO58" s="113"/>
      <c r="IMP58" s="113"/>
      <c r="IMQ58" s="113"/>
      <c r="IMR58" s="113"/>
      <c r="IMS58" s="113"/>
      <c r="IMT58" s="113"/>
      <c r="IMU58" s="113"/>
      <c r="IMV58" s="113"/>
      <c r="IMW58" s="113"/>
      <c r="IMX58" s="113"/>
      <c r="IMY58" s="113"/>
      <c r="IMZ58" s="113"/>
      <c r="INA58" s="113"/>
      <c r="INB58" s="113"/>
      <c r="INC58" s="113"/>
      <c r="IND58" s="113"/>
      <c r="INE58" s="113"/>
      <c r="INF58" s="113"/>
      <c r="ING58" s="113"/>
      <c r="INH58" s="113"/>
      <c r="INI58" s="113"/>
      <c r="INJ58" s="113"/>
      <c r="INK58" s="113"/>
      <c r="INL58" s="113"/>
      <c r="INM58" s="113"/>
      <c r="INN58" s="113"/>
      <c r="INO58" s="113"/>
      <c r="INP58" s="113"/>
      <c r="INQ58" s="113"/>
      <c r="INR58" s="113"/>
      <c r="INS58" s="113"/>
      <c r="INT58" s="113"/>
      <c r="INU58" s="113"/>
      <c r="INV58" s="113"/>
      <c r="INW58" s="113"/>
      <c r="INX58" s="113"/>
      <c r="INY58" s="113"/>
      <c r="INZ58" s="113"/>
      <c r="IOA58" s="113"/>
      <c r="IOB58" s="113"/>
      <c r="IOC58" s="113"/>
      <c r="IOD58" s="113"/>
      <c r="IOE58" s="113"/>
      <c r="IOF58" s="113"/>
      <c r="IOG58" s="113"/>
      <c r="IOH58" s="113"/>
      <c r="IOI58" s="113"/>
      <c r="IOJ58" s="113"/>
      <c r="IOK58" s="113"/>
      <c r="IOL58" s="113"/>
      <c r="IOM58" s="113"/>
      <c r="ION58" s="113"/>
      <c r="IOO58" s="113"/>
      <c r="IOP58" s="113"/>
      <c r="IOQ58" s="113"/>
      <c r="IOR58" s="113"/>
      <c r="IOS58" s="113"/>
      <c r="IOT58" s="113"/>
      <c r="IOU58" s="113"/>
      <c r="IOV58" s="113"/>
      <c r="IOW58" s="113"/>
      <c r="IOX58" s="113"/>
      <c r="IOY58" s="113"/>
      <c r="IOZ58" s="113"/>
      <c r="IPA58" s="113"/>
      <c r="IPB58" s="113"/>
      <c r="IPC58" s="113"/>
      <c r="IPD58" s="113"/>
      <c r="IPE58" s="113"/>
      <c r="IPF58" s="113"/>
      <c r="IPG58" s="113"/>
      <c r="IPH58" s="113"/>
      <c r="IPI58" s="113"/>
      <c r="IPJ58" s="113"/>
      <c r="IPK58" s="113"/>
      <c r="IPL58" s="113"/>
      <c r="IPM58" s="113"/>
      <c r="IPN58" s="113"/>
      <c r="IPO58" s="113"/>
      <c r="IPP58" s="113"/>
      <c r="IPQ58" s="113"/>
      <c r="IPR58" s="113"/>
      <c r="IPS58" s="113"/>
      <c r="IPT58" s="113"/>
      <c r="IPU58" s="113"/>
      <c r="IPV58" s="113"/>
      <c r="IPW58" s="113"/>
      <c r="IPX58" s="113"/>
      <c r="IPY58" s="113"/>
      <c r="IPZ58" s="113"/>
      <c r="IQA58" s="113"/>
      <c r="IQB58" s="113"/>
      <c r="IQC58" s="113"/>
      <c r="IQD58" s="113"/>
      <c r="IQE58" s="113"/>
      <c r="IQF58" s="113"/>
      <c r="IQG58" s="113"/>
      <c r="IQH58" s="113"/>
      <c r="IQI58" s="113"/>
      <c r="IQJ58" s="113"/>
      <c r="IQK58" s="113"/>
      <c r="IQL58" s="113"/>
      <c r="IQM58" s="113"/>
      <c r="IQN58" s="113"/>
      <c r="IQO58" s="113"/>
      <c r="IQP58" s="113"/>
      <c r="IQQ58" s="113"/>
      <c r="IQR58" s="113"/>
      <c r="IQS58" s="113"/>
      <c r="IQT58" s="113"/>
      <c r="IQU58" s="113"/>
      <c r="IQV58" s="113"/>
      <c r="IQW58" s="113"/>
      <c r="IQX58" s="113"/>
      <c r="IQY58" s="113"/>
      <c r="IQZ58" s="113"/>
      <c r="IRA58" s="113"/>
      <c r="IRB58" s="113"/>
      <c r="IRC58" s="113"/>
      <c r="IRD58" s="113"/>
      <c r="IRE58" s="113"/>
      <c r="IRF58" s="113"/>
      <c r="IRG58" s="113"/>
      <c r="IRH58" s="113"/>
      <c r="IRI58" s="113"/>
      <c r="IRJ58" s="113"/>
      <c r="IRK58" s="113"/>
      <c r="IRL58" s="113"/>
      <c r="IRM58" s="113"/>
      <c r="IRN58" s="113"/>
      <c r="IRO58" s="113"/>
      <c r="IRP58" s="113"/>
      <c r="IRQ58" s="113"/>
      <c r="IRR58" s="113"/>
      <c r="IRS58" s="113"/>
      <c r="IRT58" s="113"/>
      <c r="IRU58" s="113"/>
      <c r="IRV58" s="113"/>
      <c r="IRW58" s="113"/>
      <c r="IRX58" s="113"/>
      <c r="IRY58" s="113"/>
      <c r="IRZ58" s="113"/>
      <c r="ISA58" s="113"/>
      <c r="ISB58" s="113"/>
      <c r="ISC58" s="113"/>
      <c r="ISD58" s="113"/>
      <c r="ISE58" s="113"/>
      <c r="ISF58" s="113"/>
      <c r="ISG58" s="113"/>
      <c r="ISH58" s="113"/>
      <c r="ISI58" s="113"/>
      <c r="ISJ58" s="113"/>
      <c r="ISK58" s="113"/>
      <c r="ISL58" s="113"/>
      <c r="ISM58" s="113"/>
      <c r="ISN58" s="113"/>
      <c r="ISO58" s="113"/>
      <c r="ISP58" s="113"/>
      <c r="ISQ58" s="113"/>
      <c r="ISR58" s="113"/>
      <c r="ISS58" s="113"/>
      <c r="IST58" s="113"/>
      <c r="ISU58" s="113"/>
      <c r="ISV58" s="113"/>
      <c r="ISW58" s="113"/>
      <c r="ISX58" s="113"/>
      <c r="ISY58" s="113"/>
      <c r="ISZ58" s="113"/>
      <c r="ITA58" s="113"/>
      <c r="ITB58" s="113"/>
      <c r="ITC58" s="113"/>
      <c r="ITD58" s="113"/>
      <c r="ITE58" s="113"/>
      <c r="ITF58" s="113"/>
      <c r="ITG58" s="113"/>
      <c r="ITH58" s="113"/>
      <c r="ITI58" s="113"/>
      <c r="ITJ58" s="113"/>
      <c r="ITK58" s="113"/>
      <c r="ITL58" s="113"/>
      <c r="ITM58" s="113"/>
      <c r="ITN58" s="113"/>
      <c r="ITO58" s="113"/>
      <c r="ITP58" s="113"/>
      <c r="ITQ58" s="113"/>
      <c r="ITR58" s="113"/>
      <c r="ITS58" s="113"/>
      <c r="ITT58" s="113"/>
      <c r="ITU58" s="113"/>
      <c r="ITV58" s="113"/>
      <c r="ITW58" s="113"/>
      <c r="ITX58" s="113"/>
      <c r="ITY58" s="113"/>
      <c r="ITZ58" s="113"/>
      <c r="IUA58" s="113"/>
      <c r="IUB58" s="113"/>
      <c r="IUC58" s="113"/>
      <c r="IUD58" s="113"/>
      <c r="IUE58" s="113"/>
      <c r="IUF58" s="113"/>
      <c r="IUG58" s="113"/>
      <c r="IUH58" s="113"/>
      <c r="IUI58" s="113"/>
      <c r="IUJ58" s="113"/>
      <c r="IUK58" s="113"/>
      <c r="IUL58" s="113"/>
      <c r="IUM58" s="113"/>
      <c r="IUN58" s="113"/>
      <c r="IUO58" s="113"/>
      <c r="IUP58" s="113"/>
      <c r="IUQ58" s="113"/>
      <c r="IUR58" s="113"/>
      <c r="IUS58" s="113"/>
      <c r="IUT58" s="113"/>
      <c r="IUU58" s="113"/>
      <c r="IUV58" s="113"/>
      <c r="IUW58" s="113"/>
      <c r="IUX58" s="113"/>
      <c r="IUY58" s="113"/>
      <c r="IUZ58" s="113"/>
      <c r="IVA58" s="113"/>
      <c r="IVB58" s="113"/>
      <c r="IVC58" s="113"/>
      <c r="IVD58" s="113"/>
      <c r="IVE58" s="113"/>
      <c r="IVF58" s="113"/>
      <c r="IVG58" s="113"/>
      <c r="IVH58" s="113"/>
      <c r="IVI58" s="113"/>
      <c r="IVJ58" s="113"/>
      <c r="IVK58" s="113"/>
      <c r="IVL58" s="113"/>
      <c r="IVM58" s="113"/>
      <c r="IVN58" s="113"/>
      <c r="IVO58" s="113"/>
      <c r="IVP58" s="113"/>
      <c r="IVQ58" s="113"/>
      <c r="IVR58" s="113"/>
      <c r="IVS58" s="113"/>
      <c r="IVT58" s="113"/>
      <c r="IVU58" s="113"/>
      <c r="IVV58" s="113"/>
      <c r="IVW58" s="113"/>
      <c r="IVX58" s="113"/>
      <c r="IVY58" s="113"/>
      <c r="IVZ58" s="113"/>
      <c r="IWA58" s="113"/>
      <c r="IWB58" s="113"/>
      <c r="IWC58" s="113"/>
      <c r="IWD58" s="113"/>
      <c r="IWE58" s="113"/>
      <c r="IWF58" s="113"/>
      <c r="IWG58" s="113"/>
      <c r="IWH58" s="113"/>
      <c r="IWI58" s="113"/>
      <c r="IWJ58" s="113"/>
      <c r="IWK58" s="113"/>
      <c r="IWL58" s="113"/>
      <c r="IWM58" s="113"/>
      <c r="IWN58" s="113"/>
      <c r="IWO58" s="113"/>
      <c r="IWP58" s="113"/>
      <c r="IWQ58" s="113"/>
      <c r="IWR58" s="113"/>
      <c r="IWS58" s="113"/>
      <c r="IWT58" s="113"/>
      <c r="IWU58" s="113"/>
      <c r="IWV58" s="113"/>
      <c r="IWW58" s="113"/>
      <c r="IWX58" s="113"/>
      <c r="IWY58" s="113"/>
      <c r="IWZ58" s="113"/>
      <c r="IXA58" s="113"/>
      <c r="IXB58" s="113"/>
      <c r="IXC58" s="113"/>
      <c r="IXD58" s="113"/>
      <c r="IXE58" s="113"/>
      <c r="IXF58" s="113"/>
      <c r="IXG58" s="113"/>
      <c r="IXH58" s="113"/>
      <c r="IXI58" s="113"/>
      <c r="IXJ58" s="113"/>
      <c r="IXK58" s="113"/>
      <c r="IXL58" s="113"/>
      <c r="IXM58" s="113"/>
      <c r="IXN58" s="113"/>
      <c r="IXO58" s="113"/>
      <c r="IXP58" s="113"/>
      <c r="IXQ58" s="113"/>
      <c r="IXR58" s="113"/>
      <c r="IXS58" s="113"/>
      <c r="IXT58" s="113"/>
      <c r="IXU58" s="113"/>
      <c r="IXV58" s="113"/>
      <c r="IXW58" s="113"/>
      <c r="IXX58" s="113"/>
      <c r="IXY58" s="113"/>
      <c r="IXZ58" s="113"/>
      <c r="IYA58" s="113"/>
      <c r="IYB58" s="113"/>
      <c r="IYC58" s="113"/>
      <c r="IYD58" s="113"/>
      <c r="IYE58" s="113"/>
      <c r="IYF58" s="113"/>
      <c r="IYG58" s="113"/>
      <c r="IYH58" s="113"/>
      <c r="IYI58" s="113"/>
      <c r="IYJ58" s="113"/>
      <c r="IYK58" s="113"/>
      <c r="IYL58" s="113"/>
      <c r="IYM58" s="113"/>
      <c r="IYN58" s="113"/>
      <c r="IYO58" s="113"/>
      <c r="IYP58" s="113"/>
      <c r="IYQ58" s="113"/>
      <c r="IYR58" s="113"/>
      <c r="IYS58" s="113"/>
      <c r="IYT58" s="113"/>
      <c r="IYU58" s="113"/>
      <c r="IYV58" s="113"/>
      <c r="IYW58" s="113"/>
      <c r="IYX58" s="113"/>
      <c r="IYY58" s="113"/>
      <c r="IYZ58" s="113"/>
      <c r="IZA58" s="113"/>
      <c r="IZB58" s="113"/>
      <c r="IZC58" s="113"/>
      <c r="IZD58" s="113"/>
      <c r="IZE58" s="113"/>
      <c r="IZF58" s="113"/>
      <c r="IZG58" s="113"/>
      <c r="IZH58" s="113"/>
      <c r="IZI58" s="113"/>
      <c r="IZJ58" s="113"/>
      <c r="IZK58" s="113"/>
      <c r="IZL58" s="113"/>
      <c r="IZM58" s="113"/>
      <c r="IZN58" s="113"/>
      <c r="IZO58" s="113"/>
      <c r="IZP58" s="113"/>
      <c r="IZQ58" s="113"/>
      <c r="IZR58" s="113"/>
      <c r="IZS58" s="113"/>
      <c r="IZT58" s="113"/>
      <c r="IZU58" s="113"/>
      <c r="IZV58" s="113"/>
      <c r="IZW58" s="113"/>
      <c r="IZX58" s="113"/>
      <c r="IZY58" s="113"/>
      <c r="IZZ58" s="113"/>
      <c r="JAA58" s="113"/>
      <c r="JAB58" s="113"/>
      <c r="JAC58" s="113"/>
      <c r="JAD58" s="113"/>
      <c r="JAE58" s="113"/>
      <c r="JAF58" s="113"/>
      <c r="JAG58" s="113"/>
      <c r="JAH58" s="113"/>
      <c r="JAI58" s="113"/>
      <c r="JAJ58" s="113"/>
      <c r="JAK58" s="113"/>
      <c r="JAL58" s="113"/>
      <c r="JAM58" s="113"/>
      <c r="JAN58" s="113"/>
      <c r="JAO58" s="113"/>
      <c r="JAP58" s="113"/>
      <c r="JAQ58" s="113"/>
      <c r="JAR58" s="113"/>
      <c r="JAS58" s="113"/>
      <c r="JAT58" s="113"/>
      <c r="JAU58" s="113"/>
      <c r="JAV58" s="113"/>
      <c r="JAW58" s="113"/>
      <c r="JAX58" s="113"/>
      <c r="JAY58" s="113"/>
      <c r="JAZ58" s="113"/>
      <c r="JBA58" s="113"/>
      <c r="JBB58" s="113"/>
      <c r="JBC58" s="113"/>
      <c r="JBD58" s="113"/>
      <c r="JBE58" s="113"/>
      <c r="JBF58" s="113"/>
      <c r="JBG58" s="113"/>
      <c r="JBH58" s="113"/>
      <c r="JBI58" s="113"/>
      <c r="JBJ58" s="113"/>
      <c r="JBK58" s="113"/>
      <c r="JBL58" s="113"/>
      <c r="JBM58" s="113"/>
      <c r="JBN58" s="113"/>
      <c r="JBO58" s="113"/>
      <c r="JBP58" s="113"/>
      <c r="JBQ58" s="113"/>
      <c r="JBR58" s="113"/>
      <c r="JBS58" s="113"/>
      <c r="JBT58" s="113"/>
      <c r="JBU58" s="113"/>
      <c r="JBV58" s="113"/>
      <c r="JBW58" s="113"/>
      <c r="JBX58" s="113"/>
      <c r="JBY58" s="113"/>
      <c r="JBZ58" s="113"/>
      <c r="JCA58" s="113"/>
      <c r="JCB58" s="113"/>
      <c r="JCC58" s="113"/>
      <c r="JCD58" s="113"/>
      <c r="JCE58" s="113"/>
      <c r="JCF58" s="113"/>
      <c r="JCG58" s="113"/>
      <c r="JCH58" s="113"/>
      <c r="JCI58" s="113"/>
      <c r="JCJ58" s="113"/>
      <c r="JCK58" s="113"/>
      <c r="JCL58" s="113"/>
      <c r="JCM58" s="113"/>
      <c r="JCN58" s="113"/>
      <c r="JCO58" s="113"/>
      <c r="JCP58" s="113"/>
      <c r="JCQ58" s="113"/>
      <c r="JCR58" s="113"/>
      <c r="JCS58" s="113"/>
      <c r="JCT58" s="113"/>
      <c r="JCU58" s="113"/>
      <c r="JCV58" s="113"/>
      <c r="JCW58" s="113"/>
      <c r="JCX58" s="113"/>
      <c r="JCY58" s="113"/>
      <c r="JCZ58" s="113"/>
      <c r="JDA58" s="113"/>
      <c r="JDB58" s="113"/>
      <c r="JDC58" s="113"/>
      <c r="JDD58" s="113"/>
      <c r="JDE58" s="113"/>
      <c r="JDF58" s="113"/>
      <c r="JDG58" s="113"/>
      <c r="JDH58" s="113"/>
      <c r="JDI58" s="113"/>
      <c r="JDJ58" s="113"/>
      <c r="JDK58" s="113"/>
      <c r="JDL58" s="113"/>
      <c r="JDM58" s="113"/>
      <c r="JDN58" s="113"/>
      <c r="JDO58" s="113"/>
      <c r="JDP58" s="113"/>
      <c r="JDQ58" s="113"/>
      <c r="JDR58" s="113"/>
      <c r="JDS58" s="113"/>
      <c r="JDT58" s="113"/>
      <c r="JDU58" s="113"/>
      <c r="JDV58" s="113"/>
      <c r="JDW58" s="113"/>
      <c r="JDX58" s="113"/>
      <c r="JDY58" s="113"/>
      <c r="JDZ58" s="113"/>
      <c r="JEA58" s="113"/>
      <c r="JEB58" s="113"/>
      <c r="JEC58" s="113"/>
      <c r="JED58" s="113"/>
      <c r="JEE58" s="113"/>
      <c r="JEF58" s="113"/>
      <c r="JEG58" s="113"/>
      <c r="JEH58" s="113"/>
      <c r="JEI58" s="113"/>
      <c r="JEJ58" s="113"/>
      <c r="JEK58" s="113"/>
      <c r="JEL58" s="113"/>
      <c r="JEM58" s="113"/>
      <c r="JEN58" s="113"/>
      <c r="JEO58" s="113"/>
      <c r="JEP58" s="113"/>
      <c r="JEQ58" s="113"/>
      <c r="JER58" s="113"/>
      <c r="JES58" s="113"/>
      <c r="JET58" s="113"/>
      <c r="JEU58" s="113"/>
      <c r="JEV58" s="113"/>
      <c r="JEW58" s="113"/>
      <c r="JEX58" s="113"/>
      <c r="JEY58" s="113"/>
      <c r="JEZ58" s="113"/>
      <c r="JFA58" s="113"/>
      <c r="JFB58" s="113"/>
      <c r="JFC58" s="113"/>
      <c r="JFD58" s="113"/>
      <c r="JFE58" s="113"/>
      <c r="JFF58" s="113"/>
      <c r="JFG58" s="113"/>
      <c r="JFH58" s="113"/>
      <c r="JFI58" s="113"/>
      <c r="JFJ58" s="113"/>
      <c r="JFK58" s="113"/>
      <c r="JFL58" s="113"/>
      <c r="JFM58" s="113"/>
      <c r="JFN58" s="113"/>
      <c r="JFO58" s="113"/>
      <c r="JFP58" s="113"/>
      <c r="JFQ58" s="113"/>
      <c r="JFR58" s="113"/>
      <c r="JFS58" s="113"/>
      <c r="JFT58" s="113"/>
      <c r="JFU58" s="113"/>
      <c r="JFV58" s="113"/>
      <c r="JFW58" s="113"/>
      <c r="JFX58" s="113"/>
      <c r="JFY58" s="113"/>
      <c r="JFZ58" s="113"/>
      <c r="JGA58" s="113"/>
      <c r="JGB58" s="113"/>
      <c r="JGC58" s="113"/>
      <c r="JGD58" s="113"/>
      <c r="JGE58" s="113"/>
      <c r="JGF58" s="113"/>
      <c r="JGG58" s="113"/>
      <c r="JGH58" s="113"/>
      <c r="JGI58" s="113"/>
      <c r="JGJ58" s="113"/>
      <c r="JGK58" s="113"/>
      <c r="JGL58" s="113"/>
      <c r="JGM58" s="113"/>
      <c r="JGN58" s="113"/>
      <c r="JGO58" s="113"/>
      <c r="JGP58" s="113"/>
      <c r="JGQ58" s="113"/>
      <c r="JGR58" s="113"/>
      <c r="JGS58" s="113"/>
      <c r="JGT58" s="113"/>
      <c r="JGU58" s="113"/>
      <c r="JGV58" s="113"/>
      <c r="JGW58" s="113"/>
      <c r="JGX58" s="113"/>
      <c r="JGY58" s="113"/>
      <c r="JGZ58" s="113"/>
      <c r="JHA58" s="113"/>
      <c r="JHB58" s="113"/>
      <c r="JHC58" s="113"/>
      <c r="JHD58" s="113"/>
      <c r="JHE58" s="113"/>
      <c r="JHF58" s="113"/>
      <c r="JHG58" s="113"/>
      <c r="JHH58" s="113"/>
      <c r="JHI58" s="113"/>
      <c r="JHJ58" s="113"/>
      <c r="JHK58" s="113"/>
      <c r="JHL58" s="113"/>
      <c r="JHM58" s="113"/>
      <c r="JHN58" s="113"/>
      <c r="JHO58" s="113"/>
      <c r="JHP58" s="113"/>
      <c r="JHQ58" s="113"/>
      <c r="JHR58" s="113"/>
      <c r="JHS58" s="113"/>
      <c r="JHT58" s="113"/>
      <c r="JHU58" s="113"/>
      <c r="JHV58" s="113"/>
      <c r="JHW58" s="113"/>
      <c r="JHX58" s="113"/>
      <c r="JHY58" s="113"/>
      <c r="JHZ58" s="113"/>
      <c r="JIA58" s="113"/>
      <c r="JIB58" s="113"/>
      <c r="JIC58" s="113"/>
      <c r="JID58" s="113"/>
      <c r="JIE58" s="113"/>
      <c r="JIF58" s="113"/>
      <c r="JIG58" s="113"/>
      <c r="JIH58" s="113"/>
      <c r="JII58" s="113"/>
      <c r="JIJ58" s="113"/>
      <c r="JIK58" s="113"/>
      <c r="JIL58" s="113"/>
      <c r="JIM58" s="113"/>
      <c r="JIN58" s="113"/>
      <c r="JIO58" s="113"/>
      <c r="JIP58" s="113"/>
      <c r="JIQ58" s="113"/>
      <c r="JIR58" s="113"/>
      <c r="JIS58" s="113"/>
      <c r="JIT58" s="113"/>
      <c r="JIU58" s="113"/>
      <c r="JIV58" s="113"/>
      <c r="JIW58" s="113"/>
      <c r="JIX58" s="113"/>
      <c r="JIY58" s="113"/>
      <c r="JIZ58" s="113"/>
      <c r="JJA58" s="113"/>
      <c r="JJB58" s="113"/>
      <c r="JJC58" s="113"/>
      <c r="JJD58" s="113"/>
      <c r="JJE58" s="113"/>
      <c r="JJF58" s="113"/>
      <c r="JJG58" s="113"/>
      <c r="JJH58" s="113"/>
      <c r="JJI58" s="113"/>
      <c r="JJJ58" s="113"/>
      <c r="JJK58" s="113"/>
      <c r="JJL58" s="113"/>
      <c r="JJM58" s="113"/>
      <c r="JJN58" s="113"/>
      <c r="JJO58" s="113"/>
      <c r="JJP58" s="113"/>
      <c r="JJQ58" s="113"/>
      <c r="JJR58" s="113"/>
      <c r="JJS58" s="113"/>
      <c r="JJT58" s="113"/>
      <c r="JJU58" s="113"/>
      <c r="JJV58" s="113"/>
      <c r="JJW58" s="113"/>
      <c r="JJX58" s="113"/>
      <c r="JJY58" s="113"/>
      <c r="JJZ58" s="113"/>
      <c r="JKA58" s="113"/>
      <c r="JKB58" s="113"/>
      <c r="JKC58" s="113"/>
      <c r="JKD58" s="113"/>
      <c r="JKE58" s="113"/>
      <c r="JKF58" s="113"/>
      <c r="JKG58" s="113"/>
      <c r="JKH58" s="113"/>
      <c r="JKI58" s="113"/>
      <c r="JKJ58" s="113"/>
      <c r="JKK58" s="113"/>
      <c r="JKL58" s="113"/>
      <c r="JKM58" s="113"/>
      <c r="JKN58" s="113"/>
      <c r="JKO58" s="113"/>
      <c r="JKP58" s="113"/>
      <c r="JKQ58" s="113"/>
      <c r="JKR58" s="113"/>
      <c r="JKS58" s="113"/>
      <c r="JKT58" s="113"/>
      <c r="JKU58" s="113"/>
      <c r="JKV58" s="113"/>
      <c r="JKW58" s="113"/>
      <c r="JKX58" s="113"/>
      <c r="JKY58" s="113"/>
      <c r="JKZ58" s="113"/>
      <c r="JLA58" s="113"/>
      <c r="JLB58" s="113"/>
      <c r="JLC58" s="113"/>
      <c r="JLD58" s="113"/>
      <c r="JLE58" s="113"/>
      <c r="JLF58" s="113"/>
      <c r="JLG58" s="113"/>
      <c r="JLH58" s="113"/>
      <c r="JLI58" s="113"/>
      <c r="JLJ58" s="113"/>
      <c r="JLK58" s="113"/>
      <c r="JLL58" s="113"/>
      <c r="JLM58" s="113"/>
      <c r="JLN58" s="113"/>
      <c r="JLO58" s="113"/>
      <c r="JLP58" s="113"/>
      <c r="JLQ58" s="113"/>
      <c r="JLR58" s="113"/>
      <c r="JLS58" s="113"/>
      <c r="JLT58" s="113"/>
      <c r="JLU58" s="113"/>
      <c r="JLV58" s="113"/>
      <c r="JLW58" s="113"/>
      <c r="JLX58" s="113"/>
      <c r="JLY58" s="113"/>
      <c r="JLZ58" s="113"/>
      <c r="JMA58" s="113"/>
      <c r="JMB58" s="113"/>
      <c r="JMC58" s="113"/>
      <c r="JMD58" s="113"/>
      <c r="JME58" s="113"/>
      <c r="JMF58" s="113"/>
      <c r="JMG58" s="113"/>
      <c r="JMH58" s="113"/>
      <c r="JMI58" s="113"/>
      <c r="JMJ58" s="113"/>
      <c r="JMK58" s="113"/>
      <c r="JML58" s="113"/>
      <c r="JMM58" s="113"/>
      <c r="JMN58" s="113"/>
      <c r="JMO58" s="113"/>
      <c r="JMP58" s="113"/>
      <c r="JMQ58" s="113"/>
      <c r="JMR58" s="113"/>
      <c r="JMS58" s="113"/>
      <c r="JMT58" s="113"/>
      <c r="JMU58" s="113"/>
      <c r="JMV58" s="113"/>
      <c r="JMW58" s="113"/>
      <c r="JMX58" s="113"/>
      <c r="JMY58" s="113"/>
      <c r="JMZ58" s="113"/>
      <c r="JNA58" s="113"/>
      <c r="JNB58" s="113"/>
      <c r="JNC58" s="113"/>
      <c r="JND58" s="113"/>
      <c r="JNE58" s="113"/>
      <c r="JNF58" s="113"/>
      <c r="JNG58" s="113"/>
      <c r="JNH58" s="113"/>
      <c r="JNI58" s="113"/>
      <c r="JNJ58" s="113"/>
      <c r="JNK58" s="113"/>
      <c r="JNL58" s="113"/>
      <c r="JNM58" s="113"/>
      <c r="JNN58" s="113"/>
      <c r="JNO58" s="113"/>
      <c r="JNP58" s="113"/>
      <c r="JNQ58" s="113"/>
      <c r="JNR58" s="113"/>
      <c r="JNS58" s="113"/>
      <c r="JNT58" s="113"/>
      <c r="JNU58" s="113"/>
      <c r="JNV58" s="113"/>
      <c r="JNW58" s="113"/>
      <c r="JNX58" s="113"/>
      <c r="JNY58" s="113"/>
      <c r="JNZ58" s="113"/>
      <c r="JOA58" s="113"/>
      <c r="JOB58" s="113"/>
      <c r="JOC58" s="113"/>
      <c r="JOD58" s="113"/>
      <c r="JOE58" s="113"/>
      <c r="JOF58" s="113"/>
      <c r="JOG58" s="113"/>
      <c r="JOH58" s="113"/>
      <c r="JOI58" s="113"/>
      <c r="JOJ58" s="113"/>
      <c r="JOK58" s="113"/>
      <c r="JOL58" s="113"/>
      <c r="JOM58" s="113"/>
      <c r="JON58" s="113"/>
      <c r="JOO58" s="113"/>
      <c r="JOP58" s="113"/>
      <c r="JOQ58" s="113"/>
      <c r="JOR58" s="113"/>
      <c r="JOS58" s="113"/>
      <c r="JOT58" s="113"/>
      <c r="JOU58" s="113"/>
      <c r="JOV58" s="113"/>
      <c r="JOW58" s="113"/>
      <c r="JOX58" s="113"/>
      <c r="JOY58" s="113"/>
      <c r="JOZ58" s="113"/>
      <c r="JPA58" s="113"/>
      <c r="JPB58" s="113"/>
      <c r="JPC58" s="113"/>
      <c r="JPD58" s="113"/>
      <c r="JPE58" s="113"/>
      <c r="JPF58" s="113"/>
      <c r="JPG58" s="113"/>
      <c r="JPH58" s="113"/>
      <c r="JPI58" s="113"/>
      <c r="JPJ58" s="113"/>
      <c r="JPK58" s="113"/>
      <c r="JPL58" s="113"/>
      <c r="JPM58" s="113"/>
      <c r="JPN58" s="113"/>
      <c r="JPO58" s="113"/>
      <c r="JPP58" s="113"/>
      <c r="JPQ58" s="113"/>
      <c r="JPR58" s="113"/>
      <c r="JPS58" s="113"/>
      <c r="JPT58" s="113"/>
      <c r="JPU58" s="113"/>
      <c r="JPV58" s="113"/>
      <c r="JPW58" s="113"/>
      <c r="JPX58" s="113"/>
      <c r="JPY58" s="113"/>
      <c r="JPZ58" s="113"/>
      <c r="JQA58" s="113"/>
      <c r="JQB58" s="113"/>
      <c r="JQC58" s="113"/>
      <c r="JQD58" s="113"/>
      <c r="JQE58" s="113"/>
      <c r="JQF58" s="113"/>
      <c r="JQG58" s="113"/>
      <c r="JQH58" s="113"/>
      <c r="JQI58" s="113"/>
      <c r="JQJ58" s="113"/>
      <c r="JQK58" s="113"/>
      <c r="JQL58" s="113"/>
      <c r="JQM58" s="113"/>
      <c r="JQN58" s="113"/>
      <c r="JQO58" s="113"/>
      <c r="JQP58" s="113"/>
      <c r="JQQ58" s="113"/>
      <c r="JQR58" s="113"/>
      <c r="JQS58" s="113"/>
      <c r="JQT58" s="113"/>
      <c r="JQU58" s="113"/>
      <c r="JQV58" s="113"/>
      <c r="JQW58" s="113"/>
      <c r="JQX58" s="113"/>
      <c r="JQY58" s="113"/>
      <c r="JQZ58" s="113"/>
      <c r="JRA58" s="113"/>
      <c r="JRB58" s="113"/>
      <c r="JRC58" s="113"/>
      <c r="JRD58" s="113"/>
      <c r="JRE58" s="113"/>
      <c r="JRF58" s="113"/>
      <c r="JRG58" s="113"/>
      <c r="JRH58" s="113"/>
      <c r="JRI58" s="113"/>
      <c r="JRJ58" s="113"/>
      <c r="JRK58" s="113"/>
      <c r="JRL58" s="113"/>
      <c r="JRM58" s="113"/>
      <c r="JRN58" s="113"/>
      <c r="JRO58" s="113"/>
      <c r="JRP58" s="113"/>
      <c r="JRQ58" s="113"/>
      <c r="JRR58" s="113"/>
      <c r="JRS58" s="113"/>
      <c r="JRT58" s="113"/>
      <c r="JRU58" s="113"/>
      <c r="JRV58" s="113"/>
      <c r="JRW58" s="113"/>
      <c r="JRX58" s="113"/>
      <c r="JRY58" s="113"/>
      <c r="JRZ58" s="113"/>
      <c r="JSA58" s="113"/>
      <c r="JSB58" s="113"/>
      <c r="JSC58" s="113"/>
      <c r="JSD58" s="113"/>
      <c r="JSE58" s="113"/>
      <c r="JSF58" s="113"/>
      <c r="JSG58" s="113"/>
      <c r="JSH58" s="113"/>
      <c r="JSI58" s="113"/>
      <c r="JSJ58" s="113"/>
      <c r="JSK58" s="113"/>
      <c r="JSL58" s="113"/>
      <c r="JSM58" s="113"/>
      <c r="JSN58" s="113"/>
      <c r="JSO58" s="113"/>
      <c r="JSP58" s="113"/>
      <c r="JSQ58" s="113"/>
      <c r="JSR58" s="113"/>
      <c r="JSS58" s="113"/>
      <c r="JST58" s="113"/>
      <c r="JSU58" s="113"/>
      <c r="JSV58" s="113"/>
      <c r="JSW58" s="113"/>
      <c r="JSX58" s="113"/>
      <c r="JSY58" s="113"/>
      <c r="JSZ58" s="113"/>
      <c r="JTA58" s="113"/>
      <c r="JTB58" s="113"/>
      <c r="JTC58" s="113"/>
      <c r="JTD58" s="113"/>
      <c r="JTE58" s="113"/>
      <c r="JTF58" s="113"/>
      <c r="JTG58" s="113"/>
      <c r="JTH58" s="113"/>
      <c r="JTI58" s="113"/>
      <c r="JTJ58" s="113"/>
      <c r="JTK58" s="113"/>
      <c r="JTL58" s="113"/>
      <c r="JTM58" s="113"/>
      <c r="JTN58" s="113"/>
      <c r="JTO58" s="113"/>
      <c r="JTP58" s="113"/>
      <c r="JTQ58" s="113"/>
      <c r="JTR58" s="113"/>
      <c r="JTS58" s="113"/>
      <c r="JTT58" s="113"/>
      <c r="JTU58" s="113"/>
      <c r="JTV58" s="113"/>
      <c r="JTW58" s="113"/>
      <c r="JTX58" s="113"/>
      <c r="JTY58" s="113"/>
      <c r="JTZ58" s="113"/>
      <c r="JUA58" s="113"/>
      <c r="JUB58" s="113"/>
      <c r="JUC58" s="113"/>
      <c r="JUD58" s="113"/>
      <c r="JUE58" s="113"/>
      <c r="JUF58" s="113"/>
      <c r="JUG58" s="113"/>
      <c r="JUH58" s="113"/>
      <c r="JUI58" s="113"/>
      <c r="JUJ58" s="113"/>
      <c r="JUK58" s="113"/>
      <c r="JUL58" s="113"/>
      <c r="JUM58" s="113"/>
      <c r="JUN58" s="113"/>
      <c r="JUO58" s="113"/>
      <c r="JUP58" s="113"/>
      <c r="JUQ58" s="113"/>
      <c r="JUR58" s="113"/>
      <c r="JUS58" s="113"/>
      <c r="JUT58" s="113"/>
      <c r="JUU58" s="113"/>
      <c r="JUV58" s="113"/>
      <c r="JUW58" s="113"/>
      <c r="JUX58" s="113"/>
      <c r="JUY58" s="113"/>
      <c r="JUZ58" s="113"/>
      <c r="JVA58" s="113"/>
      <c r="JVB58" s="113"/>
      <c r="JVC58" s="113"/>
      <c r="JVD58" s="113"/>
      <c r="JVE58" s="113"/>
      <c r="JVF58" s="113"/>
      <c r="JVG58" s="113"/>
      <c r="JVH58" s="113"/>
      <c r="JVI58" s="113"/>
      <c r="JVJ58" s="113"/>
      <c r="JVK58" s="113"/>
      <c r="JVL58" s="113"/>
      <c r="JVM58" s="113"/>
      <c r="JVN58" s="113"/>
      <c r="JVO58" s="113"/>
      <c r="JVP58" s="113"/>
      <c r="JVQ58" s="113"/>
      <c r="JVR58" s="113"/>
      <c r="JVS58" s="113"/>
      <c r="JVT58" s="113"/>
      <c r="JVU58" s="113"/>
      <c r="JVV58" s="113"/>
      <c r="JVW58" s="113"/>
      <c r="JVX58" s="113"/>
      <c r="JVY58" s="113"/>
      <c r="JVZ58" s="113"/>
      <c r="JWA58" s="113"/>
      <c r="JWB58" s="113"/>
      <c r="JWC58" s="113"/>
      <c r="JWD58" s="113"/>
      <c r="JWE58" s="113"/>
      <c r="JWF58" s="113"/>
      <c r="JWG58" s="113"/>
      <c r="JWH58" s="113"/>
      <c r="JWI58" s="113"/>
      <c r="JWJ58" s="113"/>
      <c r="JWK58" s="113"/>
      <c r="JWL58" s="113"/>
      <c r="JWM58" s="113"/>
      <c r="JWN58" s="113"/>
      <c r="JWO58" s="113"/>
      <c r="JWP58" s="113"/>
      <c r="JWQ58" s="113"/>
      <c r="JWR58" s="113"/>
      <c r="JWS58" s="113"/>
      <c r="JWT58" s="113"/>
      <c r="JWU58" s="113"/>
      <c r="JWV58" s="113"/>
      <c r="JWW58" s="113"/>
      <c r="JWX58" s="113"/>
      <c r="JWY58" s="113"/>
      <c r="JWZ58" s="113"/>
      <c r="JXA58" s="113"/>
      <c r="JXB58" s="113"/>
      <c r="JXC58" s="113"/>
      <c r="JXD58" s="113"/>
      <c r="JXE58" s="113"/>
      <c r="JXF58" s="113"/>
      <c r="JXG58" s="113"/>
      <c r="JXH58" s="113"/>
      <c r="JXI58" s="113"/>
      <c r="JXJ58" s="113"/>
      <c r="JXK58" s="113"/>
      <c r="JXL58" s="113"/>
      <c r="JXM58" s="113"/>
      <c r="JXN58" s="113"/>
      <c r="JXO58" s="113"/>
      <c r="JXP58" s="113"/>
      <c r="JXQ58" s="113"/>
      <c r="JXR58" s="113"/>
      <c r="JXS58" s="113"/>
      <c r="JXT58" s="113"/>
      <c r="JXU58" s="113"/>
      <c r="JXV58" s="113"/>
      <c r="JXW58" s="113"/>
      <c r="JXX58" s="113"/>
      <c r="JXY58" s="113"/>
      <c r="JXZ58" s="113"/>
      <c r="JYA58" s="113"/>
      <c r="JYB58" s="113"/>
      <c r="JYC58" s="113"/>
      <c r="JYD58" s="113"/>
      <c r="JYE58" s="113"/>
      <c r="JYF58" s="113"/>
      <c r="JYG58" s="113"/>
      <c r="JYH58" s="113"/>
      <c r="JYI58" s="113"/>
      <c r="JYJ58" s="113"/>
      <c r="JYK58" s="113"/>
      <c r="JYL58" s="113"/>
      <c r="JYM58" s="113"/>
      <c r="JYN58" s="113"/>
      <c r="JYO58" s="113"/>
      <c r="JYP58" s="113"/>
      <c r="JYQ58" s="113"/>
      <c r="JYR58" s="113"/>
      <c r="JYS58" s="113"/>
      <c r="JYT58" s="113"/>
      <c r="JYU58" s="113"/>
      <c r="JYV58" s="113"/>
      <c r="JYW58" s="113"/>
      <c r="JYX58" s="113"/>
      <c r="JYY58" s="113"/>
      <c r="JYZ58" s="113"/>
      <c r="JZA58" s="113"/>
      <c r="JZB58" s="113"/>
      <c r="JZC58" s="113"/>
      <c r="JZD58" s="113"/>
      <c r="JZE58" s="113"/>
      <c r="JZF58" s="113"/>
      <c r="JZG58" s="113"/>
      <c r="JZH58" s="113"/>
      <c r="JZI58" s="113"/>
      <c r="JZJ58" s="113"/>
      <c r="JZK58" s="113"/>
      <c r="JZL58" s="113"/>
      <c r="JZM58" s="113"/>
      <c r="JZN58" s="113"/>
      <c r="JZO58" s="113"/>
      <c r="JZP58" s="113"/>
      <c r="JZQ58" s="113"/>
      <c r="JZR58" s="113"/>
      <c r="JZS58" s="113"/>
      <c r="JZT58" s="113"/>
      <c r="JZU58" s="113"/>
      <c r="JZV58" s="113"/>
      <c r="JZW58" s="113"/>
      <c r="JZX58" s="113"/>
      <c r="JZY58" s="113"/>
      <c r="JZZ58" s="113"/>
      <c r="KAA58" s="113"/>
      <c r="KAB58" s="113"/>
      <c r="KAC58" s="113"/>
      <c r="KAD58" s="113"/>
      <c r="KAE58" s="113"/>
      <c r="KAF58" s="113"/>
      <c r="KAG58" s="113"/>
      <c r="KAH58" s="113"/>
      <c r="KAI58" s="113"/>
      <c r="KAJ58" s="113"/>
      <c r="KAK58" s="113"/>
      <c r="KAL58" s="113"/>
      <c r="KAM58" s="113"/>
      <c r="KAN58" s="113"/>
      <c r="KAO58" s="113"/>
      <c r="KAP58" s="113"/>
      <c r="KAQ58" s="113"/>
      <c r="KAR58" s="113"/>
      <c r="KAS58" s="113"/>
      <c r="KAT58" s="113"/>
      <c r="KAU58" s="113"/>
      <c r="KAV58" s="113"/>
      <c r="KAW58" s="113"/>
      <c r="KAX58" s="113"/>
      <c r="KAY58" s="113"/>
      <c r="KAZ58" s="113"/>
      <c r="KBA58" s="113"/>
      <c r="KBB58" s="113"/>
      <c r="KBC58" s="113"/>
      <c r="KBD58" s="113"/>
      <c r="KBE58" s="113"/>
      <c r="KBF58" s="113"/>
      <c r="KBG58" s="113"/>
      <c r="KBH58" s="113"/>
      <c r="KBI58" s="113"/>
      <c r="KBJ58" s="113"/>
      <c r="KBK58" s="113"/>
      <c r="KBL58" s="113"/>
      <c r="KBM58" s="113"/>
      <c r="KBN58" s="113"/>
      <c r="KBO58" s="113"/>
      <c r="KBP58" s="113"/>
      <c r="KBQ58" s="113"/>
      <c r="KBR58" s="113"/>
      <c r="KBS58" s="113"/>
      <c r="KBT58" s="113"/>
      <c r="KBU58" s="113"/>
      <c r="KBV58" s="113"/>
      <c r="KBW58" s="113"/>
      <c r="KBX58" s="113"/>
      <c r="KBY58" s="113"/>
      <c r="KBZ58" s="113"/>
      <c r="KCA58" s="113"/>
      <c r="KCB58" s="113"/>
      <c r="KCC58" s="113"/>
      <c r="KCD58" s="113"/>
      <c r="KCE58" s="113"/>
      <c r="KCF58" s="113"/>
      <c r="KCG58" s="113"/>
      <c r="KCH58" s="113"/>
      <c r="KCI58" s="113"/>
      <c r="KCJ58" s="113"/>
      <c r="KCK58" s="113"/>
      <c r="KCL58" s="113"/>
      <c r="KCM58" s="113"/>
      <c r="KCN58" s="113"/>
      <c r="KCO58" s="113"/>
      <c r="KCP58" s="113"/>
      <c r="KCQ58" s="113"/>
      <c r="KCR58" s="113"/>
      <c r="KCS58" s="113"/>
      <c r="KCT58" s="113"/>
      <c r="KCU58" s="113"/>
      <c r="KCV58" s="113"/>
      <c r="KCW58" s="113"/>
      <c r="KCX58" s="113"/>
      <c r="KCY58" s="113"/>
      <c r="KCZ58" s="113"/>
      <c r="KDA58" s="113"/>
      <c r="KDB58" s="113"/>
      <c r="KDC58" s="113"/>
      <c r="KDD58" s="113"/>
      <c r="KDE58" s="113"/>
      <c r="KDF58" s="113"/>
      <c r="KDG58" s="113"/>
      <c r="KDH58" s="113"/>
      <c r="KDI58" s="113"/>
      <c r="KDJ58" s="113"/>
      <c r="KDK58" s="113"/>
      <c r="KDL58" s="113"/>
      <c r="KDM58" s="113"/>
      <c r="KDN58" s="113"/>
      <c r="KDO58" s="113"/>
      <c r="KDP58" s="113"/>
      <c r="KDQ58" s="113"/>
      <c r="KDR58" s="113"/>
      <c r="KDS58" s="113"/>
      <c r="KDT58" s="113"/>
      <c r="KDU58" s="113"/>
      <c r="KDV58" s="113"/>
      <c r="KDW58" s="113"/>
      <c r="KDX58" s="113"/>
      <c r="KDY58" s="113"/>
      <c r="KDZ58" s="113"/>
      <c r="KEA58" s="113"/>
      <c r="KEB58" s="113"/>
      <c r="KEC58" s="113"/>
      <c r="KED58" s="113"/>
      <c r="KEE58" s="113"/>
      <c r="KEF58" s="113"/>
      <c r="KEG58" s="113"/>
      <c r="KEH58" s="113"/>
      <c r="KEI58" s="113"/>
      <c r="KEJ58" s="113"/>
      <c r="KEK58" s="113"/>
      <c r="KEL58" s="113"/>
      <c r="KEM58" s="113"/>
      <c r="KEN58" s="113"/>
      <c r="KEO58" s="113"/>
      <c r="KEP58" s="113"/>
      <c r="KEQ58" s="113"/>
      <c r="KER58" s="113"/>
      <c r="KES58" s="113"/>
      <c r="KET58" s="113"/>
      <c r="KEU58" s="113"/>
      <c r="KEV58" s="113"/>
      <c r="KEW58" s="113"/>
      <c r="KEX58" s="113"/>
      <c r="KEY58" s="113"/>
      <c r="KEZ58" s="113"/>
      <c r="KFA58" s="113"/>
      <c r="KFB58" s="113"/>
      <c r="KFC58" s="113"/>
      <c r="KFD58" s="113"/>
      <c r="KFE58" s="113"/>
      <c r="KFF58" s="113"/>
      <c r="KFG58" s="113"/>
      <c r="KFH58" s="113"/>
      <c r="KFI58" s="113"/>
      <c r="KFJ58" s="113"/>
      <c r="KFK58" s="113"/>
      <c r="KFL58" s="113"/>
      <c r="KFM58" s="113"/>
      <c r="KFN58" s="113"/>
      <c r="KFO58" s="113"/>
      <c r="KFP58" s="113"/>
      <c r="KFQ58" s="113"/>
      <c r="KFR58" s="113"/>
      <c r="KFS58" s="113"/>
      <c r="KFT58" s="113"/>
      <c r="KFU58" s="113"/>
      <c r="KFV58" s="113"/>
      <c r="KFW58" s="113"/>
      <c r="KFX58" s="113"/>
      <c r="KFY58" s="113"/>
      <c r="KFZ58" s="113"/>
      <c r="KGA58" s="113"/>
      <c r="KGB58" s="113"/>
      <c r="KGC58" s="113"/>
      <c r="KGD58" s="113"/>
      <c r="KGE58" s="113"/>
      <c r="KGF58" s="113"/>
      <c r="KGG58" s="113"/>
      <c r="KGH58" s="113"/>
      <c r="KGI58" s="113"/>
      <c r="KGJ58" s="113"/>
      <c r="KGK58" s="113"/>
      <c r="KGL58" s="113"/>
      <c r="KGM58" s="113"/>
      <c r="KGN58" s="113"/>
      <c r="KGO58" s="113"/>
      <c r="KGP58" s="113"/>
      <c r="KGQ58" s="113"/>
      <c r="KGR58" s="113"/>
      <c r="KGS58" s="113"/>
      <c r="KGT58" s="113"/>
      <c r="KGU58" s="113"/>
      <c r="KGV58" s="113"/>
      <c r="KGW58" s="113"/>
      <c r="KGX58" s="113"/>
      <c r="KGY58" s="113"/>
      <c r="KGZ58" s="113"/>
      <c r="KHA58" s="113"/>
      <c r="KHB58" s="113"/>
      <c r="KHC58" s="113"/>
      <c r="KHD58" s="113"/>
      <c r="KHE58" s="113"/>
      <c r="KHF58" s="113"/>
      <c r="KHG58" s="113"/>
      <c r="KHH58" s="113"/>
      <c r="KHI58" s="113"/>
      <c r="KHJ58" s="113"/>
      <c r="KHK58" s="113"/>
      <c r="KHL58" s="113"/>
      <c r="KHM58" s="113"/>
      <c r="KHN58" s="113"/>
      <c r="KHO58" s="113"/>
      <c r="KHP58" s="113"/>
      <c r="KHQ58" s="113"/>
      <c r="KHR58" s="113"/>
      <c r="KHS58" s="113"/>
      <c r="KHT58" s="113"/>
      <c r="KHU58" s="113"/>
      <c r="KHV58" s="113"/>
      <c r="KHW58" s="113"/>
      <c r="KHX58" s="113"/>
      <c r="KHY58" s="113"/>
      <c r="KHZ58" s="113"/>
      <c r="KIA58" s="113"/>
      <c r="KIB58" s="113"/>
      <c r="KIC58" s="113"/>
      <c r="KID58" s="113"/>
      <c r="KIE58" s="113"/>
      <c r="KIF58" s="113"/>
      <c r="KIG58" s="113"/>
      <c r="KIH58" s="113"/>
      <c r="KII58" s="113"/>
      <c r="KIJ58" s="113"/>
      <c r="KIK58" s="113"/>
      <c r="KIL58" s="113"/>
      <c r="KIM58" s="113"/>
      <c r="KIN58" s="113"/>
      <c r="KIO58" s="113"/>
      <c r="KIP58" s="113"/>
      <c r="KIQ58" s="113"/>
      <c r="KIR58" s="113"/>
      <c r="KIS58" s="113"/>
      <c r="KIT58" s="113"/>
      <c r="KIU58" s="113"/>
      <c r="KIV58" s="113"/>
      <c r="KIW58" s="113"/>
      <c r="KIX58" s="113"/>
      <c r="KIY58" s="113"/>
      <c r="KIZ58" s="113"/>
      <c r="KJA58" s="113"/>
      <c r="KJB58" s="113"/>
      <c r="KJC58" s="113"/>
      <c r="KJD58" s="113"/>
      <c r="KJE58" s="113"/>
      <c r="KJF58" s="113"/>
      <c r="KJG58" s="113"/>
      <c r="KJH58" s="113"/>
      <c r="KJI58" s="113"/>
      <c r="KJJ58" s="113"/>
      <c r="KJK58" s="113"/>
      <c r="KJL58" s="113"/>
      <c r="KJM58" s="113"/>
      <c r="KJN58" s="113"/>
      <c r="KJO58" s="113"/>
      <c r="KJP58" s="113"/>
      <c r="KJQ58" s="113"/>
      <c r="KJR58" s="113"/>
      <c r="KJS58" s="113"/>
      <c r="KJT58" s="113"/>
      <c r="KJU58" s="113"/>
      <c r="KJV58" s="113"/>
      <c r="KJW58" s="113"/>
      <c r="KJX58" s="113"/>
      <c r="KJY58" s="113"/>
      <c r="KJZ58" s="113"/>
      <c r="KKA58" s="113"/>
      <c r="KKB58" s="113"/>
      <c r="KKC58" s="113"/>
      <c r="KKD58" s="113"/>
      <c r="KKE58" s="113"/>
      <c r="KKF58" s="113"/>
      <c r="KKG58" s="113"/>
      <c r="KKH58" s="113"/>
      <c r="KKI58" s="113"/>
      <c r="KKJ58" s="113"/>
      <c r="KKK58" s="113"/>
      <c r="KKL58" s="113"/>
      <c r="KKM58" s="113"/>
      <c r="KKN58" s="113"/>
      <c r="KKO58" s="113"/>
      <c r="KKP58" s="113"/>
      <c r="KKQ58" s="113"/>
      <c r="KKR58" s="113"/>
      <c r="KKS58" s="113"/>
      <c r="KKT58" s="113"/>
      <c r="KKU58" s="113"/>
      <c r="KKV58" s="113"/>
      <c r="KKW58" s="113"/>
      <c r="KKX58" s="113"/>
      <c r="KKY58" s="113"/>
      <c r="KKZ58" s="113"/>
      <c r="KLA58" s="113"/>
      <c r="KLB58" s="113"/>
      <c r="KLC58" s="113"/>
      <c r="KLD58" s="113"/>
      <c r="KLE58" s="113"/>
      <c r="KLF58" s="113"/>
      <c r="KLG58" s="113"/>
      <c r="KLH58" s="113"/>
      <c r="KLI58" s="113"/>
      <c r="KLJ58" s="113"/>
      <c r="KLK58" s="113"/>
      <c r="KLL58" s="113"/>
      <c r="KLM58" s="113"/>
      <c r="KLN58" s="113"/>
      <c r="KLO58" s="113"/>
      <c r="KLP58" s="113"/>
      <c r="KLQ58" s="113"/>
      <c r="KLR58" s="113"/>
      <c r="KLS58" s="113"/>
      <c r="KLT58" s="113"/>
      <c r="KLU58" s="113"/>
      <c r="KLV58" s="113"/>
      <c r="KLW58" s="113"/>
      <c r="KLX58" s="113"/>
      <c r="KLY58" s="113"/>
      <c r="KLZ58" s="113"/>
      <c r="KMA58" s="113"/>
      <c r="KMB58" s="113"/>
      <c r="KMC58" s="113"/>
      <c r="KMD58" s="113"/>
      <c r="KME58" s="113"/>
      <c r="KMF58" s="113"/>
      <c r="KMG58" s="113"/>
      <c r="KMH58" s="113"/>
      <c r="KMI58" s="113"/>
      <c r="KMJ58" s="113"/>
      <c r="KMK58" s="113"/>
      <c r="KML58" s="113"/>
      <c r="KMM58" s="113"/>
      <c r="KMN58" s="113"/>
      <c r="KMO58" s="113"/>
      <c r="KMP58" s="113"/>
      <c r="KMQ58" s="113"/>
      <c r="KMR58" s="113"/>
      <c r="KMS58" s="113"/>
      <c r="KMT58" s="113"/>
      <c r="KMU58" s="113"/>
      <c r="KMV58" s="113"/>
      <c r="KMW58" s="113"/>
      <c r="KMX58" s="113"/>
      <c r="KMY58" s="113"/>
      <c r="KMZ58" s="113"/>
      <c r="KNA58" s="113"/>
      <c r="KNB58" s="113"/>
      <c r="KNC58" s="113"/>
      <c r="KND58" s="113"/>
      <c r="KNE58" s="113"/>
      <c r="KNF58" s="113"/>
      <c r="KNG58" s="113"/>
      <c r="KNH58" s="113"/>
      <c r="KNI58" s="113"/>
      <c r="KNJ58" s="113"/>
      <c r="KNK58" s="113"/>
      <c r="KNL58" s="113"/>
      <c r="KNM58" s="113"/>
      <c r="KNN58" s="113"/>
      <c r="KNO58" s="113"/>
      <c r="KNP58" s="113"/>
      <c r="KNQ58" s="113"/>
      <c r="KNR58" s="113"/>
      <c r="KNS58" s="113"/>
      <c r="KNT58" s="113"/>
      <c r="KNU58" s="113"/>
      <c r="KNV58" s="113"/>
      <c r="KNW58" s="113"/>
      <c r="KNX58" s="113"/>
      <c r="KNY58" s="113"/>
      <c r="KNZ58" s="113"/>
      <c r="KOA58" s="113"/>
      <c r="KOB58" s="113"/>
      <c r="KOC58" s="113"/>
      <c r="KOD58" s="113"/>
      <c r="KOE58" s="113"/>
      <c r="KOF58" s="113"/>
      <c r="KOG58" s="113"/>
      <c r="KOH58" s="113"/>
      <c r="KOI58" s="113"/>
      <c r="KOJ58" s="113"/>
      <c r="KOK58" s="113"/>
      <c r="KOL58" s="113"/>
      <c r="KOM58" s="113"/>
      <c r="KON58" s="113"/>
      <c r="KOO58" s="113"/>
      <c r="KOP58" s="113"/>
      <c r="KOQ58" s="113"/>
      <c r="KOR58" s="113"/>
      <c r="KOS58" s="113"/>
      <c r="KOT58" s="113"/>
      <c r="KOU58" s="113"/>
      <c r="KOV58" s="113"/>
      <c r="KOW58" s="113"/>
      <c r="KOX58" s="113"/>
      <c r="KOY58" s="113"/>
      <c r="KOZ58" s="113"/>
      <c r="KPA58" s="113"/>
      <c r="KPB58" s="113"/>
      <c r="KPC58" s="113"/>
      <c r="KPD58" s="113"/>
      <c r="KPE58" s="113"/>
      <c r="KPF58" s="113"/>
      <c r="KPG58" s="113"/>
      <c r="KPH58" s="113"/>
      <c r="KPI58" s="113"/>
      <c r="KPJ58" s="113"/>
      <c r="KPK58" s="113"/>
      <c r="KPL58" s="113"/>
      <c r="KPM58" s="113"/>
      <c r="KPN58" s="113"/>
      <c r="KPO58" s="113"/>
      <c r="KPP58" s="113"/>
      <c r="KPQ58" s="113"/>
      <c r="KPR58" s="113"/>
      <c r="KPS58" s="113"/>
      <c r="KPT58" s="113"/>
      <c r="KPU58" s="113"/>
      <c r="KPV58" s="113"/>
      <c r="KPW58" s="113"/>
      <c r="KPX58" s="113"/>
      <c r="KPY58" s="113"/>
      <c r="KPZ58" s="113"/>
      <c r="KQA58" s="113"/>
      <c r="KQB58" s="113"/>
      <c r="KQC58" s="113"/>
      <c r="KQD58" s="113"/>
      <c r="KQE58" s="113"/>
      <c r="KQF58" s="113"/>
      <c r="KQG58" s="113"/>
      <c r="KQH58" s="113"/>
      <c r="KQI58" s="113"/>
      <c r="KQJ58" s="113"/>
      <c r="KQK58" s="113"/>
      <c r="KQL58" s="113"/>
      <c r="KQM58" s="113"/>
      <c r="KQN58" s="113"/>
      <c r="KQO58" s="113"/>
      <c r="KQP58" s="113"/>
      <c r="KQQ58" s="113"/>
      <c r="KQR58" s="113"/>
      <c r="KQS58" s="113"/>
      <c r="KQT58" s="113"/>
      <c r="KQU58" s="113"/>
      <c r="KQV58" s="113"/>
      <c r="KQW58" s="113"/>
      <c r="KQX58" s="113"/>
      <c r="KQY58" s="113"/>
      <c r="KQZ58" s="113"/>
      <c r="KRA58" s="113"/>
      <c r="KRB58" s="113"/>
      <c r="KRC58" s="113"/>
      <c r="KRD58" s="113"/>
      <c r="KRE58" s="113"/>
      <c r="KRF58" s="113"/>
      <c r="KRG58" s="113"/>
      <c r="KRH58" s="113"/>
      <c r="KRI58" s="113"/>
      <c r="KRJ58" s="113"/>
      <c r="KRK58" s="113"/>
      <c r="KRL58" s="113"/>
      <c r="KRM58" s="113"/>
      <c r="KRN58" s="113"/>
      <c r="KRO58" s="113"/>
      <c r="KRP58" s="113"/>
      <c r="KRQ58" s="113"/>
      <c r="KRR58" s="113"/>
      <c r="KRS58" s="113"/>
      <c r="KRT58" s="113"/>
      <c r="KRU58" s="113"/>
      <c r="KRV58" s="113"/>
      <c r="KRW58" s="113"/>
      <c r="KRX58" s="113"/>
      <c r="KRY58" s="113"/>
      <c r="KRZ58" s="113"/>
      <c r="KSA58" s="113"/>
      <c r="KSB58" s="113"/>
      <c r="KSC58" s="113"/>
      <c r="KSD58" s="113"/>
      <c r="KSE58" s="113"/>
      <c r="KSF58" s="113"/>
      <c r="KSG58" s="113"/>
      <c r="KSH58" s="113"/>
      <c r="KSI58" s="113"/>
      <c r="KSJ58" s="113"/>
      <c r="KSK58" s="113"/>
      <c r="KSL58" s="113"/>
      <c r="KSM58" s="113"/>
      <c r="KSN58" s="113"/>
      <c r="KSO58" s="113"/>
      <c r="KSP58" s="113"/>
      <c r="KSQ58" s="113"/>
      <c r="KSR58" s="113"/>
      <c r="KSS58" s="113"/>
      <c r="KST58" s="113"/>
      <c r="KSU58" s="113"/>
      <c r="KSV58" s="113"/>
      <c r="KSW58" s="113"/>
      <c r="KSX58" s="113"/>
      <c r="KSY58" s="113"/>
      <c r="KSZ58" s="113"/>
      <c r="KTA58" s="113"/>
      <c r="KTB58" s="113"/>
      <c r="KTC58" s="113"/>
      <c r="KTD58" s="113"/>
      <c r="KTE58" s="113"/>
      <c r="KTF58" s="113"/>
      <c r="KTG58" s="113"/>
      <c r="KTH58" s="113"/>
      <c r="KTI58" s="113"/>
      <c r="KTJ58" s="113"/>
      <c r="KTK58" s="113"/>
      <c r="KTL58" s="113"/>
      <c r="KTM58" s="113"/>
      <c r="KTN58" s="113"/>
      <c r="KTO58" s="113"/>
      <c r="KTP58" s="113"/>
      <c r="KTQ58" s="113"/>
      <c r="KTR58" s="113"/>
      <c r="KTS58" s="113"/>
      <c r="KTT58" s="113"/>
      <c r="KTU58" s="113"/>
      <c r="KTV58" s="113"/>
      <c r="KTW58" s="113"/>
      <c r="KTX58" s="113"/>
      <c r="KTY58" s="113"/>
      <c r="KTZ58" s="113"/>
      <c r="KUA58" s="113"/>
      <c r="KUB58" s="113"/>
      <c r="KUC58" s="113"/>
      <c r="KUD58" s="113"/>
      <c r="KUE58" s="113"/>
      <c r="KUF58" s="113"/>
      <c r="KUG58" s="113"/>
      <c r="KUH58" s="113"/>
      <c r="KUI58" s="113"/>
      <c r="KUJ58" s="113"/>
      <c r="KUK58" s="113"/>
      <c r="KUL58" s="113"/>
      <c r="KUM58" s="113"/>
      <c r="KUN58" s="113"/>
      <c r="KUO58" s="113"/>
      <c r="KUP58" s="113"/>
      <c r="KUQ58" s="113"/>
      <c r="KUR58" s="113"/>
      <c r="KUS58" s="113"/>
      <c r="KUT58" s="113"/>
      <c r="KUU58" s="113"/>
      <c r="KUV58" s="113"/>
      <c r="KUW58" s="113"/>
      <c r="KUX58" s="113"/>
      <c r="KUY58" s="113"/>
      <c r="KUZ58" s="113"/>
      <c r="KVA58" s="113"/>
      <c r="KVB58" s="113"/>
      <c r="KVC58" s="113"/>
      <c r="KVD58" s="113"/>
      <c r="KVE58" s="113"/>
      <c r="KVF58" s="113"/>
      <c r="KVG58" s="113"/>
      <c r="KVH58" s="113"/>
      <c r="KVI58" s="113"/>
      <c r="KVJ58" s="113"/>
      <c r="KVK58" s="113"/>
      <c r="KVL58" s="113"/>
      <c r="KVM58" s="113"/>
      <c r="KVN58" s="113"/>
      <c r="KVO58" s="113"/>
      <c r="KVP58" s="113"/>
      <c r="KVQ58" s="113"/>
      <c r="KVR58" s="113"/>
      <c r="KVS58" s="113"/>
      <c r="KVT58" s="113"/>
      <c r="KVU58" s="113"/>
      <c r="KVV58" s="113"/>
      <c r="KVW58" s="113"/>
      <c r="KVX58" s="113"/>
      <c r="KVY58" s="113"/>
      <c r="KVZ58" s="113"/>
      <c r="KWA58" s="113"/>
      <c r="KWB58" s="113"/>
      <c r="KWC58" s="113"/>
      <c r="KWD58" s="113"/>
      <c r="KWE58" s="113"/>
      <c r="KWF58" s="113"/>
      <c r="KWG58" s="113"/>
      <c r="KWH58" s="113"/>
      <c r="KWI58" s="113"/>
      <c r="KWJ58" s="113"/>
      <c r="KWK58" s="113"/>
      <c r="KWL58" s="113"/>
      <c r="KWM58" s="113"/>
      <c r="KWN58" s="113"/>
      <c r="KWO58" s="113"/>
      <c r="KWP58" s="113"/>
      <c r="KWQ58" s="113"/>
      <c r="KWR58" s="113"/>
      <c r="KWS58" s="113"/>
      <c r="KWT58" s="113"/>
      <c r="KWU58" s="113"/>
      <c r="KWV58" s="113"/>
      <c r="KWW58" s="113"/>
      <c r="KWX58" s="113"/>
      <c r="KWY58" s="113"/>
      <c r="KWZ58" s="113"/>
      <c r="KXA58" s="113"/>
      <c r="KXB58" s="113"/>
      <c r="KXC58" s="113"/>
      <c r="KXD58" s="113"/>
      <c r="KXE58" s="113"/>
      <c r="KXF58" s="113"/>
      <c r="KXG58" s="113"/>
      <c r="KXH58" s="113"/>
      <c r="KXI58" s="113"/>
      <c r="KXJ58" s="113"/>
      <c r="KXK58" s="113"/>
      <c r="KXL58" s="113"/>
      <c r="KXM58" s="113"/>
      <c r="KXN58" s="113"/>
      <c r="KXO58" s="113"/>
      <c r="KXP58" s="113"/>
      <c r="KXQ58" s="113"/>
      <c r="KXR58" s="113"/>
      <c r="KXS58" s="113"/>
      <c r="KXT58" s="113"/>
      <c r="KXU58" s="113"/>
      <c r="KXV58" s="113"/>
      <c r="KXW58" s="113"/>
      <c r="KXX58" s="113"/>
      <c r="KXY58" s="113"/>
      <c r="KXZ58" s="113"/>
      <c r="KYA58" s="113"/>
      <c r="KYB58" s="113"/>
      <c r="KYC58" s="113"/>
      <c r="KYD58" s="113"/>
      <c r="KYE58" s="113"/>
      <c r="KYF58" s="113"/>
      <c r="KYG58" s="113"/>
      <c r="KYH58" s="113"/>
      <c r="KYI58" s="113"/>
      <c r="KYJ58" s="113"/>
      <c r="KYK58" s="113"/>
      <c r="KYL58" s="113"/>
      <c r="KYM58" s="113"/>
      <c r="KYN58" s="113"/>
      <c r="KYO58" s="113"/>
      <c r="KYP58" s="113"/>
      <c r="KYQ58" s="113"/>
      <c r="KYR58" s="113"/>
      <c r="KYS58" s="113"/>
      <c r="KYT58" s="113"/>
      <c r="KYU58" s="113"/>
      <c r="KYV58" s="113"/>
      <c r="KYW58" s="113"/>
      <c r="KYX58" s="113"/>
      <c r="KYY58" s="113"/>
      <c r="KYZ58" s="113"/>
      <c r="KZA58" s="113"/>
      <c r="KZB58" s="113"/>
      <c r="KZC58" s="113"/>
      <c r="KZD58" s="113"/>
      <c r="KZE58" s="113"/>
      <c r="KZF58" s="113"/>
      <c r="KZG58" s="113"/>
      <c r="KZH58" s="113"/>
      <c r="KZI58" s="113"/>
      <c r="KZJ58" s="113"/>
      <c r="KZK58" s="113"/>
      <c r="KZL58" s="113"/>
      <c r="KZM58" s="113"/>
      <c r="KZN58" s="113"/>
      <c r="KZO58" s="113"/>
      <c r="KZP58" s="113"/>
      <c r="KZQ58" s="113"/>
      <c r="KZR58" s="113"/>
      <c r="KZS58" s="113"/>
      <c r="KZT58" s="113"/>
      <c r="KZU58" s="113"/>
      <c r="KZV58" s="113"/>
      <c r="KZW58" s="113"/>
      <c r="KZX58" s="113"/>
      <c r="KZY58" s="113"/>
      <c r="KZZ58" s="113"/>
      <c r="LAA58" s="113"/>
      <c r="LAB58" s="113"/>
      <c r="LAC58" s="113"/>
      <c r="LAD58" s="113"/>
      <c r="LAE58" s="113"/>
      <c r="LAF58" s="113"/>
      <c r="LAG58" s="113"/>
      <c r="LAH58" s="113"/>
      <c r="LAI58" s="113"/>
      <c r="LAJ58" s="113"/>
      <c r="LAK58" s="113"/>
      <c r="LAL58" s="113"/>
      <c r="LAM58" s="113"/>
      <c r="LAN58" s="113"/>
      <c r="LAO58" s="113"/>
      <c r="LAP58" s="113"/>
      <c r="LAQ58" s="113"/>
      <c r="LAR58" s="113"/>
      <c r="LAS58" s="113"/>
      <c r="LAT58" s="113"/>
      <c r="LAU58" s="113"/>
      <c r="LAV58" s="113"/>
      <c r="LAW58" s="113"/>
      <c r="LAX58" s="113"/>
      <c r="LAY58" s="113"/>
      <c r="LAZ58" s="113"/>
      <c r="LBA58" s="113"/>
      <c r="LBB58" s="113"/>
      <c r="LBC58" s="113"/>
      <c r="LBD58" s="113"/>
      <c r="LBE58" s="113"/>
      <c r="LBF58" s="113"/>
      <c r="LBG58" s="113"/>
      <c r="LBH58" s="113"/>
      <c r="LBI58" s="113"/>
      <c r="LBJ58" s="113"/>
      <c r="LBK58" s="113"/>
      <c r="LBL58" s="113"/>
      <c r="LBM58" s="113"/>
      <c r="LBN58" s="113"/>
      <c r="LBO58" s="113"/>
      <c r="LBP58" s="113"/>
      <c r="LBQ58" s="113"/>
      <c r="LBR58" s="113"/>
      <c r="LBS58" s="113"/>
      <c r="LBT58" s="113"/>
      <c r="LBU58" s="113"/>
      <c r="LBV58" s="113"/>
      <c r="LBW58" s="113"/>
      <c r="LBX58" s="113"/>
      <c r="LBY58" s="113"/>
      <c r="LBZ58" s="113"/>
      <c r="LCA58" s="113"/>
      <c r="LCB58" s="113"/>
      <c r="LCC58" s="113"/>
      <c r="LCD58" s="113"/>
      <c r="LCE58" s="113"/>
      <c r="LCF58" s="113"/>
      <c r="LCG58" s="113"/>
      <c r="LCH58" s="113"/>
      <c r="LCI58" s="113"/>
      <c r="LCJ58" s="113"/>
      <c r="LCK58" s="113"/>
      <c r="LCL58" s="113"/>
      <c r="LCM58" s="113"/>
      <c r="LCN58" s="113"/>
      <c r="LCO58" s="113"/>
      <c r="LCP58" s="113"/>
      <c r="LCQ58" s="113"/>
      <c r="LCR58" s="113"/>
      <c r="LCS58" s="113"/>
      <c r="LCT58" s="113"/>
      <c r="LCU58" s="113"/>
      <c r="LCV58" s="113"/>
      <c r="LCW58" s="113"/>
      <c r="LCX58" s="113"/>
      <c r="LCY58" s="113"/>
      <c r="LCZ58" s="113"/>
      <c r="LDA58" s="113"/>
      <c r="LDB58" s="113"/>
      <c r="LDC58" s="113"/>
      <c r="LDD58" s="113"/>
      <c r="LDE58" s="113"/>
      <c r="LDF58" s="113"/>
      <c r="LDG58" s="113"/>
      <c r="LDH58" s="113"/>
      <c r="LDI58" s="113"/>
      <c r="LDJ58" s="113"/>
      <c r="LDK58" s="113"/>
      <c r="LDL58" s="113"/>
      <c r="LDM58" s="113"/>
      <c r="LDN58" s="113"/>
      <c r="LDO58" s="113"/>
      <c r="LDP58" s="113"/>
      <c r="LDQ58" s="113"/>
      <c r="LDR58" s="113"/>
      <c r="LDS58" s="113"/>
      <c r="LDT58" s="113"/>
      <c r="LDU58" s="113"/>
      <c r="LDV58" s="113"/>
      <c r="LDW58" s="113"/>
      <c r="LDX58" s="113"/>
      <c r="LDY58" s="113"/>
      <c r="LDZ58" s="113"/>
      <c r="LEA58" s="113"/>
      <c r="LEB58" s="113"/>
      <c r="LEC58" s="113"/>
      <c r="LED58" s="113"/>
      <c r="LEE58" s="113"/>
      <c r="LEF58" s="113"/>
      <c r="LEG58" s="113"/>
      <c r="LEH58" s="113"/>
      <c r="LEI58" s="113"/>
      <c r="LEJ58" s="113"/>
      <c r="LEK58" s="113"/>
      <c r="LEL58" s="113"/>
      <c r="LEM58" s="113"/>
      <c r="LEN58" s="113"/>
      <c r="LEO58" s="113"/>
      <c r="LEP58" s="113"/>
      <c r="LEQ58" s="113"/>
      <c r="LER58" s="113"/>
      <c r="LES58" s="113"/>
      <c r="LET58" s="113"/>
      <c r="LEU58" s="113"/>
      <c r="LEV58" s="113"/>
      <c r="LEW58" s="113"/>
      <c r="LEX58" s="113"/>
      <c r="LEY58" s="113"/>
      <c r="LEZ58" s="113"/>
      <c r="LFA58" s="113"/>
      <c r="LFB58" s="113"/>
      <c r="LFC58" s="113"/>
      <c r="LFD58" s="113"/>
      <c r="LFE58" s="113"/>
      <c r="LFF58" s="113"/>
      <c r="LFG58" s="113"/>
      <c r="LFH58" s="113"/>
      <c r="LFI58" s="113"/>
      <c r="LFJ58" s="113"/>
      <c r="LFK58" s="113"/>
      <c r="LFL58" s="113"/>
      <c r="LFM58" s="113"/>
      <c r="LFN58" s="113"/>
      <c r="LFO58" s="113"/>
      <c r="LFP58" s="113"/>
      <c r="LFQ58" s="113"/>
      <c r="LFR58" s="113"/>
      <c r="LFS58" s="113"/>
      <c r="LFT58" s="113"/>
      <c r="LFU58" s="113"/>
      <c r="LFV58" s="113"/>
      <c r="LFW58" s="113"/>
      <c r="LFX58" s="113"/>
      <c r="LFY58" s="113"/>
      <c r="LFZ58" s="113"/>
      <c r="LGA58" s="113"/>
      <c r="LGB58" s="113"/>
      <c r="LGC58" s="113"/>
      <c r="LGD58" s="113"/>
      <c r="LGE58" s="113"/>
      <c r="LGF58" s="113"/>
      <c r="LGG58" s="113"/>
      <c r="LGH58" s="113"/>
      <c r="LGI58" s="113"/>
      <c r="LGJ58" s="113"/>
      <c r="LGK58" s="113"/>
      <c r="LGL58" s="113"/>
      <c r="LGM58" s="113"/>
      <c r="LGN58" s="113"/>
      <c r="LGO58" s="113"/>
      <c r="LGP58" s="113"/>
      <c r="LGQ58" s="113"/>
      <c r="LGR58" s="113"/>
      <c r="LGS58" s="113"/>
      <c r="LGT58" s="113"/>
      <c r="LGU58" s="113"/>
      <c r="LGV58" s="113"/>
      <c r="LGW58" s="113"/>
      <c r="LGX58" s="113"/>
      <c r="LGY58" s="113"/>
      <c r="LGZ58" s="113"/>
      <c r="LHA58" s="113"/>
      <c r="LHB58" s="113"/>
      <c r="LHC58" s="113"/>
      <c r="LHD58" s="113"/>
      <c r="LHE58" s="113"/>
      <c r="LHF58" s="113"/>
      <c r="LHG58" s="113"/>
      <c r="LHH58" s="113"/>
      <c r="LHI58" s="113"/>
      <c r="LHJ58" s="113"/>
      <c r="LHK58" s="113"/>
      <c r="LHL58" s="113"/>
      <c r="LHM58" s="113"/>
      <c r="LHN58" s="113"/>
      <c r="LHO58" s="113"/>
      <c r="LHP58" s="113"/>
      <c r="LHQ58" s="113"/>
      <c r="LHR58" s="113"/>
      <c r="LHS58" s="113"/>
      <c r="LHT58" s="113"/>
      <c r="LHU58" s="113"/>
      <c r="LHV58" s="113"/>
      <c r="LHW58" s="113"/>
      <c r="LHX58" s="113"/>
      <c r="LHY58" s="113"/>
      <c r="LHZ58" s="113"/>
      <c r="LIA58" s="113"/>
      <c r="LIB58" s="113"/>
      <c r="LIC58" s="113"/>
      <c r="LID58" s="113"/>
      <c r="LIE58" s="113"/>
      <c r="LIF58" s="113"/>
      <c r="LIG58" s="113"/>
      <c r="LIH58" s="113"/>
      <c r="LII58" s="113"/>
      <c r="LIJ58" s="113"/>
      <c r="LIK58" s="113"/>
      <c r="LIL58" s="113"/>
      <c r="LIM58" s="113"/>
      <c r="LIN58" s="113"/>
      <c r="LIO58" s="113"/>
      <c r="LIP58" s="113"/>
      <c r="LIQ58" s="113"/>
      <c r="LIR58" s="113"/>
      <c r="LIS58" s="113"/>
      <c r="LIT58" s="113"/>
      <c r="LIU58" s="113"/>
      <c r="LIV58" s="113"/>
      <c r="LIW58" s="113"/>
      <c r="LIX58" s="113"/>
      <c r="LIY58" s="113"/>
      <c r="LIZ58" s="113"/>
      <c r="LJA58" s="113"/>
      <c r="LJB58" s="113"/>
      <c r="LJC58" s="113"/>
      <c r="LJD58" s="113"/>
      <c r="LJE58" s="113"/>
      <c r="LJF58" s="113"/>
      <c r="LJG58" s="113"/>
      <c r="LJH58" s="113"/>
      <c r="LJI58" s="113"/>
      <c r="LJJ58" s="113"/>
      <c r="LJK58" s="113"/>
      <c r="LJL58" s="113"/>
      <c r="LJM58" s="113"/>
      <c r="LJN58" s="113"/>
      <c r="LJO58" s="113"/>
      <c r="LJP58" s="113"/>
      <c r="LJQ58" s="113"/>
      <c r="LJR58" s="113"/>
      <c r="LJS58" s="113"/>
      <c r="LJT58" s="113"/>
      <c r="LJU58" s="113"/>
      <c r="LJV58" s="113"/>
      <c r="LJW58" s="113"/>
      <c r="LJX58" s="113"/>
      <c r="LJY58" s="113"/>
      <c r="LJZ58" s="113"/>
      <c r="LKA58" s="113"/>
      <c r="LKB58" s="113"/>
      <c r="LKC58" s="113"/>
      <c r="LKD58" s="113"/>
      <c r="LKE58" s="113"/>
      <c r="LKF58" s="113"/>
      <c r="LKG58" s="113"/>
      <c r="LKH58" s="113"/>
      <c r="LKI58" s="113"/>
      <c r="LKJ58" s="113"/>
      <c r="LKK58" s="113"/>
      <c r="LKL58" s="113"/>
      <c r="LKM58" s="113"/>
      <c r="LKN58" s="113"/>
      <c r="LKO58" s="113"/>
      <c r="LKP58" s="113"/>
      <c r="LKQ58" s="113"/>
      <c r="LKR58" s="113"/>
      <c r="LKS58" s="113"/>
      <c r="LKT58" s="113"/>
      <c r="LKU58" s="113"/>
      <c r="LKV58" s="113"/>
      <c r="LKW58" s="113"/>
      <c r="LKX58" s="113"/>
      <c r="LKY58" s="113"/>
      <c r="LKZ58" s="113"/>
      <c r="LLA58" s="113"/>
      <c r="LLB58" s="113"/>
      <c r="LLC58" s="113"/>
      <c r="LLD58" s="113"/>
      <c r="LLE58" s="113"/>
      <c r="LLF58" s="113"/>
      <c r="LLG58" s="113"/>
      <c r="LLH58" s="113"/>
      <c r="LLI58" s="113"/>
      <c r="LLJ58" s="113"/>
      <c r="LLK58" s="113"/>
      <c r="LLL58" s="113"/>
      <c r="LLM58" s="113"/>
      <c r="LLN58" s="113"/>
      <c r="LLO58" s="113"/>
      <c r="LLP58" s="113"/>
      <c r="LLQ58" s="113"/>
      <c r="LLR58" s="113"/>
      <c r="LLS58" s="113"/>
      <c r="LLT58" s="113"/>
      <c r="LLU58" s="113"/>
      <c r="LLV58" s="113"/>
      <c r="LLW58" s="113"/>
      <c r="LLX58" s="113"/>
      <c r="LLY58" s="113"/>
      <c r="LLZ58" s="113"/>
      <c r="LMA58" s="113"/>
      <c r="LMB58" s="113"/>
      <c r="LMC58" s="113"/>
      <c r="LMD58" s="113"/>
      <c r="LME58" s="113"/>
      <c r="LMF58" s="113"/>
      <c r="LMG58" s="113"/>
      <c r="LMH58" s="113"/>
      <c r="LMI58" s="113"/>
      <c r="LMJ58" s="113"/>
      <c r="LMK58" s="113"/>
      <c r="LML58" s="113"/>
      <c r="LMM58" s="113"/>
      <c r="LMN58" s="113"/>
      <c r="LMO58" s="113"/>
      <c r="LMP58" s="113"/>
      <c r="LMQ58" s="113"/>
      <c r="LMR58" s="113"/>
      <c r="LMS58" s="113"/>
      <c r="LMT58" s="113"/>
      <c r="LMU58" s="113"/>
      <c r="LMV58" s="113"/>
      <c r="LMW58" s="113"/>
      <c r="LMX58" s="113"/>
      <c r="LMY58" s="113"/>
      <c r="LMZ58" s="113"/>
      <c r="LNA58" s="113"/>
      <c r="LNB58" s="113"/>
      <c r="LNC58" s="113"/>
      <c r="LND58" s="113"/>
      <c r="LNE58" s="113"/>
      <c r="LNF58" s="113"/>
      <c r="LNG58" s="113"/>
      <c r="LNH58" s="113"/>
      <c r="LNI58" s="113"/>
      <c r="LNJ58" s="113"/>
      <c r="LNK58" s="113"/>
      <c r="LNL58" s="113"/>
      <c r="LNM58" s="113"/>
      <c r="LNN58" s="113"/>
      <c r="LNO58" s="113"/>
      <c r="LNP58" s="113"/>
      <c r="LNQ58" s="113"/>
      <c r="LNR58" s="113"/>
      <c r="LNS58" s="113"/>
      <c r="LNT58" s="113"/>
      <c r="LNU58" s="113"/>
      <c r="LNV58" s="113"/>
      <c r="LNW58" s="113"/>
      <c r="LNX58" s="113"/>
      <c r="LNY58" s="113"/>
      <c r="LNZ58" s="113"/>
      <c r="LOA58" s="113"/>
      <c r="LOB58" s="113"/>
      <c r="LOC58" s="113"/>
      <c r="LOD58" s="113"/>
      <c r="LOE58" s="113"/>
      <c r="LOF58" s="113"/>
      <c r="LOG58" s="113"/>
      <c r="LOH58" s="113"/>
      <c r="LOI58" s="113"/>
      <c r="LOJ58" s="113"/>
      <c r="LOK58" s="113"/>
      <c r="LOL58" s="113"/>
      <c r="LOM58" s="113"/>
      <c r="LON58" s="113"/>
      <c r="LOO58" s="113"/>
      <c r="LOP58" s="113"/>
      <c r="LOQ58" s="113"/>
      <c r="LOR58" s="113"/>
      <c r="LOS58" s="113"/>
      <c r="LOT58" s="113"/>
      <c r="LOU58" s="113"/>
      <c r="LOV58" s="113"/>
      <c r="LOW58" s="113"/>
      <c r="LOX58" s="113"/>
      <c r="LOY58" s="113"/>
      <c r="LOZ58" s="113"/>
      <c r="LPA58" s="113"/>
      <c r="LPB58" s="113"/>
      <c r="LPC58" s="113"/>
      <c r="LPD58" s="113"/>
      <c r="LPE58" s="113"/>
      <c r="LPF58" s="113"/>
      <c r="LPG58" s="113"/>
      <c r="LPH58" s="113"/>
      <c r="LPI58" s="113"/>
      <c r="LPJ58" s="113"/>
      <c r="LPK58" s="113"/>
      <c r="LPL58" s="113"/>
      <c r="LPM58" s="113"/>
      <c r="LPN58" s="113"/>
      <c r="LPO58" s="113"/>
      <c r="LPP58" s="113"/>
      <c r="LPQ58" s="113"/>
      <c r="LPR58" s="113"/>
      <c r="LPS58" s="113"/>
      <c r="LPT58" s="113"/>
      <c r="LPU58" s="113"/>
      <c r="LPV58" s="113"/>
      <c r="LPW58" s="113"/>
      <c r="LPX58" s="113"/>
      <c r="LPY58" s="113"/>
      <c r="LPZ58" s="113"/>
      <c r="LQA58" s="113"/>
      <c r="LQB58" s="113"/>
      <c r="LQC58" s="113"/>
      <c r="LQD58" s="113"/>
      <c r="LQE58" s="113"/>
      <c r="LQF58" s="113"/>
      <c r="LQG58" s="113"/>
      <c r="LQH58" s="113"/>
      <c r="LQI58" s="113"/>
      <c r="LQJ58" s="113"/>
      <c r="LQK58" s="113"/>
      <c r="LQL58" s="113"/>
      <c r="LQM58" s="113"/>
      <c r="LQN58" s="113"/>
      <c r="LQO58" s="113"/>
      <c r="LQP58" s="113"/>
      <c r="LQQ58" s="113"/>
      <c r="LQR58" s="113"/>
      <c r="LQS58" s="113"/>
      <c r="LQT58" s="113"/>
      <c r="LQU58" s="113"/>
      <c r="LQV58" s="113"/>
      <c r="LQW58" s="113"/>
      <c r="LQX58" s="113"/>
      <c r="LQY58" s="113"/>
      <c r="LQZ58" s="113"/>
      <c r="LRA58" s="113"/>
      <c r="LRB58" s="113"/>
      <c r="LRC58" s="113"/>
      <c r="LRD58" s="113"/>
      <c r="LRE58" s="113"/>
      <c r="LRF58" s="113"/>
      <c r="LRG58" s="113"/>
      <c r="LRH58" s="113"/>
      <c r="LRI58" s="113"/>
      <c r="LRJ58" s="113"/>
      <c r="LRK58" s="113"/>
      <c r="LRL58" s="113"/>
      <c r="LRM58" s="113"/>
      <c r="LRN58" s="113"/>
      <c r="LRO58" s="113"/>
      <c r="LRP58" s="113"/>
      <c r="LRQ58" s="113"/>
      <c r="LRR58" s="113"/>
      <c r="LRS58" s="113"/>
      <c r="LRT58" s="113"/>
      <c r="LRU58" s="113"/>
      <c r="LRV58" s="113"/>
      <c r="LRW58" s="113"/>
      <c r="LRX58" s="113"/>
      <c r="LRY58" s="113"/>
      <c r="LRZ58" s="113"/>
      <c r="LSA58" s="113"/>
      <c r="LSB58" s="113"/>
      <c r="LSC58" s="113"/>
      <c r="LSD58" s="113"/>
      <c r="LSE58" s="113"/>
      <c r="LSF58" s="113"/>
      <c r="LSG58" s="113"/>
      <c r="LSH58" s="113"/>
      <c r="LSI58" s="113"/>
      <c r="LSJ58" s="113"/>
      <c r="LSK58" s="113"/>
      <c r="LSL58" s="113"/>
      <c r="LSM58" s="113"/>
      <c r="LSN58" s="113"/>
      <c r="LSO58" s="113"/>
      <c r="LSP58" s="113"/>
      <c r="LSQ58" s="113"/>
      <c r="LSR58" s="113"/>
      <c r="LSS58" s="113"/>
      <c r="LST58" s="113"/>
      <c r="LSU58" s="113"/>
      <c r="LSV58" s="113"/>
      <c r="LSW58" s="113"/>
      <c r="LSX58" s="113"/>
      <c r="LSY58" s="113"/>
      <c r="LSZ58" s="113"/>
      <c r="LTA58" s="113"/>
      <c r="LTB58" s="113"/>
      <c r="LTC58" s="113"/>
      <c r="LTD58" s="113"/>
      <c r="LTE58" s="113"/>
      <c r="LTF58" s="113"/>
      <c r="LTG58" s="113"/>
      <c r="LTH58" s="113"/>
      <c r="LTI58" s="113"/>
      <c r="LTJ58" s="113"/>
      <c r="LTK58" s="113"/>
      <c r="LTL58" s="113"/>
      <c r="LTM58" s="113"/>
      <c r="LTN58" s="113"/>
      <c r="LTO58" s="113"/>
      <c r="LTP58" s="113"/>
      <c r="LTQ58" s="113"/>
      <c r="LTR58" s="113"/>
      <c r="LTS58" s="113"/>
      <c r="LTT58" s="113"/>
      <c r="LTU58" s="113"/>
      <c r="LTV58" s="113"/>
      <c r="LTW58" s="113"/>
      <c r="LTX58" s="113"/>
      <c r="LTY58" s="113"/>
      <c r="LTZ58" s="113"/>
      <c r="LUA58" s="113"/>
      <c r="LUB58" s="113"/>
      <c r="LUC58" s="113"/>
      <c r="LUD58" s="113"/>
      <c r="LUE58" s="113"/>
      <c r="LUF58" s="113"/>
      <c r="LUG58" s="113"/>
      <c r="LUH58" s="113"/>
      <c r="LUI58" s="113"/>
      <c r="LUJ58" s="113"/>
      <c r="LUK58" s="113"/>
      <c r="LUL58" s="113"/>
      <c r="LUM58" s="113"/>
      <c r="LUN58" s="113"/>
      <c r="LUO58" s="113"/>
      <c r="LUP58" s="113"/>
      <c r="LUQ58" s="113"/>
      <c r="LUR58" s="113"/>
      <c r="LUS58" s="113"/>
      <c r="LUT58" s="113"/>
      <c r="LUU58" s="113"/>
      <c r="LUV58" s="113"/>
      <c r="LUW58" s="113"/>
      <c r="LUX58" s="113"/>
      <c r="LUY58" s="113"/>
      <c r="LUZ58" s="113"/>
      <c r="LVA58" s="113"/>
      <c r="LVB58" s="113"/>
      <c r="LVC58" s="113"/>
      <c r="LVD58" s="113"/>
      <c r="LVE58" s="113"/>
      <c r="LVF58" s="113"/>
      <c r="LVG58" s="113"/>
      <c r="LVH58" s="113"/>
      <c r="LVI58" s="113"/>
      <c r="LVJ58" s="113"/>
      <c r="LVK58" s="113"/>
      <c r="LVL58" s="113"/>
      <c r="LVM58" s="113"/>
      <c r="LVN58" s="113"/>
      <c r="LVO58" s="113"/>
      <c r="LVP58" s="113"/>
      <c r="LVQ58" s="113"/>
      <c r="LVR58" s="113"/>
      <c r="LVS58" s="113"/>
      <c r="LVT58" s="113"/>
      <c r="LVU58" s="113"/>
      <c r="LVV58" s="113"/>
      <c r="LVW58" s="113"/>
      <c r="LVX58" s="113"/>
      <c r="LVY58" s="113"/>
      <c r="LVZ58" s="113"/>
      <c r="LWA58" s="113"/>
      <c r="LWB58" s="113"/>
      <c r="LWC58" s="113"/>
      <c r="LWD58" s="113"/>
      <c r="LWE58" s="113"/>
      <c r="LWF58" s="113"/>
      <c r="LWG58" s="113"/>
      <c r="LWH58" s="113"/>
      <c r="LWI58" s="113"/>
      <c r="LWJ58" s="113"/>
      <c r="LWK58" s="113"/>
      <c r="LWL58" s="113"/>
      <c r="LWM58" s="113"/>
      <c r="LWN58" s="113"/>
      <c r="LWO58" s="113"/>
      <c r="LWP58" s="113"/>
      <c r="LWQ58" s="113"/>
      <c r="LWR58" s="113"/>
      <c r="LWS58" s="113"/>
      <c r="LWT58" s="113"/>
      <c r="LWU58" s="113"/>
      <c r="LWV58" s="113"/>
      <c r="LWW58" s="113"/>
      <c r="LWX58" s="113"/>
      <c r="LWY58" s="113"/>
      <c r="LWZ58" s="113"/>
      <c r="LXA58" s="113"/>
      <c r="LXB58" s="113"/>
      <c r="LXC58" s="113"/>
      <c r="LXD58" s="113"/>
      <c r="LXE58" s="113"/>
      <c r="LXF58" s="113"/>
      <c r="LXG58" s="113"/>
      <c r="LXH58" s="113"/>
      <c r="LXI58" s="113"/>
      <c r="LXJ58" s="113"/>
      <c r="LXK58" s="113"/>
      <c r="LXL58" s="113"/>
      <c r="LXM58" s="113"/>
      <c r="LXN58" s="113"/>
      <c r="LXO58" s="113"/>
      <c r="LXP58" s="113"/>
      <c r="LXQ58" s="113"/>
      <c r="LXR58" s="113"/>
      <c r="LXS58" s="113"/>
      <c r="LXT58" s="113"/>
      <c r="LXU58" s="113"/>
      <c r="LXV58" s="113"/>
      <c r="LXW58" s="113"/>
      <c r="LXX58" s="113"/>
      <c r="LXY58" s="113"/>
      <c r="LXZ58" s="113"/>
      <c r="LYA58" s="113"/>
      <c r="LYB58" s="113"/>
      <c r="LYC58" s="113"/>
      <c r="LYD58" s="113"/>
      <c r="LYE58" s="113"/>
      <c r="LYF58" s="113"/>
      <c r="LYG58" s="113"/>
      <c r="LYH58" s="113"/>
      <c r="LYI58" s="113"/>
      <c r="LYJ58" s="113"/>
      <c r="LYK58" s="113"/>
      <c r="LYL58" s="113"/>
      <c r="LYM58" s="113"/>
      <c r="LYN58" s="113"/>
      <c r="LYO58" s="113"/>
      <c r="LYP58" s="113"/>
      <c r="LYQ58" s="113"/>
      <c r="LYR58" s="113"/>
      <c r="LYS58" s="113"/>
      <c r="LYT58" s="113"/>
      <c r="LYU58" s="113"/>
      <c r="LYV58" s="113"/>
      <c r="LYW58" s="113"/>
      <c r="LYX58" s="113"/>
      <c r="LYY58" s="113"/>
      <c r="LYZ58" s="113"/>
      <c r="LZA58" s="113"/>
      <c r="LZB58" s="113"/>
      <c r="LZC58" s="113"/>
      <c r="LZD58" s="113"/>
      <c r="LZE58" s="113"/>
      <c r="LZF58" s="113"/>
      <c r="LZG58" s="113"/>
      <c r="LZH58" s="113"/>
      <c r="LZI58" s="113"/>
      <c r="LZJ58" s="113"/>
      <c r="LZK58" s="113"/>
      <c r="LZL58" s="113"/>
      <c r="LZM58" s="113"/>
      <c r="LZN58" s="113"/>
      <c r="LZO58" s="113"/>
      <c r="LZP58" s="113"/>
      <c r="LZQ58" s="113"/>
      <c r="LZR58" s="113"/>
      <c r="LZS58" s="113"/>
      <c r="LZT58" s="113"/>
      <c r="LZU58" s="113"/>
      <c r="LZV58" s="113"/>
      <c r="LZW58" s="113"/>
      <c r="LZX58" s="113"/>
      <c r="LZY58" s="113"/>
      <c r="LZZ58" s="113"/>
      <c r="MAA58" s="113"/>
      <c r="MAB58" s="113"/>
      <c r="MAC58" s="113"/>
      <c r="MAD58" s="113"/>
      <c r="MAE58" s="113"/>
      <c r="MAF58" s="113"/>
      <c r="MAG58" s="113"/>
      <c r="MAH58" s="113"/>
      <c r="MAI58" s="113"/>
      <c r="MAJ58" s="113"/>
      <c r="MAK58" s="113"/>
      <c r="MAL58" s="113"/>
      <c r="MAM58" s="113"/>
      <c r="MAN58" s="113"/>
      <c r="MAO58" s="113"/>
      <c r="MAP58" s="113"/>
      <c r="MAQ58" s="113"/>
      <c r="MAR58" s="113"/>
      <c r="MAS58" s="113"/>
      <c r="MAT58" s="113"/>
      <c r="MAU58" s="113"/>
      <c r="MAV58" s="113"/>
      <c r="MAW58" s="113"/>
      <c r="MAX58" s="113"/>
      <c r="MAY58" s="113"/>
      <c r="MAZ58" s="113"/>
      <c r="MBA58" s="113"/>
      <c r="MBB58" s="113"/>
      <c r="MBC58" s="113"/>
      <c r="MBD58" s="113"/>
      <c r="MBE58" s="113"/>
      <c r="MBF58" s="113"/>
      <c r="MBG58" s="113"/>
      <c r="MBH58" s="113"/>
      <c r="MBI58" s="113"/>
      <c r="MBJ58" s="113"/>
      <c r="MBK58" s="113"/>
      <c r="MBL58" s="113"/>
      <c r="MBM58" s="113"/>
      <c r="MBN58" s="113"/>
      <c r="MBO58" s="113"/>
      <c r="MBP58" s="113"/>
      <c r="MBQ58" s="113"/>
      <c r="MBR58" s="113"/>
      <c r="MBS58" s="113"/>
      <c r="MBT58" s="113"/>
      <c r="MBU58" s="113"/>
      <c r="MBV58" s="113"/>
      <c r="MBW58" s="113"/>
      <c r="MBX58" s="113"/>
      <c r="MBY58" s="113"/>
      <c r="MBZ58" s="113"/>
      <c r="MCA58" s="113"/>
      <c r="MCB58" s="113"/>
      <c r="MCC58" s="113"/>
      <c r="MCD58" s="113"/>
      <c r="MCE58" s="113"/>
      <c r="MCF58" s="113"/>
      <c r="MCG58" s="113"/>
      <c r="MCH58" s="113"/>
      <c r="MCI58" s="113"/>
      <c r="MCJ58" s="113"/>
      <c r="MCK58" s="113"/>
      <c r="MCL58" s="113"/>
      <c r="MCM58" s="113"/>
      <c r="MCN58" s="113"/>
      <c r="MCO58" s="113"/>
      <c r="MCP58" s="113"/>
      <c r="MCQ58" s="113"/>
      <c r="MCR58" s="113"/>
      <c r="MCS58" s="113"/>
      <c r="MCT58" s="113"/>
      <c r="MCU58" s="113"/>
      <c r="MCV58" s="113"/>
      <c r="MCW58" s="113"/>
      <c r="MCX58" s="113"/>
      <c r="MCY58" s="113"/>
      <c r="MCZ58" s="113"/>
      <c r="MDA58" s="113"/>
      <c r="MDB58" s="113"/>
      <c r="MDC58" s="113"/>
      <c r="MDD58" s="113"/>
      <c r="MDE58" s="113"/>
      <c r="MDF58" s="113"/>
      <c r="MDG58" s="113"/>
      <c r="MDH58" s="113"/>
      <c r="MDI58" s="113"/>
      <c r="MDJ58" s="113"/>
      <c r="MDK58" s="113"/>
      <c r="MDL58" s="113"/>
      <c r="MDM58" s="113"/>
      <c r="MDN58" s="113"/>
      <c r="MDO58" s="113"/>
      <c r="MDP58" s="113"/>
      <c r="MDQ58" s="113"/>
      <c r="MDR58" s="113"/>
      <c r="MDS58" s="113"/>
      <c r="MDT58" s="113"/>
      <c r="MDU58" s="113"/>
      <c r="MDV58" s="113"/>
      <c r="MDW58" s="113"/>
      <c r="MDX58" s="113"/>
      <c r="MDY58" s="113"/>
      <c r="MDZ58" s="113"/>
      <c r="MEA58" s="113"/>
      <c r="MEB58" s="113"/>
      <c r="MEC58" s="113"/>
      <c r="MED58" s="113"/>
      <c r="MEE58" s="113"/>
      <c r="MEF58" s="113"/>
      <c r="MEG58" s="113"/>
      <c r="MEH58" s="113"/>
      <c r="MEI58" s="113"/>
      <c r="MEJ58" s="113"/>
      <c r="MEK58" s="113"/>
      <c r="MEL58" s="113"/>
      <c r="MEM58" s="113"/>
      <c r="MEN58" s="113"/>
      <c r="MEO58" s="113"/>
      <c r="MEP58" s="113"/>
      <c r="MEQ58" s="113"/>
      <c r="MER58" s="113"/>
      <c r="MES58" s="113"/>
      <c r="MET58" s="113"/>
      <c r="MEU58" s="113"/>
      <c r="MEV58" s="113"/>
      <c r="MEW58" s="113"/>
      <c r="MEX58" s="113"/>
      <c r="MEY58" s="113"/>
      <c r="MEZ58" s="113"/>
      <c r="MFA58" s="113"/>
      <c r="MFB58" s="113"/>
      <c r="MFC58" s="113"/>
      <c r="MFD58" s="113"/>
      <c r="MFE58" s="113"/>
      <c r="MFF58" s="113"/>
      <c r="MFG58" s="113"/>
      <c r="MFH58" s="113"/>
      <c r="MFI58" s="113"/>
      <c r="MFJ58" s="113"/>
      <c r="MFK58" s="113"/>
      <c r="MFL58" s="113"/>
      <c r="MFM58" s="113"/>
      <c r="MFN58" s="113"/>
      <c r="MFO58" s="113"/>
      <c r="MFP58" s="113"/>
      <c r="MFQ58" s="113"/>
      <c r="MFR58" s="113"/>
      <c r="MFS58" s="113"/>
      <c r="MFT58" s="113"/>
      <c r="MFU58" s="113"/>
      <c r="MFV58" s="113"/>
      <c r="MFW58" s="113"/>
      <c r="MFX58" s="113"/>
      <c r="MFY58" s="113"/>
      <c r="MFZ58" s="113"/>
      <c r="MGA58" s="113"/>
      <c r="MGB58" s="113"/>
      <c r="MGC58" s="113"/>
      <c r="MGD58" s="113"/>
      <c r="MGE58" s="113"/>
      <c r="MGF58" s="113"/>
      <c r="MGG58" s="113"/>
      <c r="MGH58" s="113"/>
      <c r="MGI58" s="113"/>
      <c r="MGJ58" s="113"/>
      <c r="MGK58" s="113"/>
      <c r="MGL58" s="113"/>
      <c r="MGM58" s="113"/>
      <c r="MGN58" s="113"/>
      <c r="MGO58" s="113"/>
      <c r="MGP58" s="113"/>
      <c r="MGQ58" s="113"/>
      <c r="MGR58" s="113"/>
      <c r="MGS58" s="113"/>
      <c r="MGT58" s="113"/>
      <c r="MGU58" s="113"/>
      <c r="MGV58" s="113"/>
      <c r="MGW58" s="113"/>
      <c r="MGX58" s="113"/>
      <c r="MGY58" s="113"/>
      <c r="MGZ58" s="113"/>
      <c r="MHA58" s="113"/>
      <c r="MHB58" s="113"/>
      <c r="MHC58" s="113"/>
      <c r="MHD58" s="113"/>
      <c r="MHE58" s="113"/>
      <c r="MHF58" s="113"/>
      <c r="MHG58" s="113"/>
      <c r="MHH58" s="113"/>
      <c r="MHI58" s="113"/>
      <c r="MHJ58" s="113"/>
      <c r="MHK58" s="113"/>
      <c r="MHL58" s="113"/>
      <c r="MHM58" s="113"/>
      <c r="MHN58" s="113"/>
      <c r="MHO58" s="113"/>
      <c r="MHP58" s="113"/>
      <c r="MHQ58" s="113"/>
      <c r="MHR58" s="113"/>
      <c r="MHS58" s="113"/>
      <c r="MHT58" s="113"/>
      <c r="MHU58" s="113"/>
      <c r="MHV58" s="113"/>
      <c r="MHW58" s="113"/>
      <c r="MHX58" s="113"/>
      <c r="MHY58" s="113"/>
      <c r="MHZ58" s="113"/>
      <c r="MIA58" s="113"/>
      <c r="MIB58" s="113"/>
      <c r="MIC58" s="113"/>
      <c r="MID58" s="113"/>
      <c r="MIE58" s="113"/>
      <c r="MIF58" s="113"/>
      <c r="MIG58" s="113"/>
      <c r="MIH58" s="113"/>
      <c r="MII58" s="113"/>
      <c r="MIJ58" s="113"/>
      <c r="MIK58" s="113"/>
      <c r="MIL58" s="113"/>
      <c r="MIM58" s="113"/>
      <c r="MIN58" s="113"/>
      <c r="MIO58" s="113"/>
      <c r="MIP58" s="113"/>
      <c r="MIQ58" s="113"/>
      <c r="MIR58" s="113"/>
      <c r="MIS58" s="113"/>
      <c r="MIT58" s="113"/>
      <c r="MIU58" s="113"/>
      <c r="MIV58" s="113"/>
      <c r="MIW58" s="113"/>
      <c r="MIX58" s="113"/>
      <c r="MIY58" s="113"/>
      <c r="MIZ58" s="113"/>
      <c r="MJA58" s="113"/>
      <c r="MJB58" s="113"/>
      <c r="MJC58" s="113"/>
      <c r="MJD58" s="113"/>
      <c r="MJE58" s="113"/>
      <c r="MJF58" s="113"/>
      <c r="MJG58" s="113"/>
      <c r="MJH58" s="113"/>
      <c r="MJI58" s="113"/>
      <c r="MJJ58" s="113"/>
      <c r="MJK58" s="113"/>
      <c r="MJL58" s="113"/>
      <c r="MJM58" s="113"/>
      <c r="MJN58" s="113"/>
      <c r="MJO58" s="113"/>
      <c r="MJP58" s="113"/>
      <c r="MJQ58" s="113"/>
      <c r="MJR58" s="113"/>
      <c r="MJS58" s="113"/>
      <c r="MJT58" s="113"/>
      <c r="MJU58" s="113"/>
      <c r="MJV58" s="113"/>
      <c r="MJW58" s="113"/>
      <c r="MJX58" s="113"/>
      <c r="MJY58" s="113"/>
      <c r="MJZ58" s="113"/>
      <c r="MKA58" s="113"/>
      <c r="MKB58" s="113"/>
      <c r="MKC58" s="113"/>
      <c r="MKD58" s="113"/>
      <c r="MKE58" s="113"/>
      <c r="MKF58" s="113"/>
      <c r="MKG58" s="113"/>
      <c r="MKH58" s="113"/>
      <c r="MKI58" s="113"/>
      <c r="MKJ58" s="113"/>
      <c r="MKK58" s="113"/>
      <c r="MKL58" s="113"/>
      <c r="MKM58" s="113"/>
      <c r="MKN58" s="113"/>
      <c r="MKO58" s="113"/>
      <c r="MKP58" s="113"/>
      <c r="MKQ58" s="113"/>
      <c r="MKR58" s="113"/>
      <c r="MKS58" s="113"/>
      <c r="MKT58" s="113"/>
      <c r="MKU58" s="113"/>
      <c r="MKV58" s="113"/>
      <c r="MKW58" s="113"/>
      <c r="MKX58" s="113"/>
      <c r="MKY58" s="113"/>
      <c r="MKZ58" s="113"/>
      <c r="MLA58" s="113"/>
      <c r="MLB58" s="113"/>
      <c r="MLC58" s="113"/>
      <c r="MLD58" s="113"/>
      <c r="MLE58" s="113"/>
      <c r="MLF58" s="113"/>
      <c r="MLG58" s="113"/>
      <c r="MLH58" s="113"/>
      <c r="MLI58" s="113"/>
      <c r="MLJ58" s="113"/>
      <c r="MLK58" s="113"/>
      <c r="MLL58" s="113"/>
      <c r="MLM58" s="113"/>
      <c r="MLN58" s="113"/>
      <c r="MLO58" s="113"/>
      <c r="MLP58" s="113"/>
      <c r="MLQ58" s="113"/>
      <c r="MLR58" s="113"/>
      <c r="MLS58" s="113"/>
      <c r="MLT58" s="113"/>
      <c r="MLU58" s="113"/>
      <c r="MLV58" s="113"/>
      <c r="MLW58" s="113"/>
      <c r="MLX58" s="113"/>
      <c r="MLY58" s="113"/>
      <c r="MLZ58" s="113"/>
      <c r="MMA58" s="113"/>
      <c r="MMB58" s="113"/>
      <c r="MMC58" s="113"/>
      <c r="MMD58" s="113"/>
      <c r="MME58" s="113"/>
      <c r="MMF58" s="113"/>
      <c r="MMG58" s="113"/>
      <c r="MMH58" s="113"/>
      <c r="MMI58" s="113"/>
      <c r="MMJ58" s="113"/>
      <c r="MMK58" s="113"/>
      <c r="MML58" s="113"/>
      <c r="MMM58" s="113"/>
      <c r="MMN58" s="113"/>
      <c r="MMO58" s="113"/>
      <c r="MMP58" s="113"/>
      <c r="MMQ58" s="113"/>
      <c r="MMR58" s="113"/>
      <c r="MMS58" s="113"/>
      <c r="MMT58" s="113"/>
      <c r="MMU58" s="113"/>
      <c r="MMV58" s="113"/>
      <c r="MMW58" s="113"/>
      <c r="MMX58" s="113"/>
      <c r="MMY58" s="113"/>
      <c r="MMZ58" s="113"/>
      <c r="MNA58" s="113"/>
      <c r="MNB58" s="113"/>
      <c r="MNC58" s="113"/>
      <c r="MND58" s="113"/>
      <c r="MNE58" s="113"/>
      <c r="MNF58" s="113"/>
      <c r="MNG58" s="113"/>
      <c r="MNH58" s="113"/>
      <c r="MNI58" s="113"/>
      <c r="MNJ58" s="113"/>
      <c r="MNK58" s="113"/>
      <c r="MNL58" s="113"/>
      <c r="MNM58" s="113"/>
      <c r="MNN58" s="113"/>
      <c r="MNO58" s="113"/>
      <c r="MNP58" s="113"/>
      <c r="MNQ58" s="113"/>
      <c r="MNR58" s="113"/>
      <c r="MNS58" s="113"/>
      <c r="MNT58" s="113"/>
      <c r="MNU58" s="113"/>
      <c r="MNV58" s="113"/>
      <c r="MNW58" s="113"/>
      <c r="MNX58" s="113"/>
      <c r="MNY58" s="113"/>
      <c r="MNZ58" s="113"/>
      <c r="MOA58" s="113"/>
      <c r="MOB58" s="113"/>
      <c r="MOC58" s="113"/>
      <c r="MOD58" s="113"/>
      <c r="MOE58" s="113"/>
      <c r="MOF58" s="113"/>
      <c r="MOG58" s="113"/>
      <c r="MOH58" s="113"/>
      <c r="MOI58" s="113"/>
      <c r="MOJ58" s="113"/>
      <c r="MOK58" s="113"/>
      <c r="MOL58" s="113"/>
      <c r="MOM58" s="113"/>
      <c r="MON58" s="113"/>
      <c r="MOO58" s="113"/>
      <c r="MOP58" s="113"/>
      <c r="MOQ58" s="113"/>
      <c r="MOR58" s="113"/>
      <c r="MOS58" s="113"/>
      <c r="MOT58" s="113"/>
      <c r="MOU58" s="113"/>
      <c r="MOV58" s="113"/>
      <c r="MOW58" s="113"/>
      <c r="MOX58" s="113"/>
      <c r="MOY58" s="113"/>
      <c r="MOZ58" s="113"/>
      <c r="MPA58" s="113"/>
      <c r="MPB58" s="113"/>
      <c r="MPC58" s="113"/>
      <c r="MPD58" s="113"/>
      <c r="MPE58" s="113"/>
      <c r="MPF58" s="113"/>
      <c r="MPG58" s="113"/>
      <c r="MPH58" s="113"/>
      <c r="MPI58" s="113"/>
      <c r="MPJ58" s="113"/>
      <c r="MPK58" s="113"/>
      <c r="MPL58" s="113"/>
      <c r="MPM58" s="113"/>
      <c r="MPN58" s="113"/>
      <c r="MPO58" s="113"/>
      <c r="MPP58" s="113"/>
      <c r="MPQ58" s="113"/>
      <c r="MPR58" s="113"/>
      <c r="MPS58" s="113"/>
      <c r="MPT58" s="113"/>
      <c r="MPU58" s="113"/>
      <c r="MPV58" s="113"/>
      <c r="MPW58" s="113"/>
      <c r="MPX58" s="113"/>
      <c r="MPY58" s="113"/>
      <c r="MPZ58" s="113"/>
      <c r="MQA58" s="113"/>
      <c r="MQB58" s="113"/>
      <c r="MQC58" s="113"/>
      <c r="MQD58" s="113"/>
      <c r="MQE58" s="113"/>
      <c r="MQF58" s="113"/>
      <c r="MQG58" s="113"/>
      <c r="MQH58" s="113"/>
      <c r="MQI58" s="113"/>
      <c r="MQJ58" s="113"/>
      <c r="MQK58" s="113"/>
      <c r="MQL58" s="113"/>
      <c r="MQM58" s="113"/>
      <c r="MQN58" s="113"/>
      <c r="MQO58" s="113"/>
      <c r="MQP58" s="113"/>
      <c r="MQQ58" s="113"/>
      <c r="MQR58" s="113"/>
      <c r="MQS58" s="113"/>
      <c r="MQT58" s="113"/>
      <c r="MQU58" s="113"/>
      <c r="MQV58" s="113"/>
      <c r="MQW58" s="113"/>
      <c r="MQX58" s="113"/>
      <c r="MQY58" s="113"/>
      <c r="MQZ58" s="113"/>
      <c r="MRA58" s="113"/>
      <c r="MRB58" s="113"/>
      <c r="MRC58" s="113"/>
      <c r="MRD58" s="113"/>
      <c r="MRE58" s="113"/>
      <c r="MRF58" s="113"/>
      <c r="MRG58" s="113"/>
      <c r="MRH58" s="113"/>
      <c r="MRI58" s="113"/>
      <c r="MRJ58" s="113"/>
      <c r="MRK58" s="113"/>
      <c r="MRL58" s="113"/>
      <c r="MRM58" s="113"/>
      <c r="MRN58" s="113"/>
      <c r="MRO58" s="113"/>
      <c r="MRP58" s="113"/>
      <c r="MRQ58" s="113"/>
      <c r="MRR58" s="113"/>
      <c r="MRS58" s="113"/>
      <c r="MRT58" s="113"/>
      <c r="MRU58" s="113"/>
      <c r="MRV58" s="113"/>
      <c r="MRW58" s="113"/>
      <c r="MRX58" s="113"/>
      <c r="MRY58" s="113"/>
      <c r="MRZ58" s="113"/>
      <c r="MSA58" s="113"/>
      <c r="MSB58" s="113"/>
      <c r="MSC58" s="113"/>
      <c r="MSD58" s="113"/>
      <c r="MSE58" s="113"/>
      <c r="MSF58" s="113"/>
      <c r="MSG58" s="113"/>
      <c r="MSH58" s="113"/>
      <c r="MSI58" s="113"/>
      <c r="MSJ58" s="113"/>
      <c r="MSK58" s="113"/>
      <c r="MSL58" s="113"/>
      <c r="MSM58" s="113"/>
      <c r="MSN58" s="113"/>
      <c r="MSO58" s="113"/>
      <c r="MSP58" s="113"/>
      <c r="MSQ58" s="113"/>
      <c r="MSR58" s="113"/>
      <c r="MSS58" s="113"/>
      <c r="MST58" s="113"/>
      <c r="MSU58" s="113"/>
      <c r="MSV58" s="113"/>
      <c r="MSW58" s="113"/>
      <c r="MSX58" s="113"/>
      <c r="MSY58" s="113"/>
      <c r="MSZ58" s="113"/>
      <c r="MTA58" s="113"/>
      <c r="MTB58" s="113"/>
      <c r="MTC58" s="113"/>
      <c r="MTD58" s="113"/>
      <c r="MTE58" s="113"/>
      <c r="MTF58" s="113"/>
      <c r="MTG58" s="113"/>
      <c r="MTH58" s="113"/>
      <c r="MTI58" s="113"/>
      <c r="MTJ58" s="113"/>
      <c r="MTK58" s="113"/>
      <c r="MTL58" s="113"/>
      <c r="MTM58" s="113"/>
      <c r="MTN58" s="113"/>
      <c r="MTO58" s="113"/>
      <c r="MTP58" s="113"/>
      <c r="MTQ58" s="113"/>
      <c r="MTR58" s="113"/>
      <c r="MTS58" s="113"/>
      <c r="MTT58" s="113"/>
      <c r="MTU58" s="113"/>
      <c r="MTV58" s="113"/>
      <c r="MTW58" s="113"/>
      <c r="MTX58" s="113"/>
      <c r="MTY58" s="113"/>
      <c r="MTZ58" s="113"/>
      <c r="MUA58" s="113"/>
      <c r="MUB58" s="113"/>
      <c r="MUC58" s="113"/>
      <c r="MUD58" s="113"/>
      <c r="MUE58" s="113"/>
      <c r="MUF58" s="113"/>
      <c r="MUG58" s="113"/>
      <c r="MUH58" s="113"/>
      <c r="MUI58" s="113"/>
      <c r="MUJ58" s="113"/>
      <c r="MUK58" s="113"/>
      <c r="MUL58" s="113"/>
      <c r="MUM58" s="113"/>
      <c r="MUN58" s="113"/>
      <c r="MUO58" s="113"/>
      <c r="MUP58" s="113"/>
      <c r="MUQ58" s="113"/>
      <c r="MUR58" s="113"/>
      <c r="MUS58" s="113"/>
      <c r="MUT58" s="113"/>
      <c r="MUU58" s="113"/>
      <c r="MUV58" s="113"/>
      <c r="MUW58" s="113"/>
      <c r="MUX58" s="113"/>
      <c r="MUY58" s="113"/>
      <c r="MUZ58" s="113"/>
      <c r="MVA58" s="113"/>
      <c r="MVB58" s="113"/>
      <c r="MVC58" s="113"/>
      <c r="MVD58" s="113"/>
      <c r="MVE58" s="113"/>
      <c r="MVF58" s="113"/>
      <c r="MVG58" s="113"/>
      <c r="MVH58" s="113"/>
      <c r="MVI58" s="113"/>
      <c r="MVJ58" s="113"/>
      <c r="MVK58" s="113"/>
      <c r="MVL58" s="113"/>
      <c r="MVM58" s="113"/>
      <c r="MVN58" s="113"/>
      <c r="MVO58" s="113"/>
      <c r="MVP58" s="113"/>
      <c r="MVQ58" s="113"/>
      <c r="MVR58" s="113"/>
      <c r="MVS58" s="113"/>
      <c r="MVT58" s="113"/>
      <c r="MVU58" s="113"/>
      <c r="MVV58" s="113"/>
      <c r="MVW58" s="113"/>
      <c r="MVX58" s="113"/>
      <c r="MVY58" s="113"/>
      <c r="MVZ58" s="113"/>
      <c r="MWA58" s="113"/>
      <c r="MWB58" s="113"/>
      <c r="MWC58" s="113"/>
      <c r="MWD58" s="113"/>
      <c r="MWE58" s="113"/>
      <c r="MWF58" s="113"/>
      <c r="MWG58" s="113"/>
      <c r="MWH58" s="113"/>
      <c r="MWI58" s="113"/>
      <c r="MWJ58" s="113"/>
      <c r="MWK58" s="113"/>
      <c r="MWL58" s="113"/>
      <c r="MWM58" s="113"/>
      <c r="MWN58" s="113"/>
      <c r="MWO58" s="113"/>
      <c r="MWP58" s="113"/>
      <c r="MWQ58" s="113"/>
      <c r="MWR58" s="113"/>
      <c r="MWS58" s="113"/>
      <c r="MWT58" s="113"/>
      <c r="MWU58" s="113"/>
      <c r="MWV58" s="113"/>
      <c r="MWW58" s="113"/>
      <c r="MWX58" s="113"/>
      <c r="MWY58" s="113"/>
      <c r="MWZ58" s="113"/>
      <c r="MXA58" s="113"/>
      <c r="MXB58" s="113"/>
      <c r="MXC58" s="113"/>
      <c r="MXD58" s="113"/>
      <c r="MXE58" s="113"/>
      <c r="MXF58" s="113"/>
      <c r="MXG58" s="113"/>
      <c r="MXH58" s="113"/>
      <c r="MXI58" s="113"/>
      <c r="MXJ58" s="113"/>
      <c r="MXK58" s="113"/>
      <c r="MXL58" s="113"/>
      <c r="MXM58" s="113"/>
      <c r="MXN58" s="113"/>
      <c r="MXO58" s="113"/>
      <c r="MXP58" s="113"/>
      <c r="MXQ58" s="113"/>
      <c r="MXR58" s="113"/>
      <c r="MXS58" s="113"/>
      <c r="MXT58" s="113"/>
      <c r="MXU58" s="113"/>
      <c r="MXV58" s="113"/>
      <c r="MXW58" s="113"/>
      <c r="MXX58" s="113"/>
      <c r="MXY58" s="113"/>
      <c r="MXZ58" s="113"/>
      <c r="MYA58" s="113"/>
      <c r="MYB58" s="113"/>
      <c r="MYC58" s="113"/>
      <c r="MYD58" s="113"/>
      <c r="MYE58" s="113"/>
      <c r="MYF58" s="113"/>
      <c r="MYG58" s="113"/>
      <c r="MYH58" s="113"/>
      <c r="MYI58" s="113"/>
      <c r="MYJ58" s="113"/>
      <c r="MYK58" s="113"/>
      <c r="MYL58" s="113"/>
      <c r="MYM58" s="113"/>
      <c r="MYN58" s="113"/>
      <c r="MYO58" s="113"/>
      <c r="MYP58" s="113"/>
      <c r="MYQ58" s="113"/>
      <c r="MYR58" s="113"/>
      <c r="MYS58" s="113"/>
      <c r="MYT58" s="113"/>
      <c r="MYU58" s="113"/>
      <c r="MYV58" s="113"/>
      <c r="MYW58" s="113"/>
      <c r="MYX58" s="113"/>
      <c r="MYY58" s="113"/>
      <c r="MYZ58" s="113"/>
      <c r="MZA58" s="113"/>
      <c r="MZB58" s="113"/>
      <c r="MZC58" s="113"/>
      <c r="MZD58" s="113"/>
      <c r="MZE58" s="113"/>
      <c r="MZF58" s="113"/>
      <c r="MZG58" s="113"/>
      <c r="MZH58" s="113"/>
      <c r="MZI58" s="113"/>
      <c r="MZJ58" s="113"/>
      <c r="MZK58" s="113"/>
      <c r="MZL58" s="113"/>
      <c r="MZM58" s="113"/>
      <c r="MZN58" s="113"/>
      <c r="MZO58" s="113"/>
      <c r="MZP58" s="113"/>
      <c r="MZQ58" s="113"/>
      <c r="MZR58" s="113"/>
      <c r="MZS58" s="113"/>
      <c r="MZT58" s="113"/>
      <c r="MZU58" s="113"/>
      <c r="MZV58" s="113"/>
      <c r="MZW58" s="113"/>
      <c r="MZX58" s="113"/>
      <c r="MZY58" s="113"/>
      <c r="MZZ58" s="113"/>
      <c r="NAA58" s="113"/>
      <c r="NAB58" s="113"/>
      <c r="NAC58" s="113"/>
      <c r="NAD58" s="113"/>
      <c r="NAE58" s="113"/>
      <c r="NAF58" s="113"/>
      <c r="NAG58" s="113"/>
      <c r="NAH58" s="113"/>
      <c r="NAI58" s="113"/>
      <c r="NAJ58" s="113"/>
      <c r="NAK58" s="113"/>
      <c r="NAL58" s="113"/>
      <c r="NAM58" s="113"/>
      <c r="NAN58" s="113"/>
      <c r="NAO58" s="113"/>
      <c r="NAP58" s="113"/>
      <c r="NAQ58" s="113"/>
      <c r="NAR58" s="113"/>
      <c r="NAS58" s="113"/>
      <c r="NAT58" s="113"/>
      <c r="NAU58" s="113"/>
      <c r="NAV58" s="113"/>
      <c r="NAW58" s="113"/>
      <c r="NAX58" s="113"/>
      <c r="NAY58" s="113"/>
      <c r="NAZ58" s="113"/>
      <c r="NBA58" s="113"/>
      <c r="NBB58" s="113"/>
      <c r="NBC58" s="113"/>
      <c r="NBD58" s="113"/>
      <c r="NBE58" s="113"/>
      <c r="NBF58" s="113"/>
      <c r="NBG58" s="113"/>
      <c r="NBH58" s="113"/>
      <c r="NBI58" s="113"/>
      <c r="NBJ58" s="113"/>
      <c r="NBK58" s="113"/>
      <c r="NBL58" s="113"/>
      <c r="NBM58" s="113"/>
      <c r="NBN58" s="113"/>
      <c r="NBO58" s="113"/>
      <c r="NBP58" s="113"/>
      <c r="NBQ58" s="113"/>
      <c r="NBR58" s="113"/>
      <c r="NBS58" s="113"/>
      <c r="NBT58" s="113"/>
      <c r="NBU58" s="113"/>
      <c r="NBV58" s="113"/>
      <c r="NBW58" s="113"/>
      <c r="NBX58" s="113"/>
      <c r="NBY58" s="113"/>
      <c r="NBZ58" s="113"/>
      <c r="NCA58" s="113"/>
      <c r="NCB58" s="113"/>
      <c r="NCC58" s="113"/>
      <c r="NCD58" s="113"/>
      <c r="NCE58" s="113"/>
      <c r="NCF58" s="113"/>
      <c r="NCG58" s="113"/>
      <c r="NCH58" s="113"/>
      <c r="NCI58" s="113"/>
      <c r="NCJ58" s="113"/>
      <c r="NCK58" s="113"/>
      <c r="NCL58" s="113"/>
      <c r="NCM58" s="113"/>
      <c r="NCN58" s="113"/>
      <c r="NCO58" s="113"/>
      <c r="NCP58" s="113"/>
      <c r="NCQ58" s="113"/>
      <c r="NCR58" s="113"/>
      <c r="NCS58" s="113"/>
      <c r="NCT58" s="113"/>
      <c r="NCU58" s="113"/>
      <c r="NCV58" s="113"/>
      <c r="NCW58" s="113"/>
      <c r="NCX58" s="113"/>
      <c r="NCY58" s="113"/>
      <c r="NCZ58" s="113"/>
      <c r="NDA58" s="113"/>
      <c r="NDB58" s="113"/>
      <c r="NDC58" s="113"/>
      <c r="NDD58" s="113"/>
      <c r="NDE58" s="113"/>
      <c r="NDF58" s="113"/>
      <c r="NDG58" s="113"/>
      <c r="NDH58" s="113"/>
      <c r="NDI58" s="113"/>
      <c r="NDJ58" s="113"/>
      <c r="NDK58" s="113"/>
      <c r="NDL58" s="113"/>
      <c r="NDM58" s="113"/>
      <c r="NDN58" s="113"/>
      <c r="NDO58" s="113"/>
      <c r="NDP58" s="113"/>
      <c r="NDQ58" s="113"/>
      <c r="NDR58" s="113"/>
      <c r="NDS58" s="113"/>
      <c r="NDT58" s="113"/>
      <c r="NDU58" s="113"/>
      <c r="NDV58" s="113"/>
      <c r="NDW58" s="113"/>
      <c r="NDX58" s="113"/>
      <c r="NDY58" s="113"/>
      <c r="NDZ58" s="113"/>
      <c r="NEA58" s="113"/>
      <c r="NEB58" s="113"/>
      <c r="NEC58" s="113"/>
      <c r="NED58" s="113"/>
      <c r="NEE58" s="113"/>
      <c r="NEF58" s="113"/>
      <c r="NEG58" s="113"/>
      <c r="NEH58" s="113"/>
      <c r="NEI58" s="113"/>
      <c r="NEJ58" s="113"/>
      <c r="NEK58" s="113"/>
      <c r="NEL58" s="113"/>
      <c r="NEM58" s="113"/>
      <c r="NEN58" s="113"/>
      <c r="NEO58" s="113"/>
      <c r="NEP58" s="113"/>
      <c r="NEQ58" s="113"/>
      <c r="NER58" s="113"/>
      <c r="NES58" s="113"/>
      <c r="NET58" s="113"/>
      <c r="NEU58" s="113"/>
      <c r="NEV58" s="113"/>
      <c r="NEW58" s="113"/>
      <c r="NEX58" s="113"/>
      <c r="NEY58" s="113"/>
      <c r="NEZ58" s="113"/>
      <c r="NFA58" s="113"/>
      <c r="NFB58" s="113"/>
      <c r="NFC58" s="113"/>
      <c r="NFD58" s="113"/>
      <c r="NFE58" s="113"/>
      <c r="NFF58" s="113"/>
      <c r="NFG58" s="113"/>
      <c r="NFH58" s="113"/>
      <c r="NFI58" s="113"/>
      <c r="NFJ58" s="113"/>
      <c r="NFK58" s="113"/>
      <c r="NFL58" s="113"/>
      <c r="NFM58" s="113"/>
      <c r="NFN58" s="113"/>
      <c r="NFO58" s="113"/>
      <c r="NFP58" s="113"/>
      <c r="NFQ58" s="113"/>
      <c r="NFR58" s="113"/>
      <c r="NFS58" s="113"/>
      <c r="NFT58" s="113"/>
      <c r="NFU58" s="113"/>
      <c r="NFV58" s="113"/>
      <c r="NFW58" s="113"/>
      <c r="NFX58" s="113"/>
      <c r="NFY58" s="113"/>
      <c r="NFZ58" s="113"/>
      <c r="NGA58" s="113"/>
      <c r="NGB58" s="113"/>
      <c r="NGC58" s="113"/>
      <c r="NGD58" s="113"/>
      <c r="NGE58" s="113"/>
      <c r="NGF58" s="113"/>
      <c r="NGG58" s="113"/>
      <c r="NGH58" s="113"/>
      <c r="NGI58" s="113"/>
      <c r="NGJ58" s="113"/>
      <c r="NGK58" s="113"/>
      <c r="NGL58" s="113"/>
      <c r="NGM58" s="113"/>
      <c r="NGN58" s="113"/>
      <c r="NGO58" s="113"/>
      <c r="NGP58" s="113"/>
      <c r="NGQ58" s="113"/>
      <c r="NGR58" s="113"/>
      <c r="NGS58" s="113"/>
      <c r="NGT58" s="113"/>
      <c r="NGU58" s="113"/>
      <c r="NGV58" s="113"/>
      <c r="NGW58" s="113"/>
      <c r="NGX58" s="113"/>
      <c r="NGY58" s="113"/>
      <c r="NGZ58" s="113"/>
      <c r="NHA58" s="113"/>
      <c r="NHB58" s="113"/>
      <c r="NHC58" s="113"/>
      <c r="NHD58" s="113"/>
      <c r="NHE58" s="113"/>
      <c r="NHF58" s="113"/>
      <c r="NHG58" s="113"/>
      <c r="NHH58" s="113"/>
      <c r="NHI58" s="113"/>
      <c r="NHJ58" s="113"/>
      <c r="NHK58" s="113"/>
      <c r="NHL58" s="113"/>
      <c r="NHM58" s="113"/>
      <c r="NHN58" s="113"/>
      <c r="NHO58" s="113"/>
      <c r="NHP58" s="113"/>
      <c r="NHQ58" s="113"/>
      <c r="NHR58" s="113"/>
      <c r="NHS58" s="113"/>
      <c r="NHT58" s="113"/>
      <c r="NHU58" s="113"/>
      <c r="NHV58" s="113"/>
      <c r="NHW58" s="113"/>
      <c r="NHX58" s="113"/>
      <c r="NHY58" s="113"/>
      <c r="NHZ58" s="113"/>
      <c r="NIA58" s="113"/>
      <c r="NIB58" s="113"/>
      <c r="NIC58" s="113"/>
      <c r="NID58" s="113"/>
      <c r="NIE58" s="113"/>
      <c r="NIF58" s="113"/>
      <c r="NIG58" s="113"/>
      <c r="NIH58" s="113"/>
      <c r="NII58" s="113"/>
      <c r="NIJ58" s="113"/>
      <c r="NIK58" s="113"/>
      <c r="NIL58" s="113"/>
      <c r="NIM58" s="113"/>
      <c r="NIN58" s="113"/>
      <c r="NIO58" s="113"/>
      <c r="NIP58" s="113"/>
      <c r="NIQ58" s="113"/>
      <c r="NIR58" s="113"/>
      <c r="NIS58" s="113"/>
      <c r="NIT58" s="113"/>
      <c r="NIU58" s="113"/>
      <c r="NIV58" s="113"/>
      <c r="NIW58" s="113"/>
      <c r="NIX58" s="113"/>
      <c r="NIY58" s="113"/>
      <c r="NIZ58" s="113"/>
      <c r="NJA58" s="113"/>
      <c r="NJB58" s="113"/>
      <c r="NJC58" s="113"/>
      <c r="NJD58" s="113"/>
      <c r="NJE58" s="113"/>
      <c r="NJF58" s="113"/>
      <c r="NJG58" s="113"/>
      <c r="NJH58" s="113"/>
      <c r="NJI58" s="113"/>
      <c r="NJJ58" s="113"/>
      <c r="NJK58" s="113"/>
      <c r="NJL58" s="113"/>
      <c r="NJM58" s="113"/>
      <c r="NJN58" s="113"/>
      <c r="NJO58" s="113"/>
      <c r="NJP58" s="113"/>
      <c r="NJQ58" s="113"/>
      <c r="NJR58" s="113"/>
      <c r="NJS58" s="113"/>
      <c r="NJT58" s="113"/>
      <c r="NJU58" s="113"/>
      <c r="NJV58" s="113"/>
      <c r="NJW58" s="113"/>
      <c r="NJX58" s="113"/>
      <c r="NJY58" s="113"/>
      <c r="NJZ58" s="113"/>
      <c r="NKA58" s="113"/>
      <c r="NKB58" s="113"/>
      <c r="NKC58" s="113"/>
      <c r="NKD58" s="113"/>
      <c r="NKE58" s="113"/>
      <c r="NKF58" s="113"/>
      <c r="NKG58" s="113"/>
      <c r="NKH58" s="113"/>
      <c r="NKI58" s="113"/>
      <c r="NKJ58" s="113"/>
      <c r="NKK58" s="113"/>
      <c r="NKL58" s="113"/>
      <c r="NKM58" s="113"/>
      <c r="NKN58" s="113"/>
      <c r="NKO58" s="113"/>
      <c r="NKP58" s="113"/>
      <c r="NKQ58" s="113"/>
      <c r="NKR58" s="113"/>
      <c r="NKS58" s="113"/>
      <c r="NKT58" s="113"/>
      <c r="NKU58" s="113"/>
      <c r="NKV58" s="113"/>
      <c r="NKW58" s="113"/>
      <c r="NKX58" s="113"/>
      <c r="NKY58" s="113"/>
      <c r="NKZ58" s="113"/>
      <c r="NLA58" s="113"/>
      <c r="NLB58" s="113"/>
      <c r="NLC58" s="113"/>
      <c r="NLD58" s="113"/>
      <c r="NLE58" s="113"/>
      <c r="NLF58" s="113"/>
      <c r="NLG58" s="113"/>
      <c r="NLH58" s="113"/>
      <c r="NLI58" s="113"/>
      <c r="NLJ58" s="113"/>
      <c r="NLK58" s="113"/>
      <c r="NLL58" s="113"/>
      <c r="NLM58" s="113"/>
      <c r="NLN58" s="113"/>
      <c r="NLO58" s="113"/>
      <c r="NLP58" s="113"/>
      <c r="NLQ58" s="113"/>
      <c r="NLR58" s="113"/>
      <c r="NLS58" s="113"/>
      <c r="NLT58" s="113"/>
      <c r="NLU58" s="113"/>
      <c r="NLV58" s="113"/>
      <c r="NLW58" s="113"/>
      <c r="NLX58" s="113"/>
      <c r="NLY58" s="113"/>
      <c r="NLZ58" s="113"/>
      <c r="NMA58" s="113"/>
      <c r="NMB58" s="113"/>
      <c r="NMC58" s="113"/>
      <c r="NMD58" s="113"/>
      <c r="NME58" s="113"/>
      <c r="NMF58" s="113"/>
      <c r="NMG58" s="113"/>
      <c r="NMH58" s="113"/>
      <c r="NMI58" s="113"/>
      <c r="NMJ58" s="113"/>
      <c r="NMK58" s="113"/>
      <c r="NML58" s="113"/>
      <c r="NMM58" s="113"/>
      <c r="NMN58" s="113"/>
      <c r="NMO58" s="113"/>
      <c r="NMP58" s="113"/>
      <c r="NMQ58" s="113"/>
      <c r="NMR58" s="113"/>
      <c r="NMS58" s="113"/>
      <c r="NMT58" s="113"/>
      <c r="NMU58" s="113"/>
      <c r="NMV58" s="113"/>
      <c r="NMW58" s="113"/>
      <c r="NMX58" s="113"/>
      <c r="NMY58" s="113"/>
      <c r="NMZ58" s="113"/>
      <c r="NNA58" s="113"/>
      <c r="NNB58" s="113"/>
      <c r="NNC58" s="113"/>
      <c r="NND58" s="113"/>
      <c r="NNE58" s="113"/>
      <c r="NNF58" s="113"/>
      <c r="NNG58" s="113"/>
      <c r="NNH58" s="113"/>
      <c r="NNI58" s="113"/>
      <c r="NNJ58" s="113"/>
      <c r="NNK58" s="113"/>
      <c r="NNL58" s="113"/>
      <c r="NNM58" s="113"/>
      <c r="NNN58" s="113"/>
      <c r="NNO58" s="113"/>
      <c r="NNP58" s="113"/>
      <c r="NNQ58" s="113"/>
      <c r="NNR58" s="113"/>
      <c r="NNS58" s="113"/>
      <c r="NNT58" s="113"/>
      <c r="NNU58" s="113"/>
      <c r="NNV58" s="113"/>
      <c r="NNW58" s="113"/>
      <c r="NNX58" s="113"/>
      <c r="NNY58" s="113"/>
      <c r="NNZ58" s="113"/>
      <c r="NOA58" s="113"/>
      <c r="NOB58" s="113"/>
      <c r="NOC58" s="113"/>
      <c r="NOD58" s="113"/>
      <c r="NOE58" s="113"/>
      <c r="NOF58" s="113"/>
      <c r="NOG58" s="113"/>
      <c r="NOH58" s="113"/>
      <c r="NOI58" s="113"/>
      <c r="NOJ58" s="113"/>
      <c r="NOK58" s="113"/>
      <c r="NOL58" s="113"/>
      <c r="NOM58" s="113"/>
      <c r="NON58" s="113"/>
      <c r="NOO58" s="113"/>
      <c r="NOP58" s="113"/>
      <c r="NOQ58" s="113"/>
      <c r="NOR58" s="113"/>
      <c r="NOS58" s="113"/>
      <c r="NOT58" s="113"/>
      <c r="NOU58" s="113"/>
      <c r="NOV58" s="113"/>
      <c r="NOW58" s="113"/>
      <c r="NOX58" s="113"/>
      <c r="NOY58" s="113"/>
      <c r="NOZ58" s="113"/>
      <c r="NPA58" s="113"/>
      <c r="NPB58" s="113"/>
      <c r="NPC58" s="113"/>
      <c r="NPD58" s="113"/>
      <c r="NPE58" s="113"/>
      <c r="NPF58" s="113"/>
      <c r="NPG58" s="113"/>
      <c r="NPH58" s="113"/>
      <c r="NPI58" s="113"/>
      <c r="NPJ58" s="113"/>
      <c r="NPK58" s="113"/>
      <c r="NPL58" s="113"/>
      <c r="NPM58" s="113"/>
      <c r="NPN58" s="113"/>
      <c r="NPO58" s="113"/>
      <c r="NPP58" s="113"/>
      <c r="NPQ58" s="113"/>
      <c r="NPR58" s="113"/>
      <c r="NPS58" s="113"/>
      <c r="NPT58" s="113"/>
      <c r="NPU58" s="113"/>
      <c r="NPV58" s="113"/>
      <c r="NPW58" s="113"/>
      <c r="NPX58" s="113"/>
      <c r="NPY58" s="113"/>
      <c r="NPZ58" s="113"/>
      <c r="NQA58" s="113"/>
      <c r="NQB58" s="113"/>
      <c r="NQC58" s="113"/>
      <c r="NQD58" s="113"/>
      <c r="NQE58" s="113"/>
      <c r="NQF58" s="113"/>
      <c r="NQG58" s="113"/>
      <c r="NQH58" s="113"/>
      <c r="NQI58" s="113"/>
      <c r="NQJ58" s="113"/>
      <c r="NQK58" s="113"/>
      <c r="NQL58" s="113"/>
      <c r="NQM58" s="113"/>
      <c r="NQN58" s="113"/>
      <c r="NQO58" s="113"/>
      <c r="NQP58" s="113"/>
      <c r="NQQ58" s="113"/>
      <c r="NQR58" s="113"/>
      <c r="NQS58" s="113"/>
      <c r="NQT58" s="113"/>
      <c r="NQU58" s="113"/>
      <c r="NQV58" s="113"/>
      <c r="NQW58" s="113"/>
      <c r="NQX58" s="113"/>
      <c r="NQY58" s="113"/>
      <c r="NQZ58" s="113"/>
      <c r="NRA58" s="113"/>
      <c r="NRB58" s="113"/>
      <c r="NRC58" s="113"/>
      <c r="NRD58" s="113"/>
      <c r="NRE58" s="113"/>
      <c r="NRF58" s="113"/>
      <c r="NRG58" s="113"/>
      <c r="NRH58" s="113"/>
      <c r="NRI58" s="113"/>
      <c r="NRJ58" s="113"/>
      <c r="NRK58" s="113"/>
      <c r="NRL58" s="113"/>
      <c r="NRM58" s="113"/>
      <c r="NRN58" s="113"/>
      <c r="NRO58" s="113"/>
      <c r="NRP58" s="113"/>
      <c r="NRQ58" s="113"/>
      <c r="NRR58" s="113"/>
      <c r="NRS58" s="113"/>
      <c r="NRT58" s="113"/>
      <c r="NRU58" s="113"/>
      <c r="NRV58" s="113"/>
      <c r="NRW58" s="113"/>
      <c r="NRX58" s="113"/>
      <c r="NRY58" s="113"/>
      <c r="NRZ58" s="113"/>
      <c r="NSA58" s="113"/>
      <c r="NSB58" s="113"/>
      <c r="NSC58" s="113"/>
      <c r="NSD58" s="113"/>
      <c r="NSE58" s="113"/>
      <c r="NSF58" s="113"/>
      <c r="NSG58" s="113"/>
      <c r="NSH58" s="113"/>
      <c r="NSI58" s="113"/>
      <c r="NSJ58" s="113"/>
      <c r="NSK58" s="113"/>
      <c r="NSL58" s="113"/>
      <c r="NSM58" s="113"/>
      <c r="NSN58" s="113"/>
      <c r="NSO58" s="113"/>
      <c r="NSP58" s="113"/>
      <c r="NSQ58" s="113"/>
      <c r="NSR58" s="113"/>
      <c r="NSS58" s="113"/>
      <c r="NST58" s="113"/>
      <c r="NSU58" s="113"/>
      <c r="NSV58" s="113"/>
      <c r="NSW58" s="113"/>
      <c r="NSX58" s="113"/>
      <c r="NSY58" s="113"/>
      <c r="NSZ58" s="113"/>
      <c r="NTA58" s="113"/>
      <c r="NTB58" s="113"/>
      <c r="NTC58" s="113"/>
      <c r="NTD58" s="113"/>
      <c r="NTE58" s="113"/>
      <c r="NTF58" s="113"/>
      <c r="NTG58" s="113"/>
      <c r="NTH58" s="113"/>
      <c r="NTI58" s="113"/>
      <c r="NTJ58" s="113"/>
      <c r="NTK58" s="113"/>
      <c r="NTL58" s="113"/>
      <c r="NTM58" s="113"/>
      <c r="NTN58" s="113"/>
      <c r="NTO58" s="113"/>
      <c r="NTP58" s="113"/>
      <c r="NTQ58" s="113"/>
      <c r="NTR58" s="113"/>
      <c r="NTS58" s="113"/>
      <c r="NTT58" s="113"/>
      <c r="NTU58" s="113"/>
      <c r="NTV58" s="113"/>
      <c r="NTW58" s="113"/>
      <c r="NTX58" s="113"/>
      <c r="NTY58" s="113"/>
      <c r="NTZ58" s="113"/>
      <c r="NUA58" s="113"/>
      <c r="NUB58" s="113"/>
      <c r="NUC58" s="113"/>
      <c r="NUD58" s="113"/>
      <c r="NUE58" s="113"/>
      <c r="NUF58" s="113"/>
      <c r="NUG58" s="113"/>
      <c r="NUH58" s="113"/>
      <c r="NUI58" s="113"/>
      <c r="NUJ58" s="113"/>
      <c r="NUK58" s="113"/>
      <c r="NUL58" s="113"/>
      <c r="NUM58" s="113"/>
      <c r="NUN58" s="113"/>
      <c r="NUO58" s="113"/>
      <c r="NUP58" s="113"/>
      <c r="NUQ58" s="113"/>
      <c r="NUR58" s="113"/>
      <c r="NUS58" s="113"/>
      <c r="NUT58" s="113"/>
      <c r="NUU58" s="113"/>
      <c r="NUV58" s="113"/>
      <c r="NUW58" s="113"/>
      <c r="NUX58" s="113"/>
      <c r="NUY58" s="113"/>
      <c r="NUZ58" s="113"/>
      <c r="NVA58" s="113"/>
      <c r="NVB58" s="113"/>
      <c r="NVC58" s="113"/>
      <c r="NVD58" s="113"/>
      <c r="NVE58" s="113"/>
      <c r="NVF58" s="113"/>
      <c r="NVG58" s="113"/>
      <c r="NVH58" s="113"/>
      <c r="NVI58" s="113"/>
      <c r="NVJ58" s="113"/>
      <c r="NVK58" s="113"/>
      <c r="NVL58" s="113"/>
      <c r="NVM58" s="113"/>
      <c r="NVN58" s="113"/>
      <c r="NVO58" s="113"/>
      <c r="NVP58" s="113"/>
      <c r="NVQ58" s="113"/>
      <c r="NVR58" s="113"/>
      <c r="NVS58" s="113"/>
      <c r="NVT58" s="113"/>
      <c r="NVU58" s="113"/>
      <c r="NVV58" s="113"/>
      <c r="NVW58" s="113"/>
      <c r="NVX58" s="113"/>
      <c r="NVY58" s="113"/>
      <c r="NVZ58" s="113"/>
      <c r="NWA58" s="113"/>
      <c r="NWB58" s="113"/>
      <c r="NWC58" s="113"/>
      <c r="NWD58" s="113"/>
      <c r="NWE58" s="113"/>
      <c r="NWF58" s="113"/>
      <c r="NWG58" s="113"/>
      <c r="NWH58" s="113"/>
      <c r="NWI58" s="113"/>
      <c r="NWJ58" s="113"/>
      <c r="NWK58" s="113"/>
      <c r="NWL58" s="113"/>
      <c r="NWM58" s="113"/>
      <c r="NWN58" s="113"/>
      <c r="NWO58" s="113"/>
      <c r="NWP58" s="113"/>
      <c r="NWQ58" s="113"/>
      <c r="NWR58" s="113"/>
      <c r="NWS58" s="113"/>
      <c r="NWT58" s="113"/>
      <c r="NWU58" s="113"/>
      <c r="NWV58" s="113"/>
      <c r="NWW58" s="113"/>
      <c r="NWX58" s="113"/>
      <c r="NWY58" s="113"/>
      <c r="NWZ58" s="113"/>
      <c r="NXA58" s="113"/>
      <c r="NXB58" s="113"/>
      <c r="NXC58" s="113"/>
      <c r="NXD58" s="113"/>
      <c r="NXE58" s="113"/>
      <c r="NXF58" s="113"/>
      <c r="NXG58" s="113"/>
      <c r="NXH58" s="113"/>
      <c r="NXI58" s="113"/>
      <c r="NXJ58" s="113"/>
      <c r="NXK58" s="113"/>
      <c r="NXL58" s="113"/>
      <c r="NXM58" s="113"/>
      <c r="NXN58" s="113"/>
      <c r="NXO58" s="113"/>
      <c r="NXP58" s="113"/>
      <c r="NXQ58" s="113"/>
      <c r="NXR58" s="113"/>
      <c r="NXS58" s="113"/>
      <c r="NXT58" s="113"/>
      <c r="NXU58" s="113"/>
      <c r="NXV58" s="113"/>
      <c r="NXW58" s="113"/>
      <c r="NXX58" s="113"/>
      <c r="NXY58" s="113"/>
      <c r="NXZ58" s="113"/>
      <c r="NYA58" s="113"/>
      <c r="NYB58" s="113"/>
      <c r="NYC58" s="113"/>
      <c r="NYD58" s="113"/>
      <c r="NYE58" s="113"/>
      <c r="NYF58" s="113"/>
      <c r="NYG58" s="113"/>
      <c r="NYH58" s="113"/>
      <c r="NYI58" s="113"/>
      <c r="NYJ58" s="113"/>
      <c r="NYK58" s="113"/>
      <c r="NYL58" s="113"/>
      <c r="NYM58" s="113"/>
      <c r="NYN58" s="113"/>
      <c r="NYO58" s="113"/>
      <c r="NYP58" s="113"/>
      <c r="NYQ58" s="113"/>
      <c r="NYR58" s="113"/>
      <c r="NYS58" s="113"/>
      <c r="NYT58" s="113"/>
      <c r="NYU58" s="113"/>
      <c r="NYV58" s="113"/>
      <c r="NYW58" s="113"/>
      <c r="NYX58" s="113"/>
      <c r="NYY58" s="113"/>
      <c r="NYZ58" s="113"/>
      <c r="NZA58" s="113"/>
      <c r="NZB58" s="113"/>
      <c r="NZC58" s="113"/>
      <c r="NZD58" s="113"/>
      <c r="NZE58" s="113"/>
      <c r="NZF58" s="113"/>
      <c r="NZG58" s="113"/>
      <c r="NZH58" s="113"/>
      <c r="NZI58" s="113"/>
      <c r="NZJ58" s="113"/>
      <c r="NZK58" s="113"/>
      <c r="NZL58" s="113"/>
      <c r="NZM58" s="113"/>
      <c r="NZN58" s="113"/>
      <c r="NZO58" s="113"/>
      <c r="NZP58" s="113"/>
      <c r="NZQ58" s="113"/>
      <c r="NZR58" s="113"/>
      <c r="NZS58" s="113"/>
      <c r="NZT58" s="113"/>
      <c r="NZU58" s="113"/>
      <c r="NZV58" s="113"/>
      <c r="NZW58" s="113"/>
      <c r="NZX58" s="113"/>
      <c r="NZY58" s="113"/>
      <c r="NZZ58" s="113"/>
      <c r="OAA58" s="113"/>
      <c r="OAB58" s="113"/>
      <c r="OAC58" s="113"/>
      <c r="OAD58" s="113"/>
      <c r="OAE58" s="113"/>
      <c r="OAF58" s="113"/>
      <c r="OAG58" s="113"/>
      <c r="OAH58" s="113"/>
      <c r="OAI58" s="113"/>
      <c r="OAJ58" s="113"/>
      <c r="OAK58" s="113"/>
      <c r="OAL58" s="113"/>
      <c r="OAM58" s="113"/>
      <c r="OAN58" s="113"/>
      <c r="OAO58" s="113"/>
      <c r="OAP58" s="113"/>
      <c r="OAQ58" s="113"/>
      <c r="OAR58" s="113"/>
      <c r="OAS58" s="113"/>
      <c r="OAT58" s="113"/>
      <c r="OAU58" s="113"/>
      <c r="OAV58" s="113"/>
      <c r="OAW58" s="113"/>
      <c r="OAX58" s="113"/>
      <c r="OAY58" s="113"/>
      <c r="OAZ58" s="113"/>
      <c r="OBA58" s="113"/>
      <c r="OBB58" s="113"/>
      <c r="OBC58" s="113"/>
      <c r="OBD58" s="113"/>
      <c r="OBE58" s="113"/>
      <c r="OBF58" s="113"/>
      <c r="OBG58" s="113"/>
      <c r="OBH58" s="113"/>
      <c r="OBI58" s="113"/>
      <c r="OBJ58" s="113"/>
      <c r="OBK58" s="113"/>
      <c r="OBL58" s="113"/>
      <c r="OBM58" s="113"/>
      <c r="OBN58" s="113"/>
      <c r="OBO58" s="113"/>
      <c r="OBP58" s="113"/>
      <c r="OBQ58" s="113"/>
      <c r="OBR58" s="113"/>
      <c r="OBS58" s="113"/>
      <c r="OBT58" s="113"/>
      <c r="OBU58" s="113"/>
      <c r="OBV58" s="113"/>
      <c r="OBW58" s="113"/>
      <c r="OBX58" s="113"/>
      <c r="OBY58" s="113"/>
      <c r="OBZ58" s="113"/>
      <c r="OCA58" s="113"/>
      <c r="OCB58" s="113"/>
      <c r="OCC58" s="113"/>
      <c r="OCD58" s="113"/>
      <c r="OCE58" s="113"/>
      <c r="OCF58" s="113"/>
      <c r="OCG58" s="113"/>
      <c r="OCH58" s="113"/>
      <c r="OCI58" s="113"/>
      <c r="OCJ58" s="113"/>
      <c r="OCK58" s="113"/>
      <c r="OCL58" s="113"/>
      <c r="OCM58" s="113"/>
      <c r="OCN58" s="113"/>
      <c r="OCO58" s="113"/>
      <c r="OCP58" s="113"/>
      <c r="OCQ58" s="113"/>
      <c r="OCR58" s="113"/>
      <c r="OCS58" s="113"/>
      <c r="OCT58" s="113"/>
      <c r="OCU58" s="113"/>
      <c r="OCV58" s="113"/>
      <c r="OCW58" s="113"/>
      <c r="OCX58" s="113"/>
      <c r="OCY58" s="113"/>
      <c r="OCZ58" s="113"/>
      <c r="ODA58" s="113"/>
      <c r="ODB58" s="113"/>
      <c r="ODC58" s="113"/>
      <c r="ODD58" s="113"/>
      <c r="ODE58" s="113"/>
      <c r="ODF58" s="113"/>
      <c r="ODG58" s="113"/>
      <c r="ODH58" s="113"/>
      <c r="ODI58" s="113"/>
      <c r="ODJ58" s="113"/>
      <c r="ODK58" s="113"/>
      <c r="ODL58" s="113"/>
      <c r="ODM58" s="113"/>
      <c r="ODN58" s="113"/>
      <c r="ODO58" s="113"/>
      <c r="ODP58" s="113"/>
      <c r="ODQ58" s="113"/>
      <c r="ODR58" s="113"/>
      <c r="ODS58" s="113"/>
      <c r="ODT58" s="113"/>
      <c r="ODU58" s="113"/>
      <c r="ODV58" s="113"/>
      <c r="ODW58" s="113"/>
      <c r="ODX58" s="113"/>
      <c r="ODY58" s="113"/>
      <c r="ODZ58" s="113"/>
      <c r="OEA58" s="113"/>
      <c r="OEB58" s="113"/>
      <c r="OEC58" s="113"/>
      <c r="OED58" s="113"/>
      <c r="OEE58" s="113"/>
      <c r="OEF58" s="113"/>
      <c r="OEG58" s="113"/>
      <c r="OEH58" s="113"/>
      <c r="OEI58" s="113"/>
      <c r="OEJ58" s="113"/>
      <c r="OEK58" s="113"/>
      <c r="OEL58" s="113"/>
      <c r="OEM58" s="113"/>
      <c r="OEN58" s="113"/>
      <c r="OEO58" s="113"/>
      <c r="OEP58" s="113"/>
      <c r="OEQ58" s="113"/>
      <c r="OER58" s="113"/>
      <c r="OES58" s="113"/>
      <c r="OET58" s="113"/>
      <c r="OEU58" s="113"/>
      <c r="OEV58" s="113"/>
      <c r="OEW58" s="113"/>
      <c r="OEX58" s="113"/>
      <c r="OEY58" s="113"/>
      <c r="OEZ58" s="113"/>
      <c r="OFA58" s="113"/>
      <c r="OFB58" s="113"/>
      <c r="OFC58" s="113"/>
      <c r="OFD58" s="113"/>
      <c r="OFE58" s="113"/>
      <c r="OFF58" s="113"/>
      <c r="OFG58" s="113"/>
      <c r="OFH58" s="113"/>
      <c r="OFI58" s="113"/>
      <c r="OFJ58" s="113"/>
      <c r="OFK58" s="113"/>
      <c r="OFL58" s="113"/>
      <c r="OFM58" s="113"/>
      <c r="OFN58" s="113"/>
      <c r="OFO58" s="113"/>
      <c r="OFP58" s="113"/>
      <c r="OFQ58" s="113"/>
      <c r="OFR58" s="113"/>
      <c r="OFS58" s="113"/>
      <c r="OFT58" s="113"/>
      <c r="OFU58" s="113"/>
      <c r="OFV58" s="113"/>
      <c r="OFW58" s="113"/>
      <c r="OFX58" s="113"/>
      <c r="OFY58" s="113"/>
      <c r="OFZ58" s="113"/>
      <c r="OGA58" s="113"/>
      <c r="OGB58" s="113"/>
      <c r="OGC58" s="113"/>
      <c r="OGD58" s="113"/>
      <c r="OGE58" s="113"/>
      <c r="OGF58" s="113"/>
      <c r="OGG58" s="113"/>
      <c r="OGH58" s="113"/>
      <c r="OGI58" s="113"/>
      <c r="OGJ58" s="113"/>
      <c r="OGK58" s="113"/>
      <c r="OGL58" s="113"/>
      <c r="OGM58" s="113"/>
      <c r="OGN58" s="113"/>
      <c r="OGO58" s="113"/>
      <c r="OGP58" s="113"/>
      <c r="OGQ58" s="113"/>
      <c r="OGR58" s="113"/>
      <c r="OGS58" s="113"/>
      <c r="OGT58" s="113"/>
      <c r="OGU58" s="113"/>
      <c r="OGV58" s="113"/>
      <c r="OGW58" s="113"/>
      <c r="OGX58" s="113"/>
      <c r="OGY58" s="113"/>
      <c r="OGZ58" s="113"/>
      <c r="OHA58" s="113"/>
      <c r="OHB58" s="113"/>
      <c r="OHC58" s="113"/>
      <c r="OHD58" s="113"/>
      <c r="OHE58" s="113"/>
      <c r="OHF58" s="113"/>
      <c r="OHG58" s="113"/>
      <c r="OHH58" s="113"/>
      <c r="OHI58" s="113"/>
      <c r="OHJ58" s="113"/>
      <c r="OHK58" s="113"/>
      <c r="OHL58" s="113"/>
      <c r="OHM58" s="113"/>
      <c r="OHN58" s="113"/>
      <c r="OHO58" s="113"/>
      <c r="OHP58" s="113"/>
      <c r="OHQ58" s="113"/>
      <c r="OHR58" s="113"/>
      <c r="OHS58" s="113"/>
      <c r="OHT58" s="113"/>
      <c r="OHU58" s="113"/>
      <c r="OHV58" s="113"/>
      <c r="OHW58" s="113"/>
      <c r="OHX58" s="113"/>
      <c r="OHY58" s="113"/>
      <c r="OHZ58" s="113"/>
      <c r="OIA58" s="113"/>
      <c r="OIB58" s="113"/>
      <c r="OIC58" s="113"/>
      <c r="OID58" s="113"/>
      <c r="OIE58" s="113"/>
      <c r="OIF58" s="113"/>
      <c r="OIG58" s="113"/>
      <c r="OIH58" s="113"/>
      <c r="OII58" s="113"/>
      <c r="OIJ58" s="113"/>
      <c r="OIK58" s="113"/>
      <c r="OIL58" s="113"/>
      <c r="OIM58" s="113"/>
      <c r="OIN58" s="113"/>
      <c r="OIO58" s="113"/>
      <c r="OIP58" s="113"/>
      <c r="OIQ58" s="113"/>
      <c r="OIR58" s="113"/>
      <c r="OIS58" s="113"/>
      <c r="OIT58" s="113"/>
      <c r="OIU58" s="113"/>
      <c r="OIV58" s="113"/>
      <c r="OIW58" s="113"/>
      <c r="OIX58" s="113"/>
      <c r="OIY58" s="113"/>
      <c r="OIZ58" s="113"/>
      <c r="OJA58" s="113"/>
      <c r="OJB58" s="113"/>
      <c r="OJC58" s="113"/>
      <c r="OJD58" s="113"/>
      <c r="OJE58" s="113"/>
      <c r="OJF58" s="113"/>
      <c r="OJG58" s="113"/>
      <c r="OJH58" s="113"/>
      <c r="OJI58" s="113"/>
      <c r="OJJ58" s="113"/>
      <c r="OJK58" s="113"/>
      <c r="OJL58" s="113"/>
      <c r="OJM58" s="113"/>
      <c r="OJN58" s="113"/>
      <c r="OJO58" s="113"/>
      <c r="OJP58" s="113"/>
      <c r="OJQ58" s="113"/>
      <c r="OJR58" s="113"/>
      <c r="OJS58" s="113"/>
      <c r="OJT58" s="113"/>
      <c r="OJU58" s="113"/>
      <c r="OJV58" s="113"/>
      <c r="OJW58" s="113"/>
      <c r="OJX58" s="113"/>
      <c r="OJY58" s="113"/>
      <c r="OJZ58" s="113"/>
      <c r="OKA58" s="113"/>
      <c r="OKB58" s="113"/>
      <c r="OKC58" s="113"/>
      <c r="OKD58" s="113"/>
      <c r="OKE58" s="113"/>
      <c r="OKF58" s="113"/>
      <c r="OKG58" s="113"/>
      <c r="OKH58" s="113"/>
      <c r="OKI58" s="113"/>
      <c r="OKJ58" s="113"/>
      <c r="OKK58" s="113"/>
      <c r="OKL58" s="113"/>
      <c r="OKM58" s="113"/>
      <c r="OKN58" s="113"/>
      <c r="OKO58" s="113"/>
      <c r="OKP58" s="113"/>
      <c r="OKQ58" s="113"/>
      <c r="OKR58" s="113"/>
      <c r="OKS58" s="113"/>
      <c r="OKT58" s="113"/>
      <c r="OKU58" s="113"/>
      <c r="OKV58" s="113"/>
      <c r="OKW58" s="113"/>
      <c r="OKX58" s="113"/>
      <c r="OKY58" s="113"/>
      <c r="OKZ58" s="113"/>
      <c r="OLA58" s="113"/>
      <c r="OLB58" s="113"/>
      <c r="OLC58" s="113"/>
      <c r="OLD58" s="113"/>
      <c r="OLE58" s="113"/>
      <c r="OLF58" s="113"/>
      <c r="OLG58" s="113"/>
      <c r="OLH58" s="113"/>
      <c r="OLI58" s="113"/>
      <c r="OLJ58" s="113"/>
      <c r="OLK58" s="113"/>
      <c r="OLL58" s="113"/>
      <c r="OLM58" s="113"/>
      <c r="OLN58" s="113"/>
      <c r="OLO58" s="113"/>
      <c r="OLP58" s="113"/>
      <c r="OLQ58" s="113"/>
      <c r="OLR58" s="113"/>
      <c r="OLS58" s="113"/>
      <c r="OLT58" s="113"/>
      <c r="OLU58" s="113"/>
      <c r="OLV58" s="113"/>
      <c r="OLW58" s="113"/>
      <c r="OLX58" s="113"/>
      <c r="OLY58" s="113"/>
      <c r="OLZ58" s="113"/>
      <c r="OMA58" s="113"/>
      <c r="OMB58" s="113"/>
      <c r="OMC58" s="113"/>
      <c r="OMD58" s="113"/>
      <c r="OME58" s="113"/>
      <c r="OMF58" s="113"/>
      <c r="OMG58" s="113"/>
      <c r="OMH58" s="113"/>
      <c r="OMI58" s="113"/>
      <c r="OMJ58" s="113"/>
      <c r="OMK58" s="113"/>
      <c r="OML58" s="113"/>
      <c r="OMM58" s="113"/>
      <c r="OMN58" s="113"/>
      <c r="OMO58" s="113"/>
      <c r="OMP58" s="113"/>
      <c r="OMQ58" s="113"/>
      <c r="OMR58" s="113"/>
      <c r="OMS58" s="113"/>
      <c r="OMT58" s="113"/>
      <c r="OMU58" s="113"/>
      <c r="OMV58" s="113"/>
      <c r="OMW58" s="113"/>
      <c r="OMX58" s="113"/>
      <c r="OMY58" s="113"/>
      <c r="OMZ58" s="113"/>
      <c r="ONA58" s="113"/>
      <c r="ONB58" s="113"/>
      <c r="ONC58" s="113"/>
      <c r="OND58" s="113"/>
      <c r="ONE58" s="113"/>
      <c r="ONF58" s="113"/>
      <c r="ONG58" s="113"/>
      <c r="ONH58" s="113"/>
      <c r="ONI58" s="113"/>
      <c r="ONJ58" s="113"/>
      <c r="ONK58" s="113"/>
      <c r="ONL58" s="113"/>
      <c r="ONM58" s="113"/>
      <c r="ONN58" s="113"/>
      <c r="ONO58" s="113"/>
      <c r="ONP58" s="113"/>
      <c r="ONQ58" s="113"/>
      <c r="ONR58" s="113"/>
      <c r="ONS58" s="113"/>
      <c r="ONT58" s="113"/>
      <c r="ONU58" s="113"/>
      <c r="ONV58" s="113"/>
      <c r="ONW58" s="113"/>
      <c r="ONX58" s="113"/>
      <c r="ONY58" s="113"/>
      <c r="ONZ58" s="113"/>
      <c r="OOA58" s="113"/>
      <c r="OOB58" s="113"/>
      <c r="OOC58" s="113"/>
      <c r="OOD58" s="113"/>
      <c r="OOE58" s="113"/>
      <c r="OOF58" s="113"/>
      <c r="OOG58" s="113"/>
      <c r="OOH58" s="113"/>
      <c r="OOI58" s="113"/>
      <c r="OOJ58" s="113"/>
      <c r="OOK58" s="113"/>
      <c r="OOL58" s="113"/>
      <c r="OOM58" s="113"/>
      <c r="OON58" s="113"/>
      <c r="OOO58" s="113"/>
      <c r="OOP58" s="113"/>
      <c r="OOQ58" s="113"/>
      <c r="OOR58" s="113"/>
      <c r="OOS58" s="113"/>
      <c r="OOT58" s="113"/>
      <c r="OOU58" s="113"/>
      <c r="OOV58" s="113"/>
      <c r="OOW58" s="113"/>
      <c r="OOX58" s="113"/>
      <c r="OOY58" s="113"/>
      <c r="OOZ58" s="113"/>
      <c r="OPA58" s="113"/>
      <c r="OPB58" s="113"/>
      <c r="OPC58" s="113"/>
      <c r="OPD58" s="113"/>
      <c r="OPE58" s="113"/>
      <c r="OPF58" s="113"/>
      <c r="OPG58" s="113"/>
      <c r="OPH58" s="113"/>
      <c r="OPI58" s="113"/>
      <c r="OPJ58" s="113"/>
      <c r="OPK58" s="113"/>
      <c r="OPL58" s="113"/>
      <c r="OPM58" s="113"/>
      <c r="OPN58" s="113"/>
      <c r="OPO58" s="113"/>
      <c r="OPP58" s="113"/>
      <c r="OPQ58" s="113"/>
      <c r="OPR58" s="113"/>
      <c r="OPS58" s="113"/>
      <c r="OPT58" s="113"/>
      <c r="OPU58" s="113"/>
      <c r="OPV58" s="113"/>
      <c r="OPW58" s="113"/>
      <c r="OPX58" s="113"/>
      <c r="OPY58" s="113"/>
      <c r="OPZ58" s="113"/>
      <c r="OQA58" s="113"/>
      <c r="OQB58" s="113"/>
      <c r="OQC58" s="113"/>
      <c r="OQD58" s="113"/>
      <c r="OQE58" s="113"/>
      <c r="OQF58" s="113"/>
      <c r="OQG58" s="113"/>
      <c r="OQH58" s="113"/>
      <c r="OQI58" s="113"/>
      <c r="OQJ58" s="113"/>
      <c r="OQK58" s="113"/>
      <c r="OQL58" s="113"/>
      <c r="OQM58" s="113"/>
      <c r="OQN58" s="113"/>
      <c r="OQO58" s="113"/>
      <c r="OQP58" s="113"/>
      <c r="OQQ58" s="113"/>
      <c r="OQR58" s="113"/>
      <c r="OQS58" s="113"/>
      <c r="OQT58" s="113"/>
      <c r="OQU58" s="113"/>
      <c r="OQV58" s="113"/>
      <c r="OQW58" s="113"/>
      <c r="OQX58" s="113"/>
      <c r="OQY58" s="113"/>
      <c r="OQZ58" s="113"/>
      <c r="ORA58" s="113"/>
      <c r="ORB58" s="113"/>
      <c r="ORC58" s="113"/>
      <c r="ORD58" s="113"/>
      <c r="ORE58" s="113"/>
      <c r="ORF58" s="113"/>
      <c r="ORG58" s="113"/>
      <c r="ORH58" s="113"/>
      <c r="ORI58" s="113"/>
      <c r="ORJ58" s="113"/>
      <c r="ORK58" s="113"/>
      <c r="ORL58" s="113"/>
      <c r="ORM58" s="113"/>
      <c r="ORN58" s="113"/>
      <c r="ORO58" s="113"/>
      <c r="ORP58" s="113"/>
      <c r="ORQ58" s="113"/>
      <c r="ORR58" s="113"/>
      <c r="ORS58" s="113"/>
      <c r="ORT58" s="113"/>
      <c r="ORU58" s="113"/>
      <c r="ORV58" s="113"/>
      <c r="ORW58" s="113"/>
      <c r="ORX58" s="113"/>
      <c r="ORY58" s="113"/>
      <c r="ORZ58" s="113"/>
      <c r="OSA58" s="113"/>
      <c r="OSB58" s="113"/>
      <c r="OSC58" s="113"/>
      <c r="OSD58" s="113"/>
      <c r="OSE58" s="113"/>
      <c r="OSF58" s="113"/>
      <c r="OSG58" s="113"/>
      <c r="OSH58" s="113"/>
      <c r="OSI58" s="113"/>
      <c r="OSJ58" s="113"/>
      <c r="OSK58" s="113"/>
      <c r="OSL58" s="113"/>
      <c r="OSM58" s="113"/>
      <c r="OSN58" s="113"/>
      <c r="OSO58" s="113"/>
      <c r="OSP58" s="113"/>
      <c r="OSQ58" s="113"/>
      <c r="OSR58" s="113"/>
      <c r="OSS58" s="113"/>
      <c r="OST58" s="113"/>
      <c r="OSU58" s="113"/>
      <c r="OSV58" s="113"/>
      <c r="OSW58" s="113"/>
      <c r="OSX58" s="113"/>
      <c r="OSY58" s="113"/>
      <c r="OSZ58" s="113"/>
      <c r="OTA58" s="113"/>
      <c r="OTB58" s="113"/>
      <c r="OTC58" s="113"/>
      <c r="OTD58" s="113"/>
      <c r="OTE58" s="113"/>
      <c r="OTF58" s="113"/>
      <c r="OTG58" s="113"/>
      <c r="OTH58" s="113"/>
      <c r="OTI58" s="113"/>
      <c r="OTJ58" s="113"/>
      <c r="OTK58" s="113"/>
      <c r="OTL58" s="113"/>
      <c r="OTM58" s="113"/>
      <c r="OTN58" s="113"/>
      <c r="OTO58" s="113"/>
      <c r="OTP58" s="113"/>
      <c r="OTQ58" s="113"/>
      <c r="OTR58" s="113"/>
      <c r="OTS58" s="113"/>
      <c r="OTT58" s="113"/>
      <c r="OTU58" s="113"/>
      <c r="OTV58" s="113"/>
      <c r="OTW58" s="113"/>
      <c r="OTX58" s="113"/>
      <c r="OTY58" s="113"/>
      <c r="OTZ58" s="113"/>
      <c r="OUA58" s="113"/>
      <c r="OUB58" s="113"/>
      <c r="OUC58" s="113"/>
      <c r="OUD58" s="113"/>
      <c r="OUE58" s="113"/>
      <c r="OUF58" s="113"/>
      <c r="OUG58" s="113"/>
      <c r="OUH58" s="113"/>
      <c r="OUI58" s="113"/>
      <c r="OUJ58" s="113"/>
      <c r="OUK58" s="113"/>
      <c r="OUL58" s="113"/>
      <c r="OUM58" s="113"/>
      <c r="OUN58" s="113"/>
      <c r="OUO58" s="113"/>
      <c r="OUP58" s="113"/>
      <c r="OUQ58" s="113"/>
      <c r="OUR58" s="113"/>
      <c r="OUS58" s="113"/>
      <c r="OUT58" s="113"/>
      <c r="OUU58" s="113"/>
      <c r="OUV58" s="113"/>
      <c r="OUW58" s="113"/>
      <c r="OUX58" s="113"/>
      <c r="OUY58" s="113"/>
      <c r="OUZ58" s="113"/>
      <c r="OVA58" s="113"/>
      <c r="OVB58" s="113"/>
      <c r="OVC58" s="113"/>
      <c r="OVD58" s="113"/>
      <c r="OVE58" s="113"/>
      <c r="OVF58" s="113"/>
      <c r="OVG58" s="113"/>
      <c r="OVH58" s="113"/>
      <c r="OVI58" s="113"/>
      <c r="OVJ58" s="113"/>
      <c r="OVK58" s="113"/>
      <c r="OVL58" s="113"/>
      <c r="OVM58" s="113"/>
      <c r="OVN58" s="113"/>
      <c r="OVO58" s="113"/>
      <c r="OVP58" s="113"/>
      <c r="OVQ58" s="113"/>
      <c r="OVR58" s="113"/>
      <c r="OVS58" s="113"/>
      <c r="OVT58" s="113"/>
      <c r="OVU58" s="113"/>
      <c r="OVV58" s="113"/>
      <c r="OVW58" s="113"/>
      <c r="OVX58" s="113"/>
      <c r="OVY58" s="113"/>
      <c r="OVZ58" s="113"/>
      <c r="OWA58" s="113"/>
      <c r="OWB58" s="113"/>
      <c r="OWC58" s="113"/>
      <c r="OWD58" s="113"/>
      <c r="OWE58" s="113"/>
      <c r="OWF58" s="113"/>
      <c r="OWG58" s="113"/>
      <c r="OWH58" s="113"/>
      <c r="OWI58" s="113"/>
      <c r="OWJ58" s="113"/>
      <c r="OWK58" s="113"/>
      <c r="OWL58" s="113"/>
      <c r="OWM58" s="113"/>
      <c r="OWN58" s="113"/>
      <c r="OWO58" s="113"/>
      <c r="OWP58" s="113"/>
      <c r="OWQ58" s="113"/>
      <c r="OWR58" s="113"/>
      <c r="OWS58" s="113"/>
      <c r="OWT58" s="113"/>
      <c r="OWU58" s="113"/>
      <c r="OWV58" s="113"/>
      <c r="OWW58" s="113"/>
      <c r="OWX58" s="113"/>
      <c r="OWY58" s="113"/>
      <c r="OWZ58" s="113"/>
      <c r="OXA58" s="113"/>
      <c r="OXB58" s="113"/>
      <c r="OXC58" s="113"/>
      <c r="OXD58" s="113"/>
      <c r="OXE58" s="113"/>
      <c r="OXF58" s="113"/>
      <c r="OXG58" s="113"/>
      <c r="OXH58" s="113"/>
      <c r="OXI58" s="113"/>
      <c r="OXJ58" s="113"/>
      <c r="OXK58" s="113"/>
      <c r="OXL58" s="113"/>
      <c r="OXM58" s="113"/>
      <c r="OXN58" s="113"/>
      <c r="OXO58" s="113"/>
      <c r="OXP58" s="113"/>
      <c r="OXQ58" s="113"/>
      <c r="OXR58" s="113"/>
      <c r="OXS58" s="113"/>
      <c r="OXT58" s="113"/>
      <c r="OXU58" s="113"/>
      <c r="OXV58" s="113"/>
      <c r="OXW58" s="113"/>
      <c r="OXX58" s="113"/>
      <c r="OXY58" s="113"/>
      <c r="OXZ58" s="113"/>
      <c r="OYA58" s="113"/>
      <c r="OYB58" s="113"/>
      <c r="OYC58" s="113"/>
      <c r="OYD58" s="113"/>
      <c r="OYE58" s="113"/>
      <c r="OYF58" s="113"/>
      <c r="OYG58" s="113"/>
      <c r="OYH58" s="113"/>
      <c r="OYI58" s="113"/>
      <c r="OYJ58" s="113"/>
      <c r="OYK58" s="113"/>
      <c r="OYL58" s="113"/>
      <c r="OYM58" s="113"/>
      <c r="OYN58" s="113"/>
      <c r="OYO58" s="113"/>
      <c r="OYP58" s="113"/>
      <c r="OYQ58" s="113"/>
      <c r="OYR58" s="113"/>
      <c r="OYS58" s="113"/>
      <c r="OYT58" s="113"/>
      <c r="OYU58" s="113"/>
      <c r="OYV58" s="113"/>
      <c r="OYW58" s="113"/>
      <c r="OYX58" s="113"/>
      <c r="OYY58" s="113"/>
      <c r="OYZ58" s="113"/>
      <c r="OZA58" s="113"/>
      <c r="OZB58" s="113"/>
      <c r="OZC58" s="113"/>
      <c r="OZD58" s="113"/>
      <c r="OZE58" s="113"/>
      <c r="OZF58" s="113"/>
      <c r="OZG58" s="113"/>
      <c r="OZH58" s="113"/>
      <c r="OZI58" s="113"/>
      <c r="OZJ58" s="113"/>
      <c r="OZK58" s="113"/>
      <c r="OZL58" s="113"/>
      <c r="OZM58" s="113"/>
      <c r="OZN58" s="113"/>
      <c r="OZO58" s="113"/>
      <c r="OZP58" s="113"/>
      <c r="OZQ58" s="113"/>
      <c r="OZR58" s="113"/>
      <c r="OZS58" s="113"/>
      <c r="OZT58" s="113"/>
      <c r="OZU58" s="113"/>
      <c r="OZV58" s="113"/>
      <c r="OZW58" s="113"/>
      <c r="OZX58" s="113"/>
      <c r="OZY58" s="113"/>
      <c r="OZZ58" s="113"/>
      <c r="PAA58" s="113"/>
      <c r="PAB58" s="113"/>
      <c r="PAC58" s="113"/>
      <c r="PAD58" s="113"/>
      <c r="PAE58" s="113"/>
      <c r="PAF58" s="113"/>
      <c r="PAG58" s="113"/>
      <c r="PAH58" s="113"/>
      <c r="PAI58" s="113"/>
      <c r="PAJ58" s="113"/>
      <c r="PAK58" s="113"/>
      <c r="PAL58" s="113"/>
      <c r="PAM58" s="113"/>
      <c r="PAN58" s="113"/>
      <c r="PAO58" s="113"/>
      <c r="PAP58" s="113"/>
      <c r="PAQ58" s="113"/>
      <c r="PAR58" s="113"/>
      <c r="PAS58" s="113"/>
      <c r="PAT58" s="113"/>
      <c r="PAU58" s="113"/>
      <c r="PAV58" s="113"/>
      <c r="PAW58" s="113"/>
      <c r="PAX58" s="113"/>
      <c r="PAY58" s="113"/>
      <c r="PAZ58" s="113"/>
      <c r="PBA58" s="113"/>
      <c r="PBB58" s="113"/>
      <c r="PBC58" s="113"/>
      <c r="PBD58" s="113"/>
      <c r="PBE58" s="113"/>
      <c r="PBF58" s="113"/>
      <c r="PBG58" s="113"/>
      <c r="PBH58" s="113"/>
      <c r="PBI58" s="113"/>
      <c r="PBJ58" s="113"/>
      <c r="PBK58" s="113"/>
      <c r="PBL58" s="113"/>
      <c r="PBM58" s="113"/>
      <c r="PBN58" s="113"/>
      <c r="PBO58" s="113"/>
      <c r="PBP58" s="113"/>
      <c r="PBQ58" s="113"/>
      <c r="PBR58" s="113"/>
      <c r="PBS58" s="113"/>
      <c r="PBT58" s="113"/>
      <c r="PBU58" s="113"/>
      <c r="PBV58" s="113"/>
      <c r="PBW58" s="113"/>
      <c r="PBX58" s="113"/>
      <c r="PBY58" s="113"/>
      <c r="PBZ58" s="113"/>
      <c r="PCA58" s="113"/>
      <c r="PCB58" s="113"/>
      <c r="PCC58" s="113"/>
      <c r="PCD58" s="113"/>
      <c r="PCE58" s="113"/>
      <c r="PCF58" s="113"/>
      <c r="PCG58" s="113"/>
      <c r="PCH58" s="113"/>
      <c r="PCI58" s="113"/>
      <c r="PCJ58" s="113"/>
      <c r="PCK58" s="113"/>
      <c r="PCL58" s="113"/>
      <c r="PCM58" s="113"/>
      <c r="PCN58" s="113"/>
      <c r="PCO58" s="113"/>
      <c r="PCP58" s="113"/>
      <c r="PCQ58" s="113"/>
      <c r="PCR58" s="113"/>
      <c r="PCS58" s="113"/>
      <c r="PCT58" s="113"/>
      <c r="PCU58" s="113"/>
      <c r="PCV58" s="113"/>
      <c r="PCW58" s="113"/>
      <c r="PCX58" s="113"/>
      <c r="PCY58" s="113"/>
      <c r="PCZ58" s="113"/>
      <c r="PDA58" s="113"/>
      <c r="PDB58" s="113"/>
      <c r="PDC58" s="113"/>
      <c r="PDD58" s="113"/>
      <c r="PDE58" s="113"/>
      <c r="PDF58" s="113"/>
      <c r="PDG58" s="113"/>
      <c r="PDH58" s="113"/>
      <c r="PDI58" s="113"/>
      <c r="PDJ58" s="113"/>
      <c r="PDK58" s="113"/>
      <c r="PDL58" s="113"/>
      <c r="PDM58" s="113"/>
      <c r="PDN58" s="113"/>
      <c r="PDO58" s="113"/>
      <c r="PDP58" s="113"/>
      <c r="PDQ58" s="113"/>
      <c r="PDR58" s="113"/>
      <c r="PDS58" s="113"/>
      <c r="PDT58" s="113"/>
      <c r="PDU58" s="113"/>
      <c r="PDV58" s="113"/>
      <c r="PDW58" s="113"/>
      <c r="PDX58" s="113"/>
      <c r="PDY58" s="113"/>
      <c r="PDZ58" s="113"/>
      <c r="PEA58" s="113"/>
      <c r="PEB58" s="113"/>
      <c r="PEC58" s="113"/>
      <c r="PED58" s="113"/>
      <c r="PEE58" s="113"/>
      <c r="PEF58" s="113"/>
      <c r="PEG58" s="113"/>
      <c r="PEH58" s="113"/>
      <c r="PEI58" s="113"/>
      <c r="PEJ58" s="113"/>
      <c r="PEK58" s="113"/>
      <c r="PEL58" s="113"/>
      <c r="PEM58" s="113"/>
      <c r="PEN58" s="113"/>
      <c r="PEO58" s="113"/>
      <c r="PEP58" s="113"/>
      <c r="PEQ58" s="113"/>
      <c r="PER58" s="113"/>
      <c r="PES58" s="113"/>
      <c r="PET58" s="113"/>
      <c r="PEU58" s="113"/>
      <c r="PEV58" s="113"/>
      <c r="PEW58" s="113"/>
      <c r="PEX58" s="113"/>
      <c r="PEY58" s="113"/>
      <c r="PEZ58" s="113"/>
      <c r="PFA58" s="113"/>
      <c r="PFB58" s="113"/>
      <c r="PFC58" s="113"/>
      <c r="PFD58" s="113"/>
      <c r="PFE58" s="113"/>
      <c r="PFF58" s="113"/>
      <c r="PFG58" s="113"/>
      <c r="PFH58" s="113"/>
      <c r="PFI58" s="113"/>
      <c r="PFJ58" s="113"/>
      <c r="PFK58" s="113"/>
      <c r="PFL58" s="113"/>
      <c r="PFM58" s="113"/>
      <c r="PFN58" s="113"/>
      <c r="PFO58" s="113"/>
      <c r="PFP58" s="113"/>
      <c r="PFQ58" s="113"/>
      <c r="PFR58" s="113"/>
      <c r="PFS58" s="113"/>
      <c r="PFT58" s="113"/>
      <c r="PFU58" s="113"/>
      <c r="PFV58" s="113"/>
      <c r="PFW58" s="113"/>
      <c r="PFX58" s="113"/>
      <c r="PFY58" s="113"/>
      <c r="PFZ58" s="113"/>
      <c r="PGA58" s="113"/>
      <c r="PGB58" s="113"/>
      <c r="PGC58" s="113"/>
      <c r="PGD58" s="113"/>
      <c r="PGE58" s="113"/>
      <c r="PGF58" s="113"/>
      <c r="PGG58" s="113"/>
      <c r="PGH58" s="113"/>
      <c r="PGI58" s="113"/>
      <c r="PGJ58" s="113"/>
      <c r="PGK58" s="113"/>
      <c r="PGL58" s="113"/>
      <c r="PGM58" s="113"/>
      <c r="PGN58" s="113"/>
      <c r="PGO58" s="113"/>
      <c r="PGP58" s="113"/>
      <c r="PGQ58" s="113"/>
      <c r="PGR58" s="113"/>
      <c r="PGS58" s="113"/>
      <c r="PGT58" s="113"/>
      <c r="PGU58" s="113"/>
      <c r="PGV58" s="113"/>
      <c r="PGW58" s="113"/>
      <c r="PGX58" s="113"/>
      <c r="PGY58" s="113"/>
      <c r="PGZ58" s="113"/>
      <c r="PHA58" s="113"/>
      <c r="PHB58" s="113"/>
      <c r="PHC58" s="113"/>
      <c r="PHD58" s="113"/>
      <c r="PHE58" s="113"/>
      <c r="PHF58" s="113"/>
      <c r="PHG58" s="113"/>
      <c r="PHH58" s="113"/>
      <c r="PHI58" s="113"/>
      <c r="PHJ58" s="113"/>
      <c r="PHK58" s="113"/>
      <c r="PHL58" s="113"/>
      <c r="PHM58" s="113"/>
      <c r="PHN58" s="113"/>
      <c r="PHO58" s="113"/>
      <c r="PHP58" s="113"/>
      <c r="PHQ58" s="113"/>
      <c r="PHR58" s="113"/>
      <c r="PHS58" s="113"/>
      <c r="PHT58" s="113"/>
      <c r="PHU58" s="113"/>
      <c r="PHV58" s="113"/>
      <c r="PHW58" s="113"/>
      <c r="PHX58" s="113"/>
      <c r="PHY58" s="113"/>
      <c r="PHZ58" s="113"/>
      <c r="PIA58" s="113"/>
      <c r="PIB58" s="113"/>
      <c r="PIC58" s="113"/>
      <c r="PID58" s="113"/>
      <c r="PIE58" s="113"/>
      <c r="PIF58" s="113"/>
      <c r="PIG58" s="113"/>
      <c r="PIH58" s="113"/>
      <c r="PII58" s="113"/>
      <c r="PIJ58" s="113"/>
      <c r="PIK58" s="113"/>
      <c r="PIL58" s="113"/>
      <c r="PIM58" s="113"/>
      <c r="PIN58" s="113"/>
      <c r="PIO58" s="113"/>
      <c r="PIP58" s="113"/>
      <c r="PIQ58" s="113"/>
      <c r="PIR58" s="113"/>
      <c r="PIS58" s="113"/>
      <c r="PIT58" s="113"/>
      <c r="PIU58" s="113"/>
      <c r="PIV58" s="113"/>
      <c r="PIW58" s="113"/>
      <c r="PIX58" s="113"/>
      <c r="PIY58" s="113"/>
      <c r="PIZ58" s="113"/>
      <c r="PJA58" s="113"/>
      <c r="PJB58" s="113"/>
      <c r="PJC58" s="113"/>
      <c r="PJD58" s="113"/>
      <c r="PJE58" s="113"/>
      <c r="PJF58" s="113"/>
      <c r="PJG58" s="113"/>
      <c r="PJH58" s="113"/>
      <c r="PJI58" s="113"/>
      <c r="PJJ58" s="113"/>
      <c r="PJK58" s="113"/>
      <c r="PJL58" s="113"/>
      <c r="PJM58" s="113"/>
      <c r="PJN58" s="113"/>
      <c r="PJO58" s="113"/>
      <c r="PJP58" s="113"/>
      <c r="PJQ58" s="113"/>
      <c r="PJR58" s="113"/>
      <c r="PJS58" s="113"/>
      <c r="PJT58" s="113"/>
      <c r="PJU58" s="113"/>
      <c r="PJV58" s="113"/>
      <c r="PJW58" s="113"/>
      <c r="PJX58" s="113"/>
      <c r="PJY58" s="113"/>
      <c r="PJZ58" s="113"/>
      <c r="PKA58" s="113"/>
      <c r="PKB58" s="113"/>
      <c r="PKC58" s="113"/>
      <c r="PKD58" s="113"/>
      <c r="PKE58" s="113"/>
      <c r="PKF58" s="113"/>
      <c r="PKG58" s="113"/>
      <c r="PKH58" s="113"/>
      <c r="PKI58" s="113"/>
      <c r="PKJ58" s="113"/>
      <c r="PKK58" s="113"/>
      <c r="PKL58" s="113"/>
      <c r="PKM58" s="113"/>
      <c r="PKN58" s="113"/>
      <c r="PKO58" s="113"/>
      <c r="PKP58" s="113"/>
      <c r="PKQ58" s="113"/>
      <c r="PKR58" s="113"/>
      <c r="PKS58" s="113"/>
      <c r="PKT58" s="113"/>
      <c r="PKU58" s="113"/>
      <c r="PKV58" s="113"/>
      <c r="PKW58" s="113"/>
      <c r="PKX58" s="113"/>
      <c r="PKY58" s="113"/>
      <c r="PKZ58" s="113"/>
      <c r="PLA58" s="113"/>
      <c r="PLB58" s="113"/>
      <c r="PLC58" s="113"/>
      <c r="PLD58" s="113"/>
      <c r="PLE58" s="113"/>
      <c r="PLF58" s="113"/>
      <c r="PLG58" s="113"/>
      <c r="PLH58" s="113"/>
      <c r="PLI58" s="113"/>
      <c r="PLJ58" s="113"/>
      <c r="PLK58" s="113"/>
      <c r="PLL58" s="113"/>
      <c r="PLM58" s="113"/>
      <c r="PLN58" s="113"/>
      <c r="PLO58" s="113"/>
      <c r="PLP58" s="113"/>
      <c r="PLQ58" s="113"/>
      <c r="PLR58" s="113"/>
      <c r="PLS58" s="113"/>
      <c r="PLT58" s="113"/>
      <c r="PLU58" s="113"/>
      <c r="PLV58" s="113"/>
      <c r="PLW58" s="113"/>
      <c r="PLX58" s="113"/>
      <c r="PLY58" s="113"/>
      <c r="PLZ58" s="113"/>
      <c r="PMA58" s="113"/>
      <c r="PMB58" s="113"/>
      <c r="PMC58" s="113"/>
      <c r="PMD58" s="113"/>
      <c r="PME58" s="113"/>
      <c r="PMF58" s="113"/>
      <c r="PMG58" s="113"/>
      <c r="PMH58" s="113"/>
      <c r="PMI58" s="113"/>
      <c r="PMJ58" s="113"/>
      <c r="PMK58" s="113"/>
      <c r="PML58" s="113"/>
      <c r="PMM58" s="113"/>
      <c r="PMN58" s="113"/>
      <c r="PMO58" s="113"/>
      <c r="PMP58" s="113"/>
      <c r="PMQ58" s="113"/>
      <c r="PMR58" s="113"/>
      <c r="PMS58" s="113"/>
      <c r="PMT58" s="113"/>
      <c r="PMU58" s="113"/>
      <c r="PMV58" s="113"/>
      <c r="PMW58" s="113"/>
      <c r="PMX58" s="113"/>
      <c r="PMY58" s="113"/>
      <c r="PMZ58" s="113"/>
      <c r="PNA58" s="113"/>
      <c r="PNB58" s="113"/>
      <c r="PNC58" s="113"/>
      <c r="PND58" s="113"/>
      <c r="PNE58" s="113"/>
      <c r="PNF58" s="113"/>
      <c r="PNG58" s="113"/>
      <c r="PNH58" s="113"/>
      <c r="PNI58" s="113"/>
      <c r="PNJ58" s="113"/>
      <c r="PNK58" s="113"/>
      <c r="PNL58" s="113"/>
      <c r="PNM58" s="113"/>
      <c r="PNN58" s="113"/>
      <c r="PNO58" s="113"/>
      <c r="PNP58" s="113"/>
      <c r="PNQ58" s="113"/>
      <c r="PNR58" s="113"/>
      <c r="PNS58" s="113"/>
      <c r="PNT58" s="113"/>
      <c r="PNU58" s="113"/>
      <c r="PNV58" s="113"/>
      <c r="PNW58" s="113"/>
      <c r="PNX58" s="113"/>
      <c r="PNY58" s="113"/>
      <c r="PNZ58" s="113"/>
      <c r="POA58" s="113"/>
      <c r="POB58" s="113"/>
      <c r="POC58" s="113"/>
      <c r="POD58" s="113"/>
      <c r="POE58" s="113"/>
      <c r="POF58" s="113"/>
      <c r="POG58" s="113"/>
      <c r="POH58" s="113"/>
      <c r="POI58" s="113"/>
      <c r="POJ58" s="113"/>
      <c r="POK58" s="113"/>
      <c r="POL58" s="113"/>
      <c r="POM58" s="113"/>
      <c r="PON58" s="113"/>
      <c r="POO58" s="113"/>
      <c r="POP58" s="113"/>
      <c r="POQ58" s="113"/>
      <c r="POR58" s="113"/>
      <c r="POS58" s="113"/>
      <c r="POT58" s="113"/>
      <c r="POU58" s="113"/>
      <c r="POV58" s="113"/>
      <c r="POW58" s="113"/>
      <c r="POX58" s="113"/>
      <c r="POY58" s="113"/>
      <c r="POZ58" s="113"/>
      <c r="PPA58" s="113"/>
      <c r="PPB58" s="113"/>
      <c r="PPC58" s="113"/>
      <c r="PPD58" s="113"/>
      <c r="PPE58" s="113"/>
      <c r="PPF58" s="113"/>
      <c r="PPG58" s="113"/>
      <c r="PPH58" s="113"/>
      <c r="PPI58" s="113"/>
      <c r="PPJ58" s="113"/>
      <c r="PPK58" s="113"/>
      <c r="PPL58" s="113"/>
      <c r="PPM58" s="113"/>
      <c r="PPN58" s="113"/>
      <c r="PPO58" s="113"/>
      <c r="PPP58" s="113"/>
      <c r="PPQ58" s="113"/>
      <c r="PPR58" s="113"/>
      <c r="PPS58" s="113"/>
      <c r="PPT58" s="113"/>
      <c r="PPU58" s="113"/>
      <c r="PPV58" s="113"/>
      <c r="PPW58" s="113"/>
      <c r="PPX58" s="113"/>
      <c r="PPY58" s="113"/>
      <c r="PPZ58" s="113"/>
      <c r="PQA58" s="113"/>
      <c r="PQB58" s="113"/>
      <c r="PQC58" s="113"/>
      <c r="PQD58" s="113"/>
      <c r="PQE58" s="113"/>
      <c r="PQF58" s="113"/>
      <c r="PQG58" s="113"/>
      <c r="PQH58" s="113"/>
      <c r="PQI58" s="113"/>
      <c r="PQJ58" s="113"/>
      <c r="PQK58" s="113"/>
      <c r="PQL58" s="113"/>
      <c r="PQM58" s="113"/>
      <c r="PQN58" s="113"/>
      <c r="PQO58" s="113"/>
      <c r="PQP58" s="113"/>
      <c r="PQQ58" s="113"/>
      <c r="PQR58" s="113"/>
      <c r="PQS58" s="113"/>
      <c r="PQT58" s="113"/>
      <c r="PQU58" s="113"/>
      <c r="PQV58" s="113"/>
      <c r="PQW58" s="113"/>
      <c r="PQX58" s="113"/>
      <c r="PQY58" s="113"/>
      <c r="PQZ58" s="113"/>
      <c r="PRA58" s="113"/>
      <c r="PRB58" s="113"/>
      <c r="PRC58" s="113"/>
      <c r="PRD58" s="113"/>
      <c r="PRE58" s="113"/>
      <c r="PRF58" s="113"/>
      <c r="PRG58" s="113"/>
      <c r="PRH58" s="113"/>
      <c r="PRI58" s="113"/>
      <c r="PRJ58" s="113"/>
      <c r="PRK58" s="113"/>
      <c r="PRL58" s="113"/>
      <c r="PRM58" s="113"/>
      <c r="PRN58" s="113"/>
      <c r="PRO58" s="113"/>
      <c r="PRP58" s="113"/>
      <c r="PRQ58" s="113"/>
      <c r="PRR58" s="113"/>
      <c r="PRS58" s="113"/>
      <c r="PRT58" s="113"/>
      <c r="PRU58" s="113"/>
      <c r="PRV58" s="113"/>
      <c r="PRW58" s="113"/>
      <c r="PRX58" s="113"/>
      <c r="PRY58" s="113"/>
      <c r="PRZ58" s="113"/>
      <c r="PSA58" s="113"/>
      <c r="PSB58" s="113"/>
      <c r="PSC58" s="113"/>
      <c r="PSD58" s="113"/>
      <c r="PSE58" s="113"/>
      <c r="PSF58" s="113"/>
      <c r="PSG58" s="113"/>
      <c r="PSH58" s="113"/>
      <c r="PSI58" s="113"/>
      <c r="PSJ58" s="113"/>
      <c r="PSK58" s="113"/>
      <c r="PSL58" s="113"/>
      <c r="PSM58" s="113"/>
      <c r="PSN58" s="113"/>
      <c r="PSO58" s="113"/>
      <c r="PSP58" s="113"/>
      <c r="PSQ58" s="113"/>
      <c r="PSR58" s="113"/>
      <c r="PSS58" s="113"/>
      <c r="PST58" s="113"/>
      <c r="PSU58" s="113"/>
      <c r="PSV58" s="113"/>
      <c r="PSW58" s="113"/>
      <c r="PSX58" s="113"/>
      <c r="PSY58" s="113"/>
      <c r="PSZ58" s="113"/>
      <c r="PTA58" s="113"/>
      <c r="PTB58" s="113"/>
      <c r="PTC58" s="113"/>
      <c r="PTD58" s="113"/>
      <c r="PTE58" s="113"/>
      <c r="PTF58" s="113"/>
      <c r="PTG58" s="113"/>
      <c r="PTH58" s="113"/>
      <c r="PTI58" s="113"/>
      <c r="PTJ58" s="113"/>
      <c r="PTK58" s="113"/>
      <c r="PTL58" s="113"/>
      <c r="PTM58" s="113"/>
      <c r="PTN58" s="113"/>
      <c r="PTO58" s="113"/>
      <c r="PTP58" s="113"/>
      <c r="PTQ58" s="113"/>
      <c r="PTR58" s="113"/>
      <c r="PTS58" s="113"/>
      <c r="PTT58" s="113"/>
      <c r="PTU58" s="113"/>
      <c r="PTV58" s="113"/>
      <c r="PTW58" s="113"/>
      <c r="PTX58" s="113"/>
      <c r="PTY58" s="113"/>
      <c r="PTZ58" s="113"/>
      <c r="PUA58" s="113"/>
      <c r="PUB58" s="113"/>
      <c r="PUC58" s="113"/>
      <c r="PUD58" s="113"/>
      <c r="PUE58" s="113"/>
      <c r="PUF58" s="113"/>
      <c r="PUG58" s="113"/>
      <c r="PUH58" s="113"/>
      <c r="PUI58" s="113"/>
      <c r="PUJ58" s="113"/>
      <c r="PUK58" s="113"/>
      <c r="PUL58" s="113"/>
      <c r="PUM58" s="113"/>
      <c r="PUN58" s="113"/>
      <c r="PUO58" s="113"/>
      <c r="PUP58" s="113"/>
      <c r="PUQ58" s="113"/>
      <c r="PUR58" s="113"/>
      <c r="PUS58" s="113"/>
      <c r="PUT58" s="113"/>
      <c r="PUU58" s="113"/>
      <c r="PUV58" s="113"/>
      <c r="PUW58" s="113"/>
      <c r="PUX58" s="113"/>
      <c r="PUY58" s="113"/>
      <c r="PUZ58" s="113"/>
      <c r="PVA58" s="113"/>
      <c r="PVB58" s="113"/>
      <c r="PVC58" s="113"/>
      <c r="PVD58" s="113"/>
      <c r="PVE58" s="113"/>
      <c r="PVF58" s="113"/>
      <c r="PVG58" s="113"/>
      <c r="PVH58" s="113"/>
      <c r="PVI58" s="113"/>
      <c r="PVJ58" s="113"/>
      <c r="PVK58" s="113"/>
      <c r="PVL58" s="113"/>
      <c r="PVM58" s="113"/>
      <c r="PVN58" s="113"/>
      <c r="PVO58" s="113"/>
      <c r="PVP58" s="113"/>
      <c r="PVQ58" s="113"/>
      <c r="PVR58" s="113"/>
      <c r="PVS58" s="113"/>
      <c r="PVT58" s="113"/>
      <c r="PVU58" s="113"/>
      <c r="PVV58" s="113"/>
      <c r="PVW58" s="113"/>
      <c r="PVX58" s="113"/>
      <c r="PVY58" s="113"/>
      <c r="PVZ58" s="113"/>
      <c r="PWA58" s="113"/>
      <c r="PWB58" s="113"/>
      <c r="PWC58" s="113"/>
      <c r="PWD58" s="113"/>
      <c r="PWE58" s="113"/>
      <c r="PWF58" s="113"/>
      <c r="PWG58" s="113"/>
      <c r="PWH58" s="113"/>
      <c r="PWI58" s="113"/>
      <c r="PWJ58" s="113"/>
      <c r="PWK58" s="113"/>
      <c r="PWL58" s="113"/>
      <c r="PWM58" s="113"/>
      <c r="PWN58" s="113"/>
      <c r="PWO58" s="113"/>
      <c r="PWP58" s="113"/>
      <c r="PWQ58" s="113"/>
      <c r="PWR58" s="113"/>
      <c r="PWS58" s="113"/>
      <c r="PWT58" s="113"/>
      <c r="PWU58" s="113"/>
      <c r="PWV58" s="113"/>
      <c r="PWW58" s="113"/>
      <c r="PWX58" s="113"/>
      <c r="PWY58" s="113"/>
      <c r="PWZ58" s="113"/>
      <c r="PXA58" s="113"/>
      <c r="PXB58" s="113"/>
      <c r="PXC58" s="113"/>
      <c r="PXD58" s="113"/>
      <c r="PXE58" s="113"/>
      <c r="PXF58" s="113"/>
      <c r="PXG58" s="113"/>
      <c r="PXH58" s="113"/>
      <c r="PXI58" s="113"/>
      <c r="PXJ58" s="113"/>
      <c r="PXK58" s="113"/>
      <c r="PXL58" s="113"/>
      <c r="PXM58" s="113"/>
      <c r="PXN58" s="113"/>
      <c r="PXO58" s="113"/>
      <c r="PXP58" s="113"/>
      <c r="PXQ58" s="113"/>
      <c r="PXR58" s="113"/>
      <c r="PXS58" s="113"/>
      <c r="PXT58" s="113"/>
      <c r="PXU58" s="113"/>
      <c r="PXV58" s="113"/>
      <c r="PXW58" s="113"/>
      <c r="PXX58" s="113"/>
      <c r="PXY58" s="113"/>
      <c r="PXZ58" s="113"/>
      <c r="PYA58" s="113"/>
      <c r="PYB58" s="113"/>
      <c r="PYC58" s="113"/>
      <c r="PYD58" s="113"/>
      <c r="PYE58" s="113"/>
      <c r="PYF58" s="113"/>
      <c r="PYG58" s="113"/>
      <c r="PYH58" s="113"/>
      <c r="PYI58" s="113"/>
      <c r="PYJ58" s="113"/>
      <c r="PYK58" s="113"/>
      <c r="PYL58" s="113"/>
      <c r="PYM58" s="113"/>
      <c r="PYN58" s="113"/>
      <c r="PYO58" s="113"/>
      <c r="PYP58" s="113"/>
      <c r="PYQ58" s="113"/>
      <c r="PYR58" s="113"/>
      <c r="PYS58" s="113"/>
      <c r="PYT58" s="113"/>
      <c r="PYU58" s="113"/>
      <c r="PYV58" s="113"/>
      <c r="PYW58" s="113"/>
      <c r="PYX58" s="113"/>
      <c r="PYY58" s="113"/>
      <c r="PYZ58" s="113"/>
      <c r="PZA58" s="113"/>
      <c r="PZB58" s="113"/>
      <c r="PZC58" s="113"/>
      <c r="PZD58" s="113"/>
      <c r="PZE58" s="113"/>
      <c r="PZF58" s="113"/>
      <c r="PZG58" s="113"/>
      <c r="PZH58" s="113"/>
      <c r="PZI58" s="113"/>
      <c r="PZJ58" s="113"/>
      <c r="PZK58" s="113"/>
      <c r="PZL58" s="113"/>
      <c r="PZM58" s="113"/>
      <c r="PZN58" s="113"/>
      <c r="PZO58" s="113"/>
      <c r="PZP58" s="113"/>
      <c r="PZQ58" s="113"/>
      <c r="PZR58" s="113"/>
      <c r="PZS58" s="113"/>
      <c r="PZT58" s="113"/>
      <c r="PZU58" s="113"/>
      <c r="PZV58" s="113"/>
      <c r="PZW58" s="113"/>
      <c r="PZX58" s="113"/>
      <c r="PZY58" s="113"/>
      <c r="PZZ58" s="113"/>
      <c r="QAA58" s="113"/>
      <c r="QAB58" s="113"/>
      <c r="QAC58" s="113"/>
      <c r="QAD58" s="113"/>
      <c r="QAE58" s="113"/>
      <c r="QAF58" s="113"/>
      <c r="QAG58" s="113"/>
      <c r="QAH58" s="113"/>
      <c r="QAI58" s="113"/>
      <c r="QAJ58" s="113"/>
      <c r="QAK58" s="113"/>
      <c r="QAL58" s="113"/>
      <c r="QAM58" s="113"/>
      <c r="QAN58" s="113"/>
      <c r="QAO58" s="113"/>
      <c r="QAP58" s="113"/>
      <c r="QAQ58" s="113"/>
      <c r="QAR58" s="113"/>
      <c r="QAS58" s="113"/>
      <c r="QAT58" s="113"/>
      <c r="QAU58" s="113"/>
      <c r="QAV58" s="113"/>
      <c r="QAW58" s="113"/>
      <c r="QAX58" s="113"/>
      <c r="QAY58" s="113"/>
      <c r="QAZ58" s="113"/>
      <c r="QBA58" s="113"/>
      <c r="QBB58" s="113"/>
      <c r="QBC58" s="113"/>
      <c r="QBD58" s="113"/>
      <c r="QBE58" s="113"/>
      <c r="QBF58" s="113"/>
      <c r="QBG58" s="113"/>
      <c r="QBH58" s="113"/>
      <c r="QBI58" s="113"/>
      <c r="QBJ58" s="113"/>
      <c r="QBK58" s="113"/>
      <c r="QBL58" s="113"/>
      <c r="QBM58" s="113"/>
      <c r="QBN58" s="113"/>
      <c r="QBO58" s="113"/>
      <c r="QBP58" s="113"/>
      <c r="QBQ58" s="113"/>
      <c r="QBR58" s="113"/>
      <c r="QBS58" s="113"/>
      <c r="QBT58" s="113"/>
      <c r="QBU58" s="113"/>
      <c r="QBV58" s="113"/>
      <c r="QBW58" s="113"/>
      <c r="QBX58" s="113"/>
      <c r="QBY58" s="113"/>
      <c r="QBZ58" s="113"/>
      <c r="QCA58" s="113"/>
      <c r="QCB58" s="113"/>
      <c r="QCC58" s="113"/>
      <c r="QCD58" s="113"/>
      <c r="QCE58" s="113"/>
      <c r="QCF58" s="113"/>
      <c r="QCG58" s="113"/>
      <c r="QCH58" s="113"/>
      <c r="QCI58" s="113"/>
      <c r="QCJ58" s="113"/>
      <c r="QCK58" s="113"/>
      <c r="QCL58" s="113"/>
      <c r="QCM58" s="113"/>
      <c r="QCN58" s="113"/>
      <c r="QCO58" s="113"/>
      <c r="QCP58" s="113"/>
      <c r="QCQ58" s="113"/>
      <c r="QCR58" s="113"/>
      <c r="QCS58" s="113"/>
      <c r="QCT58" s="113"/>
      <c r="QCU58" s="113"/>
      <c r="QCV58" s="113"/>
      <c r="QCW58" s="113"/>
      <c r="QCX58" s="113"/>
      <c r="QCY58" s="113"/>
      <c r="QCZ58" s="113"/>
      <c r="QDA58" s="113"/>
      <c r="QDB58" s="113"/>
      <c r="QDC58" s="113"/>
      <c r="QDD58" s="113"/>
      <c r="QDE58" s="113"/>
      <c r="QDF58" s="113"/>
      <c r="QDG58" s="113"/>
      <c r="QDH58" s="113"/>
      <c r="QDI58" s="113"/>
      <c r="QDJ58" s="113"/>
      <c r="QDK58" s="113"/>
      <c r="QDL58" s="113"/>
      <c r="QDM58" s="113"/>
      <c r="QDN58" s="113"/>
      <c r="QDO58" s="113"/>
      <c r="QDP58" s="113"/>
      <c r="QDQ58" s="113"/>
      <c r="QDR58" s="113"/>
      <c r="QDS58" s="113"/>
      <c r="QDT58" s="113"/>
      <c r="QDU58" s="113"/>
      <c r="QDV58" s="113"/>
      <c r="QDW58" s="113"/>
      <c r="QDX58" s="113"/>
      <c r="QDY58" s="113"/>
      <c r="QDZ58" s="113"/>
      <c r="QEA58" s="113"/>
      <c r="QEB58" s="113"/>
      <c r="QEC58" s="113"/>
      <c r="QED58" s="113"/>
      <c r="QEE58" s="113"/>
      <c r="QEF58" s="113"/>
      <c r="QEG58" s="113"/>
      <c r="QEH58" s="113"/>
      <c r="QEI58" s="113"/>
      <c r="QEJ58" s="113"/>
      <c r="QEK58" s="113"/>
      <c r="QEL58" s="113"/>
      <c r="QEM58" s="113"/>
      <c r="QEN58" s="113"/>
      <c r="QEO58" s="113"/>
      <c r="QEP58" s="113"/>
      <c r="QEQ58" s="113"/>
      <c r="QER58" s="113"/>
      <c r="QES58" s="113"/>
      <c r="QET58" s="113"/>
      <c r="QEU58" s="113"/>
      <c r="QEV58" s="113"/>
      <c r="QEW58" s="113"/>
      <c r="QEX58" s="113"/>
      <c r="QEY58" s="113"/>
      <c r="QEZ58" s="113"/>
      <c r="QFA58" s="113"/>
      <c r="QFB58" s="113"/>
      <c r="QFC58" s="113"/>
      <c r="QFD58" s="113"/>
      <c r="QFE58" s="113"/>
      <c r="QFF58" s="113"/>
      <c r="QFG58" s="113"/>
      <c r="QFH58" s="113"/>
      <c r="QFI58" s="113"/>
      <c r="QFJ58" s="113"/>
      <c r="QFK58" s="113"/>
      <c r="QFL58" s="113"/>
      <c r="QFM58" s="113"/>
      <c r="QFN58" s="113"/>
      <c r="QFO58" s="113"/>
      <c r="QFP58" s="113"/>
      <c r="QFQ58" s="113"/>
      <c r="QFR58" s="113"/>
      <c r="QFS58" s="113"/>
      <c r="QFT58" s="113"/>
      <c r="QFU58" s="113"/>
      <c r="QFV58" s="113"/>
      <c r="QFW58" s="113"/>
      <c r="QFX58" s="113"/>
      <c r="QFY58" s="113"/>
      <c r="QFZ58" s="113"/>
      <c r="QGA58" s="113"/>
      <c r="QGB58" s="113"/>
      <c r="QGC58" s="113"/>
      <c r="QGD58" s="113"/>
      <c r="QGE58" s="113"/>
      <c r="QGF58" s="113"/>
      <c r="QGG58" s="113"/>
      <c r="QGH58" s="113"/>
      <c r="QGI58" s="113"/>
      <c r="QGJ58" s="113"/>
      <c r="QGK58" s="113"/>
      <c r="QGL58" s="113"/>
      <c r="QGM58" s="113"/>
      <c r="QGN58" s="113"/>
      <c r="QGO58" s="113"/>
      <c r="QGP58" s="113"/>
      <c r="QGQ58" s="113"/>
      <c r="QGR58" s="113"/>
      <c r="QGS58" s="113"/>
      <c r="QGT58" s="113"/>
      <c r="QGU58" s="113"/>
      <c r="QGV58" s="113"/>
      <c r="QGW58" s="113"/>
      <c r="QGX58" s="113"/>
      <c r="QGY58" s="113"/>
      <c r="QGZ58" s="113"/>
      <c r="QHA58" s="113"/>
      <c r="QHB58" s="113"/>
      <c r="QHC58" s="113"/>
      <c r="QHD58" s="113"/>
      <c r="QHE58" s="113"/>
      <c r="QHF58" s="113"/>
      <c r="QHG58" s="113"/>
      <c r="QHH58" s="113"/>
      <c r="QHI58" s="113"/>
      <c r="QHJ58" s="113"/>
      <c r="QHK58" s="113"/>
      <c r="QHL58" s="113"/>
      <c r="QHM58" s="113"/>
      <c r="QHN58" s="113"/>
      <c r="QHO58" s="113"/>
      <c r="QHP58" s="113"/>
      <c r="QHQ58" s="113"/>
      <c r="QHR58" s="113"/>
      <c r="QHS58" s="113"/>
      <c r="QHT58" s="113"/>
      <c r="QHU58" s="113"/>
      <c r="QHV58" s="113"/>
      <c r="QHW58" s="113"/>
      <c r="QHX58" s="113"/>
      <c r="QHY58" s="113"/>
      <c r="QHZ58" s="113"/>
      <c r="QIA58" s="113"/>
      <c r="QIB58" s="113"/>
      <c r="QIC58" s="113"/>
      <c r="QID58" s="113"/>
      <c r="QIE58" s="113"/>
      <c r="QIF58" s="113"/>
      <c r="QIG58" s="113"/>
      <c r="QIH58" s="113"/>
      <c r="QII58" s="113"/>
      <c r="QIJ58" s="113"/>
      <c r="QIK58" s="113"/>
      <c r="QIL58" s="113"/>
      <c r="QIM58" s="113"/>
      <c r="QIN58" s="113"/>
      <c r="QIO58" s="113"/>
      <c r="QIP58" s="113"/>
      <c r="QIQ58" s="113"/>
      <c r="QIR58" s="113"/>
      <c r="QIS58" s="113"/>
      <c r="QIT58" s="113"/>
      <c r="QIU58" s="113"/>
      <c r="QIV58" s="113"/>
      <c r="QIW58" s="113"/>
      <c r="QIX58" s="113"/>
      <c r="QIY58" s="113"/>
      <c r="QIZ58" s="113"/>
      <c r="QJA58" s="113"/>
      <c r="QJB58" s="113"/>
      <c r="QJC58" s="113"/>
      <c r="QJD58" s="113"/>
      <c r="QJE58" s="113"/>
      <c r="QJF58" s="113"/>
      <c r="QJG58" s="113"/>
      <c r="QJH58" s="113"/>
      <c r="QJI58" s="113"/>
      <c r="QJJ58" s="113"/>
      <c r="QJK58" s="113"/>
      <c r="QJL58" s="113"/>
      <c r="QJM58" s="113"/>
      <c r="QJN58" s="113"/>
      <c r="QJO58" s="113"/>
      <c r="QJP58" s="113"/>
      <c r="QJQ58" s="113"/>
      <c r="QJR58" s="113"/>
      <c r="QJS58" s="113"/>
      <c r="QJT58" s="113"/>
      <c r="QJU58" s="113"/>
      <c r="QJV58" s="113"/>
      <c r="QJW58" s="113"/>
      <c r="QJX58" s="113"/>
      <c r="QJY58" s="113"/>
      <c r="QJZ58" s="113"/>
      <c r="QKA58" s="113"/>
      <c r="QKB58" s="113"/>
      <c r="QKC58" s="113"/>
      <c r="QKD58" s="113"/>
      <c r="QKE58" s="113"/>
      <c r="QKF58" s="113"/>
      <c r="QKG58" s="113"/>
      <c r="QKH58" s="113"/>
      <c r="QKI58" s="113"/>
      <c r="QKJ58" s="113"/>
      <c r="QKK58" s="113"/>
      <c r="QKL58" s="113"/>
      <c r="QKM58" s="113"/>
      <c r="QKN58" s="113"/>
      <c r="QKO58" s="113"/>
      <c r="QKP58" s="113"/>
      <c r="QKQ58" s="113"/>
      <c r="QKR58" s="113"/>
      <c r="QKS58" s="113"/>
      <c r="QKT58" s="113"/>
      <c r="QKU58" s="113"/>
      <c r="QKV58" s="113"/>
      <c r="QKW58" s="113"/>
      <c r="QKX58" s="113"/>
      <c r="QKY58" s="113"/>
      <c r="QKZ58" s="113"/>
      <c r="QLA58" s="113"/>
      <c r="QLB58" s="113"/>
      <c r="QLC58" s="113"/>
      <c r="QLD58" s="113"/>
      <c r="QLE58" s="113"/>
      <c r="QLF58" s="113"/>
      <c r="QLG58" s="113"/>
      <c r="QLH58" s="113"/>
      <c r="QLI58" s="113"/>
      <c r="QLJ58" s="113"/>
      <c r="QLK58" s="113"/>
      <c r="QLL58" s="113"/>
      <c r="QLM58" s="113"/>
      <c r="QLN58" s="113"/>
      <c r="QLO58" s="113"/>
      <c r="QLP58" s="113"/>
      <c r="QLQ58" s="113"/>
      <c r="QLR58" s="113"/>
      <c r="QLS58" s="113"/>
      <c r="QLT58" s="113"/>
      <c r="QLU58" s="113"/>
      <c r="QLV58" s="113"/>
      <c r="QLW58" s="113"/>
      <c r="QLX58" s="113"/>
      <c r="QLY58" s="113"/>
      <c r="QLZ58" s="113"/>
      <c r="QMA58" s="113"/>
      <c r="QMB58" s="113"/>
      <c r="QMC58" s="113"/>
      <c r="QMD58" s="113"/>
      <c r="QME58" s="113"/>
      <c r="QMF58" s="113"/>
      <c r="QMG58" s="113"/>
      <c r="QMH58" s="113"/>
      <c r="QMI58" s="113"/>
      <c r="QMJ58" s="113"/>
      <c r="QMK58" s="113"/>
      <c r="QML58" s="113"/>
      <c r="QMM58" s="113"/>
      <c r="QMN58" s="113"/>
      <c r="QMO58" s="113"/>
      <c r="QMP58" s="113"/>
      <c r="QMQ58" s="113"/>
      <c r="QMR58" s="113"/>
      <c r="QMS58" s="113"/>
      <c r="QMT58" s="113"/>
      <c r="QMU58" s="113"/>
      <c r="QMV58" s="113"/>
      <c r="QMW58" s="113"/>
      <c r="QMX58" s="113"/>
      <c r="QMY58" s="113"/>
      <c r="QMZ58" s="113"/>
      <c r="QNA58" s="113"/>
      <c r="QNB58" s="113"/>
      <c r="QNC58" s="113"/>
      <c r="QND58" s="113"/>
      <c r="QNE58" s="113"/>
      <c r="QNF58" s="113"/>
      <c r="QNG58" s="113"/>
      <c r="QNH58" s="113"/>
      <c r="QNI58" s="113"/>
      <c r="QNJ58" s="113"/>
      <c r="QNK58" s="113"/>
      <c r="QNL58" s="113"/>
      <c r="QNM58" s="113"/>
      <c r="QNN58" s="113"/>
      <c r="QNO58" s="113"/>
      <c r="QNP58" s="113"/>
      <c r="QNQ58" s="113"/>
      <c r="QNR58" s="113"/>
      <c r="QNS58" s="113"/>
      <c r="QNT58" s="113"/>
      <c r="QNU58" s="113"/>
      <c r="QNV58" s="113"/>
      <c r="QNW58" s="113"/>
      <c r="QNX58" s="113"/>
      <c r="QNY58" s="113"/>
      <c r="QNZ58" s="113"/>
      <c r="QOA58" s="113"/>
      <c r="QOB58" s="113"/>
      <c r="QOC58" s="113"/>
      <c r="QOD58" s="113"/>
      <c r="QOE58" s="113"/>
      <c r="QOF58" s="113"/>
      <c r="QOG58" s="113"/>
      <c r="QOH58" s="113"/>
      <c r="QOI58" s="113"/>
      <c r="QOJ58" s="113"/>
      <c r="QOK58" s="113"/>
      <c r="QOL58" s="113"/>
      <c r="QOM58" s="113"/>
      <c r="QON58" s="113"/>
      <c r="QOO58" s="113"/>
      <c r="QOP58" s="113"/>
      <c r="QOQ58" s="113"/>
      <c r="QOR58" s="113"/>
      <c r="QOS58" s="113"/>
      <c r="QOT58" s="113"/>
      <c r="QOU58" s="113"/>
      <c r="QOV58" s="113"/>
      <c r="QOW58" s="113"/>
      <c r="QOX58" s="113"/>
      <c r="QOY58" s="113"/>
      <c r="QOZ58" s="113"/>
      <c r="QPA58" s="113"/>
      <c r="QPB58" s="113"/>
      <c r="QPC58" s="113"/>
      <c r="QPD58" s="113"/>
      <c r="QPE58" s="113"/>
      <c r="QPF58" s="113"/>
      <c r="QPG58" s="113"/>
      <c r="QPH58" s="113"/>
      <c r="QPI58" s="113"/>
      <c r="QPJ58" s="113"/>
      <c r="QPK58" s="113"/>
      <c r="QPL58" s="113"/>
      <c r="QPM58" s="113"/>
      <c r="QPN58" s="113"/>
      <c r="QPO58" s="113"/>
      <c r="QPP58" s="113"/>
      <c r="QPQ58" s="113"/>
      <c r="QPR58" s="113"/>
      <c r="QPS58" s="113"/>
      <c r="QPT58" s="113"/>
      <c r="QPU58" s="113"/>
      <c r="QPV58" s="113"/>
      <c r="QPW58" s="113"/>
      <c r="QPX58" s="113"/>
      <c r="QPY58" s="113"/>
      <c r="QPZ58" s="113"/>
      <c r="QQA58" s="113"/>
      <c r="QQB58" s="113"/>
      <c r="QQC58" s="113"/>
      <c r="QQD58" s="113"/>
      <c r="QQE58" s="113"/>
      <c r="QQF58" s="113"/>
      <c r="QQG58" s="113"/>
      <c r="QQH58" s="113"/>
      <c r="QQI58" s="113"/>
      <c r="QQJ58" s="113"/>
      <c r="QQK58" s="113"/>
      <c r="QQL58" s="113"/>
      <c r="QQM58" s="113"/>
      <c r="QQN58" s="113"/>
      <c r="QQO58" s="113"/>
      <c r="QQP58" s="113"/>
      <c r="QQQ58" s="113"/>
      <c r="QQR58" s="113"/>
      <c r="QQS58" s="113"/>
      <c r="QQT58" s="113"/>
      <c r="QQU58" s="113"/>
      <c r="QQV58" s="113"/>
      <c r="QQW58" s="113"/>
      <c r="QQX58" s="113"/>
      <c r="QQY58" s="113"/>
      <c r="QQZ58" s="113"/>
      <c r="QRA58" s="113"/>
      <c r="QRB58" s="113"/>
      <c r="QRC58" s="113"/>
      <c r="QRD58" s="113"/>
      <c r="QRE58" s="113"/>
      <c r="QRF58" s="113"/>
      <c r="QRG58" s="113"/>
      <c r="QRH58" s="113"/>
      <c r="QRI58" s="113"/>
      <c r="QRJ58" s="113"/>
      <c r="QRK58" s="113"/>
      <c r="QRL58" s="113"/>
      <c r="QRM58" s="113"/>
      <c r="QRN58" s="113"/>
      <c r="QRO58" s="113"/>
      <c r="QRP58" s="113"/>
      <c r="QRQ58" s="113"/>
      <c r="QRR58" s="113"/>
      <c r="QRS58" s="113"/>
      <c r="QRT58" s="113"/>
      <c r="QRU58" s="113"/>
      <c r="QRV58" s="113"/>
      <c r="QRW58" s="113"/>
      <c r="QRX58" s="113"/>
      <c r="QRY58" s="113"/>
      <c r="QRZ58" s="113"/>
      <c r="QSA58" s="113"/>
      <c r="QSB58" s="113"/>
      <c r="QSC58" s="113"/>
      <c r="QSD58" s="113"/>
      <c r="QSE58" s="113"/>
      <c r="QSF58" s="113"/>
      <c r="QSG58" s="113"/>
      <c r="QSH58" s="113"/>
      <c r="QSI58" s="113"/>
      <c r="QSJ58" s="113"/>
      <c r="QSK58" s="113"/>
      <c r="QSL58" s="113"/>
      <c r="QSM58" s="113"/>
      <c r="QSN58" s="113"/>
      <c r="QSO58" s="113"/>
      <c r="QSP58" s="113"/>
      <c r="QSQ58" s="113"/>
      <c r="QSR58" s="113"/>
      <c r="QSS58" s="113"/>
      <c r="QST58" s="113"/>
      <c r="QSU58" s="113"/>
      <c r="QSV58" s="113"/>
      <c r="QSW58" s="113"/>
      <c r="QSX58" s="113"/>
      <c r="QSY58" s="113"/>
      <c r="QSZ58" s="113"/>
      <c r="QTA58" s="113"/>
      <c r="QTB58" s="113"/>
      <c r="QTC58" s="113"/>
      <c r="QTD58" s="113"/>
      <c r="QTE58" s="113"/>
      <c r="QTF58" s="113"/>
      <c r="QTG58" s="113"/>
      <c r="QTH58" s="113"/>
      <c r="QTI58" s="113"/>
      <c r="QTJ58" s="113"/>
      <c r="QTK58" s="113"/>
      <c r="QTL58" s="113"/>
      <c r="QTM58" s="113"/>
      <c r="QTN58" s="113"/>
      <c r="QTO58" s="113"/>
      <c r="QTP58" s="113"/>
      <c r="QTQ58" s="113"/>
      <c r="QTR58" s="113"/>
      <c r="QTS58" s="113"/>
      <c r="QTT58" s="113"/>
      <c r="QTU58" s="113"/>
      <c r="QTV58" s="113"/>
      <c r="QTW58" s="113"/>
      <c r="QTX58" s="113"/>
      <c r="QTY58" s="113"/>
      <c r="QTZ58" s="113"/>
      <c r="QUA58" s="113"/>
      <c r="QUB58" s="113"/>
      <c r="QUC58" s="113"/>
      <c r="QUD58" s="113"/>
      <c r="QUE58" s="113"/>
      <c r="QUF58" s="113"/>
      <c r="QUG58" s="113"/>
      <c r="QUH58" s="113"/>
      <c r="QUI58" s="113"/>
      <c r="QUJ58" s="113"/>
      <c r="QUK58" s="113"/>
      <c r="QUL58" s="113"/>
      <c r="QUM58" s="113"/>
      <c r="QUN58" s="113"/>
      <c r="QUO58" s="113"/>
      <c r="QUP58" s="113"/>
      <c r="QUQ58" s="113"/>
      <c r="QUR58" s="113"/>
      <c r="QUS58" s="113"/>
      <c r="QUT58" s="113"/>
      <c r="QUU58" s="113"/>
      <c r="QUV58" s="113"/>
      <c r="QUW58" s="113"/>
      <c r="QUX58" s="113"/>
      <c r="QUY58" s="113"/>
      <c r="QUZ58" s="113"/>
      <c r="QVA58" s="113"/>
      <c r="QVB58" s="113"/>
      <c r="QVC58" s="113"/>
      <c r="QVD58" s="113"/>
      <c r="QVE58" s="113"/>
      <c r="QVF58" s="113"/>
      <c r="QVG58" s="113"/>
      <c r="QVH58" s="113"/>
      <c r="QVI58" s="113"/>
      <c r="QVJ58" s="113"/>
      <c r="QVK58" s="113"/>
      <c r="QVL58" s="113"/>
      <c r="QVM58" s="113"/>
      <c r="QVN58" s="113"/>
      <c r="QVO58" s="113"/>
      <c r="QVP58" s="113"/>
      <c r="QVQ58" s="113"/>
      <c r="QVR58" s="113"/>
      <c r="QVS58" s="113"/>
      <c r="QVT58" s="113"/>
      <c r="QVU58" s="113"/>
      <c r="QVV58" s="113"/>
      <c r="QVW58" s="113"/>
      <c r="QVX58" s="113"/>
      <c r="QVY58" s="113"/>
      <c r="QVZ58" s="113"/>
      <c r="QWA58" s="113"/>
      <c r="QWB58" s="113"/>
      <c r="QWC58" s="113"/>
      <c r="QWD58" s="113"/>
      <c r="QWE58" s="113"/>
      <c r="QWF58" s="113"/>
      <c r="QWG58" s="113"/>
      <c r="QWH58" s="113"/>
      <c r="QWI58" s="113"/>
      <c r="QWJ58" s="113"/>
      <c r="QWK58" s="113"/>
      <c r="QWL58" s="113"/>
      <c r="QWM58" s="113"/>
      <c r="QWN58" s="113"/>
      <c r="QWO58" s="113"/>
      <c r="QWP58" s="113"/>
      <c r="QWQ58" s="113"/>
      <c r="QWR58" s="113"/>
      <c r="QWS58" s="113"/>
      <c r="QWT58" s="113"/>
      <c r="QWU58" s="113"/>
      <c r="QWV58" s="113"/>
      <c r="QWW58" s="113"/>
      <c r="QWX58" s="113"/>
      <c r="QWY58" s="113"/>
      <c r="QWZ58" s="113"/>
      <c r="QXA58" s="113"/>
      <c r="QXB58" s="113"/>
      <c r="QXC58" s="113"/>
      <c r="QXD58" s="113"/>
      <c r="QXE58" s="113"/>
      <c r="QXF58" s="113"/>
      <c r="QXG58" s="113"/>
      <c r="QXH58" s="113"/>
      <c r="QXI58" s="113"/>
      <c r="QXJ58" s="113"/>
      <c r="QXK58" s="113"/>
      <c r="QXL58" s="113"/>
      <c r="QXM58" s="113"/>
      <c r="QXN58" s="113"/>
      <c r="QXO58" s="113"/>
      <c r="QXP58" s="113"/>
      <c r="QXQ58" s="113"/>
      <c r="QXR58" s="113"/>
      <c r="QXS58" s="113"/>
      <c r="QXT58" s="113"/>
      <c r="QXU58" s="113"/>
      <c r="QXV58" s="113"/>
      <c r="QXW58" s="113"/>
      <c r="QXX58" s="113"/>
      <c r="QXY58" s="113"/>
      <c r="QXZ58" s="113"/>
      <c r="QYA58" s="113"/>
      <c r="QYB58" s="113"/>
      <c r="QYC58" s="113"/>
      <c r="QYD58" s="113"/>
      <c r="QYE58" s="113"/>
      <c r="QYF58" s="113"/>
      <c r="QYG58" s="113"/>
      <c r="QYH58" s="113"/>
      <c r="QYI58" s="113"/>
      <c r="QYJ58" s="113"/>
      <c r="QYK58" s="113"/>
      <c r="QYL58" s="113"/>
      <c r="QYM58" s="113"/>
      <c r="QYN58" s="113"/>
      <c r="QYO58" s="113"/>
      <c r="QYP58" s="113"/>
      <c r="QYQ58" s="113"/>
      <c r="QYR58" s="113"/>
      <c r="QYS58" s="113"/>
      <c r="QYT58" s="113"/>
      <c r="QYU58" s="113"/>
      <c r="QYV58" s="113"/>
      <c r="QYW58" s="113"/>
      <c r="QYX58" s="113"/>
      <c r="QYY58" s="113"/>
      <c r="QYZ58" s="113"/>
      <c r="QZA58" s="113"/>
      <c r="QZB58" s="113"/>
      <c r="QZC58" s="113"/>
      <c r="QZD58" s="113"/>
      <c r="QZE58" s="113"/>
      <c r="QZF58" s="113"/>
      <c r="QZG58" s="113"/>
      <c r="QZH58" s="113"/>
      <c r="QZI58" s="113"/>
      <c r="QZJ58" s="113"/>
      <c r="QZK58" s="113"/>
      <c r="QZL58" s="113"/>
      <c r="QZM58" s="113"/>
      <c r="QZN58" s="113"/>
      <c r="QZO58" s="113"/>
      <c r="QZP58" s="113"/>
      <c r="QZQ58" s="113"/>
      <c r="QZR58" s="113"/>
      <c r="QZS58" s="113"/>
      <c r="QZT58" s="113"/>
      <c r="QZU58" s="113"/>
      <c r="QZV58" s="113"/>
      <c r="QZW58" s="113"/>
      <c r="QZX58" s="113"/>
      <c r="QZY58" s="113"/>
      <c r="QZZ58" s="113"/>
      <c r="RAA58" s="113"/>
      <c r="RAB58" s="113"/>
      <c r="RAC58" s="113"/>
      <c r="RAD58" s="113"/>
      <c r="RAE58" s="113"/>
      <c r="RAF58" s="113"/>
      <c r="RAG58" s="113"/>
      <c r="RAH58" s="113"/>
      <c r="RAI58" s="113"/>
      <c r="RAJ58" s="113"/>
      <c r="RAK58" s="113"/>
      <c r="RAL58" s="113"/>
      <c r="RAM58" s="113"/>
      <c r="RAN58" s="113"/>
      <c r="RAO58" s="113"/>
      <c r="RAP58" s="113"/>
      <c r="RAQ58" s="113"/>
      <c r="RAR58" s="113"/>
      <c r="RAS58" s="113"/>
      <c r="RAT58" s="113"/>
      <c r="RAU58" s="113"/>
      <c r="RAV58" s="113"/>
      <c r="RAW58" s="113"/>
      <c r="RAX58" s="113"/>
      <c r="RAY58" s="113"/>
      <c r="RAZ58" s="113"/>
      <c r="RBA58" s="113"/>
      <c r="RBB58" s="113"/>
      <c r="RBC58" s="113"/>
      <c r="RBD58" s="113"/>
      <c r="RBE58" s="113"/>
      <c r="RBF58" s="113"/>
      <c r="RBG58" s="113"/>
      <c r="RBH58" s="113"/>
      <c r="RBI58" s="113"/>
      <c r="RBJ58" s="113"/>
      <c r="RBK58" s="113"/>
      <c r="RBL58" s="113"/>
      <c r="RBM58" s="113"/>
      <c r="RBN58" s="113"/>
      <c r="RBO58" s="113"/>
      <c r="RBP58" s="113"/>
      <c r="RBQ58" s="113"/>
      <c r="RBR58" s="113"/>
      <c r="RBS58" s="113"/>
      <c r="RBT58" s="113"/>
      <c r="RBU58" s="113"/>
      <c r="RBV58" s="113"/>
      <c r="RBW58" s="113"/>
      <c r="RBX58" s="113"/>
      <c r="RBY58" s="113"/>
      <c r="RBZ58" s="113"/>
      <c r="RCA58" s="113"/>
      <c r="RCB58" s="113"/>
      <c r="RCC58" s="113"/>
      <c r="RCD58" s="113"/>
      <c r="RCE58" s="113"/>
      <c r="RCF58" s="113"/>
      <c r="RCG58" s="113"/>
      <c r="RCH58" s="113"/>
      <c r="RCI58" s="113"/>
      <c r="RCJ58" s="113"/>
      <c r="RCK58" s="113"/>
      <c r="RCL58" s="113"/>
      <c r="RCM58" s="113"/>
      <c r="RCN58" s="113"/>
      <c r="RCO58" s="113"/>
      <c r="RCP58" s="113"/>
      <c r="RCQ58" s="113"/>
      <c r="RCR58" s="113"/>
      <c r="RCS58" s="113"/>
      <c r="RCT58" s="113"/>
      <c r="RCU58" s="113"/>
      <c r="RCV58" s="113"/>
      <c r="RCW58" s="113"/>
      <c r="RCX58" s="113"/>
      <c r="RCY58" s="113"/>
      <c r="RCZ58" s="113"/>
      <c r="RDA58" s="113"/>
      <c r="RDB58" s="113"/>
      <c r="RDC58" s="113"/>
      <c r="RDD58" s="113"/>
      <c r="RDE58" s="113"/>
      <c r="RDF58" s="113"/>
      <c r="RDG58" s="113"/>
      <c r="RDH58" s="113"/>
      <c r="RDI58" s="113"/>
      <c r="RDJ58" s="113"/>
      <c r="RDK58" s="113"/>
      <c r="RDL58" s="113"/>
      <c r="RDM58" s="113"/>
      <c r="RDN58" s="113"/>
      <c r="RDO58" s="113"/>
      <c r="RDP58" s="113"/>
      <c r="RDQ58" s="113"/>
      <c r="RDR58" s="113"/>
      <c r="RDS58" s="113"/>
      <c r="RDT58" s="113"/>
      <c r="RDU58" s="113"/>
      <c r="RDV58" s="113"/>
      <c r="RDW58" s="113"/>
      <c r="RDX58" s="113"/>
      <c r="RDY58" s="113"/>
      <c r="RDZ58" s="113"/>
      <c r="REA58" s="113"/>
      <c r="REB58" s="113"/>
      <c r="REC58" s="113"/>
      <c r="RED58" s="113"/>
      <c r="REE58" s="113"/>
      <c r="REF58" s="113"/>
      <c r="REG58" s="113"/>
      <c r="REH58" s="113"/>
      <c r="REI58" s="113"/>
      <c r="REJ58" s="113"/>
      <c r="REK58" s="113"/>
      <c r="REL58" s="113"/>
      <c r="REM58" s="113"/>
      <c r="REN58" s="113"/>
      <c r="REO58" s="113"/>
      <c r="REP58" s="113"/>
      <c r="REQ58" s="113"/>
      <c r="RER58" s="113"/>
      <c r="RES58" s="113"/>
      <c r="RET58" s="113"/>
      <c r="REU58" s="113"/>
      <c r="REV58" s="113"/>
      <c r="REW58" s="113"/>
      <c r="REX58" s="113"/>
      <c r="REY58" s="113"/>
      <c r="REZ58" s="113"/>
      <c r="RFA58" s="113"/>
      <c r="RFB58" s="113"/>
      <c r="RFC58" s="113"/>
      <c r="RFD58" s="113"/>
      <c r="RFE58" s="113"/>
      <c r="RFF58" s="113"/>
      <c r="RFG58" s="113"/>
      <c r="RFH58" s="113"/>
      <c r="RFI58" s="113"/>
      <c r="RFJ58" s="113"/>
      <c r="RFK58" s="113"/>
      <c r="RFL58" s="113"/>
      <c r="RFM58" s="113"/>
      <c r="RFN58" s="113"/>
      <c r="RFO58" s="113"/>
      <c r="RFP58" s="113"/>
      <c r="RFQ58" s="113"/>
      <c r="RFR58" s="113"/>
      <c r="RFS58" s="113"/>
      <c r="RFT58" s="113"/>
      <c r="RFU58" s="113"/>
      <c r="RFV58" s="113"/>
      <c r="RFW58" s="113"/>
      <c r="RFX58" s="113"/>
      <c r="RFY58" s="113"/>
      <c r="RFZ58" s="113"/>
      <c r="RGA58" s="113"/>
      <c r="RGB58" s="113"/>
      <c r="RGC58" s="113"/>
      <c r="RGD58" s="113"/>
      <c r="RGE58" s="113"/>
      <c r="RGF58" s="113"/>
      <c r="RGG58" s="113"/>
      <c r="RGH58" s="113"/>
      <c r="RGI58" s="113"/>
      <c r="RGJ58" s="113"/>
      <c r="RGK58" s="113"/>
      <c r="RGL58" s="113"/>
      <c r="RGM58" s="113"/>
      <c r="RGN58" s="113"/>
      <c r="RGO58" s="113"/>
      <c r="RGP58" s="113"/>
      <c r="RGQ58" s="113"/>
      <c r="RGR58" s="113"/>
      <c r="RGS58" s="113"/>
      <c r="RGT58" s="113"/>
      <c r="RGU58" s="113"/>
      <c r="RGV58" s="113"/>
      <c r="RGW58" s="113"/>
      <c r="RGX58" s="113"/>
      <c r="RGY58" s="113"/>
      <c r="RGZ58" s="113"/>
      <c r="RHA58" s="113"/>
      <c r="RHB58" s="113"/>
      <c r="RHC58" s="113"/>
      <c r="RHD58" s="113"/>
      <c r="RHE58" s="113"/>
      <c r="RHF58" s="113"/>
      <c r="RHG58" s="113"/>
      <c r="RHH58" s="113"/>
      <c r="RHI58" s="113"/>
      <c r="RHJ58" s="113"/>
      <c r="RHK58" s="113"/>
      <c r="RHL58" s="113"/>
      <c r="RHM58" s="113"/>
      <c r="RHN58" s="113"/>
      <c r="RHO58" s="113"/>
      <c r="RHP58" s="113"/>
      <c r="RHQ58" s="113"/>
      <c r="RHR58" s="113"/>
      <c r="RHS58" s="113"/>
      <c r="RHT58" s="113"/>
      <c r="RHU58" s="113"/>
      <c r="RHV58" s="113"/>
      <c r="RHW58" s="113"/>
      <c r="RHX58" s="113"/>
      <c r="RHY58" s="113"/>
      <c r="RHZ58" s="113"/>
      <c r="RIA58" s="113"/>
      <c r="RIB58" s="113"/>
      <c r="RIC58" s="113"/>
      <c r="RID58" s="113"/>
      <c r="RIE58" s="113"/>
      <c r="RIF58" s="113"/>
      <c r="RIG58" s="113"/>
      <c r="RIH58" s="113"/>
      <c r="RII58" s="113"/>
      <c r="RIJ58" s="113"/>
      <c r="RIK58" s="113"/>
      <c r="RIL58" s="113"/>
      <c r="RIM58" s="113"/>
      <c r="RIN58" s="113"/>
      <c r="RIO58" s="113"/>
      <c r="RIP58" s="113"/>
      <c r="RIQ58" s="113"/>
      <c r="RIR58" s="113"/>
      <c r="RIS58" s="113"/>
      <c r="RIT58" s="113"/>
      <c r="RIU58" s="113"/>
      <c r="RIV58" s="113"/>
      <c r="RIW58" s="113"/>
      <c r="RIX58" s="113"/>
      <c r="RIY58" s="113"/>
      <c r="RIZ58" s="113"/>
      <c r="RJA58" s="113"/>
      <c r="RJB58" s="113"/>
      <c r="RJC58" s="113"/>
      <c r="RJD58" s="113"/>
      <c r="RJE58" s="113"/>
      <c r="RJF58" s="113"/>
      <c r="RJG58" s="113"/>
      <c r="RJH58" s="113"/>
      <c r="RJI58" s="113"/>
      <c r="RJJ58" s="113"/>
      <c r="RJK58" s="113"/>
      <c r="RJL58" s="113"/>
      <c r="RJM58" s="113"/>
      <c r="RJN58" s="113"/>
      <c r="RJO58" s="113"/>
      <c r="RJP58" s="113"/>
      <c r="RJQ58" s="113"/>
      <c r="RJR58" s="113"/>
      <c r="RJS58" s="113"/>
      <c r="RJT58" s="113"/>
      <c r="RJU58" s="113"/>
      <c r="RJV58" s="113"/>
      <c r="RJW58" s="113"/>
      <c r="RJX58" s="113"/>
      <c r="RJY58" s="113"/>
      <c r="RJZ58" s="113"/>
      <c r="RKA58" s="113"/>
      <c r="RKB58" s="113"/>
      <c r="RKC58" s="113"/>
      <c r="RKD58" s="113"/>
      <c r="RKE58" s="113"/>
      <c r="RKF58" s="113"/>
      <c r="RKG58" s="113"/>
      <c r="RKH58" s="113"/>
      <c r="RKI58" s="113"/>
      <c r="RKJ58" s="113"/>
      <c r="RKK58" s="113"/>
      <c r="RKL58" s="113"/>
      <c r="RKM58" s="113"/>
      <c r="RKN58" s="113"/>
      <c r="RKO58" s="113"/>
      <c r="RKP58" s="113"/>
      <c r="RKQ58" s="113"/>
      <c r="RKR58" s="113"/>
      <c r="RKS58" s="113"/>
      <c r="RKT58" s="113"/>
      <c r="RKU58" s="113"/>
      <c r="RKV58" s="113"/>
      <c r="RKW58" s="113"/>
      <c r="RKX58" s="113"/>
      <c r="RKY58" s="113"/>
      <c r="RKZ58" s="113"/>
      <c r="RLA58" s="113"/>
      <c r="RLB58" s="113"/>
      <c r="RLC58" s="113"/>
      <c r="RLD58" s="113"/>
      <c r="RLE58" s="113"/>
      <c r="RLF58" s="113"/>
      <c r="RLG58" s="113"/>
      <c r="RLH58" s="113"/>
      <c r="RLI58" s="113"/>
      <c r="RLJ58" s="113"/>
      <c r="RLK58" s="113"/>
      <c r="RLL58" s="113"/>
      <c r="RLM58" s="113"/>
      <c r="RLN58" s="113"/>
      <c r="RLO58" s="113"/>
      <c r="RLP58" s="113"/>
      <c r="RLQ58" s="113"/>
      <c r="RLR58" s="113"/>
      <c r="RLS58" s="113"/>
      <c r="RLT58" s="113"/>
      <c r="RLU58" s="113"/>
      <c r="RLV58" s="113"/>
      <c r="RLW58" s="113"/>
      <c r="RLX58" s="113"/>
      <c r="RLY58" s="113"/>
      <c r="RLZ58" s="113"/>
      <c r="RMA58" s="113"/>
      <c r="RMB58" s="113"/>
      <c r="RMC58" s="113"/>
      <c r="RMD58" s="113"/>
      <c r="RME58" s="113"/>
      <c r="RMF58" s="113"/>
      <c r="RMG58" s="113"/>
      <c r="RMH58" s="113"/>
      <c r="RMI58" s="113"/>
      <c r="RMJ58" s="113"/>
      <c r="RMK58" s="113"/>
      <c r="RML58" s="113"/>
      <c r="RMM58" s="113"/>
      <c r="RMN58" s="113"/>
      <c r="RMO58" s="113"/>
      <c r="RMP58" s="113"/>
      <c r="RMQ58" s="113"/>
      <c r="RMR58" s="113"/>
      <c r="RMS58" s="113"/>
      <c r="RMT58" s="113"/>
      <c r="RMU58" s="113"/>
      <c r="RMV58" s="113"/>
      <c r="RMW58" s="113"/>
      <c r="RMX58" s="113"/>
      <c r="RMY58" s="113"/>
      <c r="RMZ58" s="113"/>
      <c r="RNA58" s="113"/>
      <c r="RNB58" s="113"/>
      <c r="RNC58" s="113"/>
      <c r="RND58" s="113"/>
      <c r="RNE58" s="113"/>
      <c r="RNF58" s="113"/>
      <c r="RNG58" s="113"/>
      <c r="RNH58" s="113"/>
      <c r="RNI58" s="113"/>
      <c r="RNJ58" s="113"/>
      <c r="RNK58" s="113"/>
      <c r="RNL58" s="113"/>
      <c r="RNM58" s="113"/>
      <c r="RNN58" s="113"/>
      <c r="RNO58" s="113"/>
      <c r="RNP58" s="113"/>
      <c r="RNQ58" s="113"/>
      <c r="RNR58" s="113"/>
      <c r="RNS58" s="113"/>
      <c r="RNT58" s="113"/>
      <c r="RNU58" s="113"/>
      <c r="RNV58" s="113"/>
      <c r="RNW58" s="113"/>
      <c r="RNX58" s="113"/>
      <c r="RNY58" s="113"/>
      <c r="RNZ58" s="113"/>
      <c r="ROA58" s="113"/>
      <c r="ROB58" s="113"/>
      <c r="ROC58" s="113"/>
      <c r="ROD58" s="113"/>
      <c r="ROE58" s="113"/>
      <c r="ROF58" s="113"/>
      <c r="ROG58" s="113"/>
      <c r="ROH58" s="113"/>
      <c r="ROI58" s="113"/>
      <c r="ROJ58" s="113"/>
      <c r="ROK58" s="113"/>
      <c r="ROL58" s="113"/>
      <c r="ROM58" s="113"/>
      <c r="RON58" s="113"/>
      <c r="ROO58" s="113"/>
      <c r="ROP58" s="113"/>
      <c r="ROQ58" s="113"/>
      <c r="ROR58" s="113"/>
      <c r="ROS58" s="113"/>
      <c r="ROT58" s="113"/>
      <c r="ROU58" s="113"/>
      <c r="ROV58" s="113"/>
      <c r="ROW58" s="113"/>
      <c r="ROX58" s="113"/>
      <c r="ROY58" s="113"/>
      <c r="ROZ58" s="113"/>
      <c r="RPA58" s="113"/>
      <c r="RPB58" s="113"/>
      <c r="RPC58" s="113"/>
      <c r="RPD58" s="113"/>
      <c r="RPE58" s="113"/>
      <c r="RPF58" s="113"/>
      <c r="RPG58" s="113"/>
      <c r="RPH58" s="113"/>
      <c r="RPI58" s="113"/>
      <c r="RPJ58" s="113"/>
      <c r="RPK58" s="113"/>
      <c r="RPL58" s="113"/>
      <c r="RPM58" s="113"/>
      <c r="RPN58" s="113"/>
      <c r="RPO58" s="113"/>
      <c r="RPP58" s="113"/>
      <c r="RPQ58" s="113"/>
      <c r="RPR58" s="113"/>
      <c r="RPS58" s="113"/>
      <c r="RPT58" s="113"/>
      <c r="RPU58" s="113"/>
      <c r="RPV58" s="113"/>
      <c r="RPW58" s="113"/>
      <c r="RPX58" s="113"/>
      <c r="RPY58" s="113"/>
      <c r="RPZ58" s="113"/>
      <c r="RQA58" s="113"/>
      <c r="RQB58" s="113"/>
      <c r="RQC58" s="113"/>
      <c r="RQD58" s="113"/>
      <c r="RQE58" s="113"/>
      <c r="RQF58" s="113"/>
      <c r="RQG58" s="113"/>
      <c r="RQH58" s="113"/>
      <c r="RQI58" s="113"/>
      <c r="RQJ58" s="113"/>
      <c r="RQK58" s="113"/>
      <c r="RQL58" s="113"/>
      <c r="RQM58" s="113"/>
      <c r="RQN58" s="113"/>
      <c r="RQO58" s="113"/>
      <c r="RQP58" s="113"/>
      <c r="RQQ58" s="113"/>
      <c r="RQR58" s="113"/>
      <c r="RQS58" s="113"/>
      <c r="RQT58" s="113"/>
      <c r="RQU58" s="113"/>
      <c r="RQV58" s="113"/>
      <c r="RQW58" s="113"/>
      <c r="RQX58" s="113"/>
      <c r="RQY58" s="113"/>
      <c r="RQZ58" s="113"/>
      <c r="RRA58" s="113"/>
      <c r="RRB58" s="113"/>
      <c r="RRC58" s="113"/>
      <c r="RRD58" s="113"/>
      <c r="RRE58" s="113"/>
      <c r="RRF58" s="113"/>
      <c r="RRG58" s="113"/>
      <c r="RRH58" s="113"/>
      <c r="RRI58" s="113"/>
      <c r="RRJ58" s="113"/>
      <c r="RRK58" s="113"/>
      <c r="RRL58" s="113"/>
      <c r="RRM58" s="113"/>
      <c r="RRN58" s="113"/>
      <c r="RRO58" s="113"/>
      <c r="RRP58" s="113"/>
      <c r="RRQ58" s="113"/>
      <c r="RRR58" s="113"/>
      <c r="RRS58" s="113"/>
      <c r="RRT58" s="113"/>
      <c r="RRU58" s="113"/>
      <c r="RRV58" s="113"/>
      <c r="RRW58" s="113"/>
      <c r="RRX58" s="113"/>
      <c r="RRY58" s="113"/>
      <c r="RRZ58" s="113"/>
      <c r="RSA58" s="113"/>
      <c r="RSB58" s="113"/>
      <c r="RSC58" s="113"/>
      <c r="RSD58" s="113"/>
      <c r="RSE58" s="113"/>
      <c r="RSF58" s="113"/>
      <c r="RSG58" s="113"/>
      <c r="RSH58" s="113"/>
      <c r="RSI58" s="113"/>
      <c r="RSJ58" s="113"/>
      <c r="RSK58" s="113"/>
      <c r="RSL58" s="113"/>
      <c r="RSM58" s="113"/>
      <c r="RSN58" s="113"/>
      <c r="RSO58" s="113"/>
      <c r="RSP58" s="113"/>
      <c r="RSQ58" s="113"/>
      <c r="RSR58" s="113"/>
      <c r="RSS58" s="113"/>
      <c r="RST58" s="113"/>
      <c r="RSU58" s="113"/>
      <c r="RSV58" s="113"/>
      <c r="RSW58" s="113"/>
      <c r="RSX58" s="113"/>
      <c r="RSY58" s="113"/>
      <c r="RSZ58" s="113"/>
      <c r="RTA58" s="113"/>
      <c r="RTB58" s="113"/>
      <c r="RTC58" s="113"/>
      <c r="RTD58" s="113"/>
      <c r="RTE58" s="113"/>
      <c r="RTF58" s="113"/>
      <c r="RTG58" s="113"/>
      <c r="RTH58" s="113"/>
      <c r="RTI58" s="113"/>
      <c r="RTJ58" s="113"/>
      <c r="RTK58" s="113"/>
      <c r="RTL58" s="113"/>
      <c r="RTM58" s="113"/>
      <c r="RTN58" s="113"/>
      <c r="RTO58" s="113"/>
      <c r="RTP58" s="113"/>
      <c r="RTQ58" s="113"/>
      <c r="RTR58" s="113"/>
      <c r="RTS58" s="113"/>
      <c r="RTT58" s="113"/>
      <c r="RTU58" s="113"/>
      <c r="RTV58" s="113"/>
      <c r="RTW58" s="113"/>
      <c r="RTX58" s="113"/>
      <c r="RTY58" s="113"/>
      <c r="RTZ58" s="113"/>
      <c r="RUA58" s="113"/>
      <c r="RUB58" s="113"/>
      <c r="RUC58" s="113"/>
      <c r="RUD58" s="113"/>
      <c r="RUE58" s="113"/>
      <c r="RUF58" s="113"/>
      <c r="RUG58" s="113"/>
      <c r="RUH58" s="113"/>
      <c r="RUI58" s="113"/>
      <c r="RUJ58" s="113"/>
      <c r="RUK58" s="113"/>
      <c r="RUL58" s="113"/>
      <c r="RUM58" s="113"/>
      <c r="RUN58" s="113"/>
      <c r="RUO58" s="113"/>
      <c r="RUP58" s="113"/>
      <c r="RUQ58" s="113"/>
      <c r="RUR58" s="113"/>
      <c r="RUS58" s="113"/>
      <c r="RUT58" s="113"/>
      <c r="RUU58" s="113"/>
      <c r="RUV58" s="113"/>
      <c r="RUW58" s="113"/>
      <c r="RUX58" s="113"/>
      <c r="RUY58" s="113"/>
      <c r="RUZ58" s="113"/>
      <c r="RVA58" s="113"/>
      <c r="RVB58" s="113"/>
      <c r="RVC58" s="113"/>
      <c r="RVD58" s="113"/>
      <c r="RVE58" s="113"/>
      <c r="RVF58" s="113"/>
      <c r="RVG58" s="113"/>
      <c r="RVH58" s="113"/>
      <c r="RVI58" s="113"/>
      <c r="RVJ58" s="113"/>
      <c r="RVK58" s="113"/>
      <c r="RVL58" s="113"/>
      <c r="RVM58" s="113"/>
      <c r="RVN58" s="113"/>
      <c r="RVO58" s="113"/>
      <c r="RVP58" s="113"/>
      <c r="RVQ58" s="113"/>
      <c r="RVR58" s="113"/>
      <c r="RVS58" s="113"/>
      <c r="RVT58" s="113"/>
      <c r="RVU58" s="113"/>
      <c r="RVV58" s="113"/>
      <c r="RVW58" s="113"/>
      <c r="RVX58" s="113"/>
      <c r="RVY58" s="113"/>
      <c r="RVZ58" s="113"/>
      <c r="RWA58" s="113"/>
      <c r="RWB58" s="113"/>
      <c r="RWC58" s="113"/>
      <c r="RWD58" s="113"/>
      <c r="RWE58" s="113"/>
      <c r="RWF58" s="113"/>
      <c r="RWG58" s="113"/>
      <c r="RWH58" s="113"/>
      <c r="RWI58" s="113"/>
      <c r="RWJ58" s="113"/>
      <c r="RWK58" s="113"/>
      <c r="RWL58" s="113"/>
      <c r="RWM58" s="113"/>
      <c r="RWN58" s="113"/>
      <c r="RWO58" s="113"/>
      <c r="RWP58" s="113"/>
      <c r="RWQ58" s="113"/>
      <c r="RWR58" s="113"/>
      <c r="RWS58" s="113"/>
      <c r="RWT58" s="113"/>
      <c r="RWU58" s="113"/>
      <c r="RWV58" s="113"/>
      <c r="RWW58" s="113"/>
      <c r="RWX58" s="113"/>
      <c r="RWY58" s="113"/>
      <c r="RWZ58" s="113"/>
      <c r="RXA58" s="113"/>
      <c r="RXB58" s="113"/>
      <c r="RXC58" s="113"/>
      <c r="RXD58" s="113"/>
      <c r="RXE58" s="113"/>
      <c r="RXF58" s="113"/>
      <c r="RXG58" s="113"/>
      <c r="RXH58" s="113"/>
      <c r="RXI58" s="113"/>
      <c r="RXJ58" s="113"/>
      <c r="RXK58" s="113"/>
      <c r="RXL58" s="113"/>
      <c r="RXM58" s="113"/>
      <c r="RXN58" s="113"/>
      <c r="RXO58" s="113"/>
      <c r="RXP58" s="113"/>
      <c r="RXQ58" s="113"/>
      <c r="RXR58" s="113"/>
      <c r="RXS58" s="113"/>
      <c r="RXT58" s="113"/>
      <c r="RXU58" s="113"/>
      <c r="RXV58" s="113"/>
      <c r="RXW58" s="113"/>
      <c r="RXX58" s="113"/>
      <c r="RXY58" s="113"/>
      <c r="RXZ58" s="113"/>
      <c r="RYA58" s="113"/>
      <c r="RYB58" s="113"/>
      <c r="RYC58" s="113"/>
      <c r="RYD58" s="113"/>
      <c r="RYE58" s="113"/>
      <c r="RYF58" s="113"/>
      <c r="RYG58" s="113"/>
      <c r="RYH58" s="113"/>
      <c r="RYI58" s="113"/>
      <c r="RYJ58" s="113"/>
      <c r="RYK58" s="113"/>
      <c r="RYL58" s="113"/>
      <c r="RYM58" s="113"/>
      <c r="RYN58" s="113"/>
      <c r="RYO58" s="113"/>
      <c r="RYP58" s="113"/>
      <c r="RYQ58" s="113"/>
      <c r="RYR58" s="113"/>
      <c r="RYS58" s="113"/>
      <c r="RYT58" s="113"/>
      <c r="RYU58" s="113"/>
      <c r="RYV58" s="113"/>
      <c r="RYW58" s="113"/>
      <c r="RYX58" s="113"/>
      <c r="RYY58" s="113"/>
      <c r="RYZ58" s="113"/>
      <c r="RZA58" s="113"/>
      <c r="RZB58" s="113"/>
      <c r="RZC58" s="113"/>
      <c r="RZD58" s="113"/>
      <c r="RZE58" s="113"/>
      <c r="RZF58" s="113"/>
      <c r="RZG58" s="113"/>
      <c r="RZH58" s="113"/>
      <c r="RZI58" s="113"/>
      <c r="RZJ58" s="113"/>
      <c r="RZK58" s="113"/>
      <c r="RZL58" s="113"/>
      <c r="RZM58" s="113"/>
      <c r="RZN58" s="113"/>
      <c r="RZO58" s="113"/>
      <c r="RZP58" s="113"/>
      <c r="RZQ58" s="113"/>
      <c r="RZR58" s="113"/>
      <c r="RZS58" s="113"/>
      <c r="RZT58" s="113"/>
      <c r="RZU58" s="113"/>
      <c r="RZV58" s="113"/>
      <c r="RZW58" s="113"/>
      <c r="RZX58" s="113"/>
      <c r="RZY58" s="113"/>
      <c r="RZZ58" s="113"/>
      <c r="SAA58" s="113"/>
      <c r="SAB58" s="113"/>
      <c r="SAC58" s="113"/>
      <c r="SAD58" s="113"/>
      <c r="SAE58" s="113"/>
      <c r="SAF58" s="113"/>
      <c r="SAG58" s="113"/>
      <c r="SAH58" s="113"/>
      <c r="SAI58" s="113"/>
      <c r="SAJ58" s="113"/>
      <c r="SAK58" s="113"/>
      <c r="SAL58" s="113"/>
      <c r="SAM58" s="113"/>
      <c r="SAN58" s="113"/>
      <c r="SAO58" s="113"/>
      <c r="SAP58" s="113"/>
      <c r="SAQ58" s="113"/>
      <c r="SAR58" s="113"/>
      <c r="SAS58" s="113"/>
      <c r="SAT58" s="113"/>
      <c r="SAU58" s="113"/>
      <c r="SAV58" s="113"/>
      <c r="SAW58" s="113"/>
      <c r="SAX58" s="113"/>
      <c r="SAY58" s="113"/>
      <c r="SAZ58" s="113"/>
      <c r="SBA58" s="113"/>
      <c r="SBB58" s="113"/>
      <c r="SBC58" s="113"/>
      <c r="SBD58" s="113"/>
      <c r="SBE58" s="113"/>
      <c r="SBF58" s="113"/>
      <c r="SBG58" s="113"/>
      <c r="SBH58" s="113"/>
      <c r="SBI58" s="113"/>
      <c r="SBJ58" s="113"/>
      <c r="SBK58" s="113"/>
      <c r="SBL58" s="113"/>
      <c r="SBM58" s="113"/>
      <c r="SBN58" s="113"/>
      <c r="SBO58" s="113"/>
      <c r="SBP58" s="113"/>
      <c r="SBQ58" s="113"/>
      <c r="SBR58" s="113"/>
      <c r="SBS58" s="113"/>
      <c r="SBT58" s="113"/>
      <c r="SBU58" s="113"/>
      <c r="SBV58" s="113"/>
      <c r="SBW58" s="113"/>
      <c r="SBX58" s="113"/>
      <c r="SBY58" s="113"/>
      <c r="SBZ58" s="113"/>
      <c r="SCA58" s="113"/>
      <c r="SCB58" s="113"/>
      <c r="SCC58" s="113"/>
      <c r="SCD58" s="113"/>
      <c r="SCE58" s="113"/>
      <c r="SCF58" s="113"/>
      <c r="SCG58" s="113"/>
      <c r="SCH58" s="113"/>
      <c r="SCI58" s="113"/>
      <c r="SCJ58" s="113"/>
      <c r="SCK58" s="113"/>
      <c r="SCL58" s="113"/>
      <c r="SCM58" s="113"/>
      <c r="SCN58" s="113"/>
      <c r="SCO58" s="113"/>
      <c r="SCP58" s="113"/>
      <c r="SCQ58" s="113"/>
      <c r="SCR58" s="113"/>
      <c r="SCS58" s="113"/>
      <c r="SCT58" s="113"/>
      <c r="SCU58" s="113"/>
      <c r="SCV58" s="113"/>
      <c r="SCW58" s="113"/>
      <c r="SCX58" s="113"/>
      <c r="SCY58" s="113"/>
      <c r="SCZ58" s="113"/>
      <c r="SDA58" s="113"/>
      <c r="SDB58" s="113"/>
      <c r="SDC58" s="113"/>
      <c r="SDD58" s="113"/>
      <c r="SDE58" s="113"/>
      <c r="SDF58" s="113"/>
      <c r="SDG58" s="113"/>
      <c r="SDH58" s="113"/>
      <c r="SDI58" s="113"/>
      <c r="SDJ58" s="113"/>
      <c r="SDK58" s="113"/>
      <c r="SDL58" s="113"/>
      <c r="SDM58" s="113"/>
      <c r="SDN58" s="113"/>
      <c r="SDO58" s="113"/>
      <c r="SDP58" s="113"/>
      <c r="SDQ58" s="113"/>
      <c r="SDR58" s="113"/>
      <c r="SDS58" s="113"/>
      <c r="SDT58" s="113"/>
      <c r="SDU58" s="113"/>
      <c r="SDV58" s="113"/>
      <c r="SDW58" s="113"/>
      <c r="SDX58" s="113"/>
      <c r="SDY58" s="113"/>
      <c r="SDZ58" s="113"/>
      <c r="SEA58" s="113"/>
      <c r="SEB58" s="113"/>
      <c r="SEC58" s="113"/>
      <c r="SED58" s="113"/>
      <c r="SEE58" s="113"/>
      <c r="SEF58" s="113"/>
      <c r="SEG58" s="113"/>
      <c r="SEH58" s="113"/>
      <c r="SEI58" s="113"/>
      <c r="SEJ58" s="113"/>
      <c r="SEK58" s="113"/>
      <c r="SEL58" s="113"/>
      <c r="SEM58" s="113"/>
      <c r="SEN58" s="113"/>
      <c r="SEO58" s="113"/>
      <c r="SEP58" s="113"/>
      <c r="SEQ58" s="113"/>
      <c r="SER58" s="113"/>
      <c r="SES58" s="113"/>
      <c r="SET58" s="113"/>
      <c r="SEU58" s="113"/>
      <c r="SEV58" s="113"/>
      <c r="SEW58" s="113"/>
      <c r="SEX58" s="113"/>
      <c r="SEY58" s="113"/>
      <c r="SEZ58" s="113"/>
      <c r="SFA58" s="113"/>
      <c r="SFB58" s="113"/>
      <c r="SFC58" s="113"/>
      <c r="SFD58" s="113"/>
      <c r="SFE58" s="113"/>
      <c r="SFF58" s="113"/>
      <c r="SFG58" s="113"/>
      <c r="SFH58" s="113"/>
      <c r="SFI58" s="113"/>
      <c r="SFJ58" s="113"/>
      <c r="SFK58" s="113"/>
      <c r="SFL58" s="113"/>
      <c r="SFM58" s="113"/>
      <c r="SFN58" s="113"/>
      <c r="SFO58" s="113"/>
      <c r="SFP58" s="113"/>
      <c r="SFQ58" s="113"/>
      <c r="SFR58" s="113"/>
      <c r="SFS58" s="113"/>
      <c r="SFT58" s="113"/>
      <c r="SFU58" s="113"/>
      <c r="SFV58" s="113"/>
      <c r="SFW58" s="113"/>
      <c r="SFX58" s="113"/>
      <c r="SFY58" s="113"/>
      <c r="SFZ58" s="113"/>
      <c r="SGA58" s="113"/>
      <c r="SGB58" s="113"/>
      <c r="SGC58" s="113"/>
      <c r="SGD58" s="113"/>
      <c r="SGE58" s="113"/>
      <c r="SGF58" s="113"/>
      <c r="SGG58" s="113"/>
      <c r="SGH58" s="113"/>
      <c r="SGI58" s="113"/>
      <c r="SGJ58" s="113"/>
      <c r="SGK58" s="113"/>
      <c r="SGL58" s="113"/>
      <c r="SGM58" s="113"/>
      <c r="SGN58" s="113"/>
      <c r="SGO58" s="113"/>
      <c r="SGP58" s="113"/>
      <c r="SGQ58" s="113"/>
      <c r="SGR58" s="113"/>
      <c r="SGS58" s="113"/>
      <c r="SGT58" s="113"/>
      <c r="SGU58" s="113"/>
      <c r="SGV58" s="113"/>
      <c r="SGW58" s="113"/>
      <c r="SGX58" s="113"/>
      <c r="SGY58" s="113"/>
      <c r="SGZ58" s="113"/>
      <c r="SHA58" s="113"/>
      <c r="SHB58" s="113"/>
      <c r="SHC58" s="113"/>
      <c r="SHD58" s="113"/>
      <c r="SHE58" s="113"/>
      <c r="SHF58" s="113"/>
      <c r="SHG58" s="113"/>
      <c r="SHH58" s="113"/>
      <c r="SHI58" s="113"/>
      <c r="SHJ58" s="113"/>
      <c r="SHK58" s="113"/>
      <c r="SHL58" s="113"/>
      <c r="SHM58" s="113"/>
      <c r="SHN58" s="113"/>
      <c r="SHO58" s="113"/>
      <c r="SHP58" s="113"/>
      <c r="SHQ58" s="113"/>
      <c r="SHR58" s="113"/>
      <c r="SHS58" s="113"/>
      <c r="SHT58" s="113"/>
      <c r="SHU58" s="113"/>
      <c r="SHV58" s="113"/>
      <c r="SHW58" s="113"/>
      <c r="SHX58" s="113"/>
      <c r="SHY58" s="113"/>
      <c r="SHZ58" s="113"/>
      <c r="SIA58" s="113"/>
      <c r="SIB58" s="113"/>
      <c r="SIC58" s="113"/>
      <c r="SID58" s="113"/>
      <c r="SIE58" s="113"/>
      <c r="SIF58" s="113"/>
      <c r="SIG58" s="113"/>
      <c r="SIH58" s="113"/>
      <c r="SII58" s="113"/>
      <c r="SIJ58" s="113"/>
      <c r="SIK58" s="113"/>
      <c r="SIL58" s="113"/>
      <c r="SIM58" s="113"/>
      <c r="SIN58" s="113"/>
      <c r="SIO58" s="113"/>
      <c r="SIP58" s="113"/>
      <c r="SIQ58" s="113"/>
      <c r="SIR58" s="113"/>
      <c r="SIS58" s="113"/>
      <c r="SIT58" s="113"/>
      <c r="SIU58" s="113"/>
      <c r="SIV58" s="113"/>
      <c r="SIW58" s="113"/>
      <c r="SIX58" s="113"/>
      <c r="SIY58" s="113"/>
      <c r="SIZ58" s="113"/>
      <c r="SJA58" s="113"/>
      <c r="SJB58" s="113"/>
      <c r="SJC58" s="113"/>
      <c r="SJD58" s="113"/>
      <c r="SJE58" s="113"/>
      <c r="SJF58" s="113"/>
      <c r="SJG58" s="113"/>
      <c r="SJH58" s="113"/>
      <c r="SJI58" s="113"/>
      <c r="SJJ58" s="113"/>
      <c r="SJK58" s="113"/>
      <c r="SJL58" s="113"/>
      <c r="SJM58" s="113"/>
      <c r="SJN58" s="113"/>
      <c r="SJO58" s="113"/>
      <c r="SJP58" s="113"/>
      <c r="SJQ58" s="113"/>
      <c r="SJR58" s="113"/>
      <c r="SJS58" s="113"/>
      <c r="SJT58" s="113"/>
      <c r="SJU58" s="113"/>
      <c r="SJV58" s="113"/>
      <c r="SJW58" s="113"/>
      <c r="SJX58" s="113"/>
      <c r="SJY58" s="113"/>
      <c r="SJZ58" s="113"/>
      <c r="SKA58" s="113"/>
      <c r="SKB58" s="113"/>
      <c r="SKC58" s="113"/>
      <c r="SKD58" s="113"/>
      <c r="SKE58" s="113"/>
      <c r="SKF58" s="113"/>
      <c r="SKG58" s="113"/>
      <c r="SKH58" s="113"/>
      <c r="SKI58" s="113"/>
      <c r="SKJ58" s="113"/>
      <c r="SKK58" s="113"/>
      <c r="SKL58" s="113"/>
      <c r="SKM58" s="113"/>
      <c r="SKN58" s="113"/>
      <c r="SKO58" s="113"/>
      <c r="SKP58" s="113"/>
      <c r="SKQ58" s="113"/>
      <c r="SKR58" s="113"/>
      <c r="SKS58" s="113"/>
      <c r="SKT58" s="113"/>
      <c r="SKU58" s="113"/>
      <c r="SKV58" s="113"/>
      <c r="SKW58" s="113"/>
      <c r="SKX58" s="113"/>
      <c r="SKY58" s="113"/>
      <c r="SKZ58" s="113"/>
      <c r="SLA58" s="113"/>
      <c r="SLB58" s="113"/>
      <c r="SLC58" s="113"/>
      <c r="SLD58" s="113"/>
      <c r="SLE58" s="113"/>
      <c r="SLF58" s="113"/>
      <c r="SLG58" s="113"/>
      <c r="SLH58" s="113"/>
      <c r="SLI58" s="113"/>
      <c r="SLJ58" s="113"/>
      <c r="SLK58" s="113"/>
      <c r="SLL58" s="113"/>
      <c r="SLM58" s="113"/>
      <c r="SLN58" s="113"/>
      <c r="SLO58" s="113"/>
      <c r="SLP58" s="113"/>
      <c r="SLQ58" s="113"/>
      <c r="SLR58" s="113"/>
      <c r="SLS58" s="113"/>
      <c r="SLT58" s="113"/>
      <c r="SLU58" s="113"/>
      <c r="SLV58" s="113"/>
      <c r="SLW58" s="113"/>
      <c r="SLX58" s="113"/>
      <c r="SLY58" s="113"/>
      <c r="SLZ58" s="113"/>
      <c r="SMA58" s="113"/>
      <c r="SMB58" s="113"/>
      <c r="SMC58" s="113"/>
      <c r="SMD58" s="113"/>
      <c r="SME58" s="113"/>
      <c r="SMF58" s="113"/>
      <c r="SMG58" s="113"/>
      <c r="SMH58" s="113"/>
      <c r="SMI58" s="113"/>
      <c r="SMJ58" s="113"/>
      <c r="SMK58" s="113"/>
      <c r="SML58" s="113"/>
      <c r="SMM58" s="113"/>
      <c r="SMN58" s="113"/>
      <c r="SMO58" s="113"/>
      <c r="SMP58" s="113"/>
      <c r="SMQ58" s="113"/>
      <c r="SMR58" s="113"/>
      <c r="SMS58" s="113"/>
      <c r="SMT58" s="113"/>
      <c r="SMU58" s="113"/>
      <c r="SMV58" s="113"/>
      <c r="SMW58" s="113"/>
      <c r="SMX58" s="113"/>
      <c r="SMY58" s="113"/>
      <c r="SMZ58" s="113"/>
      <c r="SNA58" s="113"/>
      <c r="SNB58" s="113"/>
      <c r="SNC58" s="113"/>
      <c r="SND58" s="113"/>
      <c r="SNE58" s="113"/>
      <c r="SNF58" s="113"/>
      <c r="SNG58" s="113"/>
      <c r="SNH58" s="113"/>
      <c r="SNI58" s="113"/>
      <c r="SNJ58" s="113"/>
      <c r="SNK58" s="113"/>
      <c r="SNL58" s="113"/>
      <c r="SNM58" s="113"/>
      <c r="SNN58" s="113"/>
      <c r="SNO58" s="113"/>
      <c r="SNP58" s="113"/>
      <c r="SNQ58" s="113"/>
      <c r="SNR58" s="113"/>
      <c r="SNS58" s="113"/>
      <c r="SNT58" s="113"/>
      <c r="SNU58" s="113"/>
      <c r="SNV58" s="113"/>
      <c r="SNW58" s="113"/>
      <c r="SNX58" s="113"/>
      <c r="SNY58" s="113"/>
      <c r="SNZ58" s="113"/>
      <c r="SOA58" s="113"/>
      <c r="SOB58" s="113"/>
      <c r="SOC58" s="113"/>
      <c r="SOD58" s="113"/>
      <c r="SOE58" s="113"/>
      <c r="SOF58" s="113"/>
      <c r="SOG58" s="113"/>
      <c r="SOH58" s="113"/>
      <c r="SOI58" s="113"/>
      <c r="SOJ58" s="113"/>
      <c r="SOK58" s="113"/>
      <c r="SOL58" s="113"/>
      <c r="SOM58" s="113"/>
      <c r="SON58" s="113"/>
      <c r="SOO58" s="113"/>
      <c r="SOP58" s="113"/>
      <c r="SOQ58" s="113"/>
      <c r="SOR58" s="113"/>
      <c r="SOS58" s="113"/>
      <c r="SOT58" s="113"/>
      <c r="SOU58" s="113"/>
      <c r="SOV58" s="113"/>
      <c r="SOW58" s="113"/>
      <c r="SOX58" s="113"/>
      <c r="SOY58" s="113"/>
      <c r="SOZ58" s="113"/>
      <c r="SPA58" s="113"/>
      <c r="SPB58" s="113"/>
      <c r="SPC58" s="113"/>
      <c r="SPD58" s="113"/>
      <c r="SPE58" s="113"/>
      <c r="SPF58" s="113"/>
      <c r="SPG58" s="113"/>
      <c r="SPH58" s="113"/>
      <c r="SPI58" s="113"/>
      <c r="SPJ58" s="113"/>
      <c r="SPK58" s="113"/>
      <c r="SPL58" s="113"/>
      <c r="SPM58" s="113"/>
      <c r="SPN58" s="113"/>
      <c r="SPO58" s="113"/>
      <c r="SPP58" s="113"/>
      <c r="SPQ58" s="113"/>
      <c r="SPR58" s="113"/>
      <c r="SPS58" s="113"/>
      <c r="SPT58" s="113"/>
      <c r="SPU58" s="113"/>
      <c r="SPV58" s="113"/>
      <c r="SPW58" s="113"/>
      <c r="SPX58" s="113"/>
      <c r="SPY58" s="113"/>
      <c r="SPZ58" s="113"/>
      <c r="SQA58" s="113"/>
      <c r="SQB58" s="113"/>
      <c r="SQC58" s="113"/>
      <c r="SQD58" s="113"/>
      <c r="SQE58" s="113"/>
      <c r="SQF58" s="113"/>
      <c r="SQG58" s="113"/>
      <c r="SQH58" s="113"/>
      <c r="SQI58" s="113"/>
      <c r="SQJ58" s="113"/>
      <c r="SQK58" s="113"/>
      <c r="SQL58" s="113"/>
      <c r="SQM58" s="113"/>
      <c r="SQN58" s="113"/>
      <c r="SQO58" s="113"/>
      <c r="SQP58" s="113"/>
      <c r="SQQ58" s="113"/>
      <c r="SQR58" s="113"/>
      <c r="SQS58" s="113"/>
      <c r="SQT58" s="113"/>
      <c r="SQU58" s="113"/>
      <c r="SQV58" s="113"/>
      <c r="SQW58" s="113"/>
      <c r="SQX58" s="113"/>
      <c r="SQY58" s="113"/>
      <c r="SQZ58" s="113"/>
      <c r="SRA58" s="113"/>
      <c r="SRB58" s="113"/>
      <c r="SRC58" s="113"/>
      <c r="SRD58" s="113"/>
      <c r="SRE58" s="113"/>
      <c r="SRF58" s="113"/>
      <c r="SRG58" s="113"/>
      <c r="SRH58" s="113"/>
      <c r="SRI58" s="113"/>
      <c r="SRJ58" s="113"/>
      <c r="SRK58" s="113"/>
      <c r="SRL58" s="113"/>
      <c r="SRM58" s="113"/>
      <c r="SRN58" s="113"/>
      <c r="SRO58" s="113"/>
      <c r="SRP58" s="113"/>
      <c r="SRQ58" s="113"/>
      <c r="SRR58" s="113"/>
      <c r="SRS58" s="113"/>
      <c r="SRT58" s="113"/>
      <c r="SRU58" s="113"/>
      <c r="SRV58" s="113"/>
      <c r="SRW58" s="113"/>
      <c r="SRX58" s="113"/>
      <c r="SRY58" s="113"/>
      <c r="SRZ58" s="113"/>
      <c r="SSA58" s="113"/>
      <c r="SSB58" s="113"/>
      <c r="SSC58" s="113"/>
      <c r="SSD58" s="113"/>
      <c r="SSE58" s="113"/>
      <c r="SSF58" s="113"/>
      <c r="SSG58" s="113"/>
      <c r="SSH58" s="113"/>
      <c r="SSI58" s="113"/>
      <c r="SSJ58" s="113"/>
      <c r="SSK58" s="113"/>
      <c r="SSL58" s="113"/>
      <c r="SSM58" s="113"/>
      <c r="SSN58" s="113"/>
      <c r="SSO58" s="113"/>
      <c r="SSP58" s="113"/>
      <c r="SSQ58" s="113"/>
      <c r="SSR58" s="113"/>
      <c r="SSS58" s="113"/>
      <c r="SST58" s="113"/>
      <c r="SSU58" s="113"/>
      <c r="SSV58" s="113"/>
      <c r="SSW58" s="113"/>
      <c r="SSX58" s="113"/>
      <c r="SSY58" s="113"/>
      <c r="SSZ58" s="113"/>
      <c r="STA58" s="113"/>
      <c r="STB58" s="113"/>
      <c r="STC58" s="113"/>
      <c r="STD58" s="113"/>
      <c r="STE58" s="113"/>
      <c r="STF58" s="113"/>
      <c r="STG58" s="113"/>
      <c r="STH58" s="113"/>
      <c r="STI58" s="113"/>
      <c r="STJ58" s="113"/>
      <c r="STK58" s="113"/>
      <c r="STL58" s="113"/>
      <c r="STM58" s="113"/>
      <c r="STN58" s="113"/>
      <c r="STO58" s="113"/>
      <c r="STP58" s="113"/>
      <c r="STQ58" s="113"/>
      <c r="STR58" s="113"/>
      <c r="STS58" s="113"/>
      <c r="STT58" s="113"/>
      <c r="STU58" s="113"/>
      <c r="STV58" s="113"/>
      <c r="STW58" s="113"/>
      <c r="STX58" s="113"/>
      <c r="STY58" s="113"/>
      <c r="STZ58" s="113"/>
      <c r="SUA58" s="113"/>
      <c r="SUB58" s="113"/>
      <c r="SUC58" s="113"/>
      <c r="SUD58" s="113"/>
      <c r="SUE58" s="113"/>
      <c r="SUF58" s="113"/>
      <c r="SUG58" s="113"/>
      <c r="SUH58" s="113"/>
      <c r="SUI58" s="113"/>
      <c r="SUJ58" s="113"/>
      <c r="SUK58" s="113"/>
      <c r="SUL58" s="113"/>
      <c r="SUM58" s="113"/>
      <c r="SUN58" s="113"/>
      <c r="SUO58" s="113"/>
      <c r="SUP58" s="113"/>
      <c r="SUQ58" s="113"/>
      <c r="SUR58" s="113"/>
      <c r="SUS58" s="113"/>
      <c r="SUT58" s="113"/>
      <c r="SUU58" s="113"/>
      <c r="SUV58" s="113"/>
      <c r="SUW58" s="113"/>
      <c r="SUX58" s="113"/>
      <c r="SUY58" s="113"/>
      <c r="SUZ58" s="113"/>
      <c r="SVA58" s="113"/>
      <c r="SVB58" s="113"/>
      <c r="SVC58" s="113"/>
      <c r="SVD58" s="113"/>
      <c r="SVE58" s="113"/>
      <c r="SVF58" s="113"/>
      <c r="SVG58" s="113"/>
      <c r="SVH58" s="113"/>
      <c r="SVI58" s="113"/>
      <c r="SVJ58" s="113"/>
      <c r="SVK58" s="113"/>
      <c r="SVL58" s="113"/>
      <c r="SVM58" s="113"/>
      <c r="SVN58" s="113"/>
      <c r="SVO58" s="113"/>
      <c r="SVP58" s="113"/>
      <c r="SVQ58" s="113"/>
      <c r="SVR58" s="113"/>
      <c r="SVS58" s="113"/>
      <c r="SVT58" s="113"/>
      <c r="SVU58" s="113"/>
      <c r="SVV58" s="113"/>
      <c r="SVW58" s="113"/>
      <c r="SVX58" s="113"/>
      <c r="SVY58" s="113"/>
      <c r="SVZ58" s="113"/>
      <c r="SWA58" s="113"/>
      <c r="SWB58" s="113"/>
      <c r="SWC58" s="113"/>
      <c r="SWD58" s="113"/>
      <c r="SWE58" s="113"/>
      <c r="SWF58" s="113"/>
      <c r="SWG58" s="113"/>
      <c r="SWH58" s="113"/>
      <c r="SWI58" s="113"/>
      <c r="SWJ58" s="113"/>
      <c r="SWK58" s="113"/>
      <c r="SWL58" s="113"/>
      <c r="SWM58" s="113"/>
      <c r="SWN58" s="113"/>
      <c r="SWO58" s="113"/>
      <c r="SWP58" s="113"/>
      <c r="SWQ58" s="113"/>
      <c r="SWR58" s="113"/>
      <c r="SWS58" s="113"/>
      <c r="SWT58" s="113"/>
      <c r="SWU58" s="113"/>
      <c r="SWV58" s="113"/>
      <c r="SWW58" s="113"/>
      <c r="SWX58" s="113"/>
      <c r="SWY58" s="113"/>
      <c r="SWZ58" s="113"/>
      <c r="SXA58" s="113"/>
      <c r="SXB58" s="113"/>
      <c r="SXC58" s="113"/>
      <c r="SXD58" s="113"/>
      <c r="SXE58" s="113"/>
      <c r="SXF58" s="113"/>
      <c r="SXG58" s="113"/>
      <c r="SXH58" s="113"/>
      <c r="SXI58" s="113"/>
      <c r="SXJ58" s="113"/>
      <c r="SXK58" s="113"/>
      <c r="SXL58" s="113"/>
      <c r="SXM58" s="113"/>
      <c r="SXN58" s="113"/>
      <c r="SXO58" s="113"/>
      <c r="SXP58" s="113"/>
      <c r="SXQ58" s="113"/>
      <c r="SXR58" s="113"/>
      <c r="SXS58" s="113"/>
      <c r="SXT58" s="113"/>
      <c r="SXU58" s="113"/>
      <c r="SXV58" s="113"/>
      <c r="SXW58" s="113"/>
      <c r="SXX58" s="113"/>
      <c r="SXY58" s="113"/>
      <c r="SXZ58" s="113"/>
      <c r="SYA58" s="113"/>
      <c r="SYB58" s="113"/>
      <c r="SYC58" s="113"/>
      <c r="SYD58" s="113"/>
      <c r="SYE58" s="113"/>
      <c r="SYF58" s="113"/>
      <c r="SYG58" s="113"/>
      <c r="SYH58" s="113"/>
      <c r="SYI58" s="113"/>
      <c r="SYJ58" s="113"/>
      <c r="SYK58" s="113"/>
      <c r="SYL58" s="113"/>
      <c r="SYM58" s="113"/>
      <c r="SYN58" s="113"/>
      <c r="SYO58" s="113"/>
      <c r="SYP58" s="113"/>
      <c r="SYQ58" s="113"/>
      <c r="SYR58" s="113"/>
      <c r="SYS58" s="113"/>
      <c r="SYT58" s="113"/>
      <c r="SYU58" s="113"/>
      <c r="SYV58" s="113"/>
      <c r="SYW58" s="113"/>
      <c r="SYX58" s="113"/>
      <c r="SYY58" s="113"/>
      <c r="SYZ58" s="113"/>
      <c r="SZA58" s="113"/>
      <c r="SZB58" s="113"/>
      <c r="SZC58" s="113"/>
      <c r="SZD58" s="113"/>
      <c r="SZE58" s="113"/>
      <c r="SZF58" s="113"/>
      <c r="SZG58" s="113"/>
      <c r="SZH58" s="113"/>
      <c r="SZI58" s="113"/>
      <c r="SZJ58" s="113"/>
      <c r="SZK58" s="113"/>
      <c r="SZL58" s="113"/>
      <c r="SZM58" s="113"/>
      <c r="SZN58" s="113"/>
      <c r="SZO58" s="113"/>
      <c r="SZP58" s="113"/>
      <c r="SZQ58" s="113"/>
      <c r="SZR58" s="113"/>
      <c r="SZS58" s="113"/>
      <c r="SZT58" s="113"/>
      <c r="SZU58" s="113"/>
      <c r="SZV58" s="113"/>
      <c r="SZW58" s="113"/>
      <c r="SZX58" s="113"/>
      <c r="SZY58" s="113"/>
      <c r="SZZ58" s="113"/>
      <c r="TAA58" s="113"/>
      <c r="TAB58" s="113"/>
      <c r="TAC58" s="113"/>
      <c r="TAD58" s="113"/>
      <c r="TAE58" s="113"/>
      <c r="TAF58" s="113"/>
      <c r="TAG58" s="113"/>
      <c r="TAH58" s="113"/>
      <c r="TAI58" s="113"/>
      <c r="TAJ58" s="113"/>
      <c r="TAK58" s="113"/>
      <c r="TAL58" s="113"/>
      <c r="TAM58" s="113"/>
      <c r="TAN58" s="113"/>
      <c r="TAO58" s="113"/>
      <c r="TAP58" s="113"/>
      <c r="TAQ58" s="113"/>
      <c r="TAR58" s="113"/>
      <c r="TAS58" s="113"/>
      <c r="TAT58" s="113"/>
      <c r="TAU58" s="113"/>
      <c r="TAV58" s="113"/>
      <c r="TAW58" s="113"/>
      <c r="TAX58" s="113"/>
      <c r="TAY58" s="113"/>
      <c r="TAZ58" s="113"/>
      <c r="TBA58" s="113"/>
      <c r="TBB58" s="113"/>
      <c r="TBC58" s="113"/>
      <c r="TBD58" s="113"/>
      <c r="TBE58" s="113"/>
      <c r="TBF58" s="113"/>
      <c r="TBG58" s="113"/>
      <c r="TBH58" s="113"/>
      <c r="TBI58" s="113"/>
      <c r="TBJ58" s="113"/>
      <c r="TBK58" s="113"/>
      <c r="TBL58" s="113"/>
      <c r="TBM58" s="113"/>
      <c r="TBN58" s="113"/>
      <c r="TBO58" s="113"/>
      <c r="TBP58" s="113"/>
      <c r="TBQ58" s="113"/>
      <c r="TBR58" s="113"/>
      <c r="TBS58" s="113"/>
      <c r="TBT58" s="113"/>
      <c r="TBU58" s="113"/>
      <c r="TBV58" s="113"/>
      <c r="TBW58" s="113"/>
      <c r="TBX58" s="113"/>
      <c r="TBY58" s="113"/>
      <c r="TBZ58" s="113"/>
      <c r="TCA58" s="113"/>
      <c r="TCB58" s="113"/>
      <c r="TCC58" s="113"/>
      <c r="TCD58" s="113"/>
      <c r="TCE58" s="113"/>
      <c r="TCF58" s="113"/>
      <c r="TCG58" s="113"/>
      <c r="TCH58" s="113"/>
      <c r="TCI58" s="113"/>
      <c r="TCJ58" s="113"/>
      <c r="TCK58" s="113"/>
      <c r="TCL58" s="113"/>
      <c r="TCM58" s="113"/>
      <c r="TCN58" s="113"/>
      <c r="TCO58" s="113"/>
      <c r="TCP58" s="113"/>
      <c r="TCQ58" s="113"/>
      <c r="TCR58" s="113"/>
      <c r="TCS58" s="113"/>
      <c r="TCT58" s="113"/>
      <c r="TCU58" s="113"/>
      <c r="TCV58" s="113"/>
      <c r="TCW58" s="113"/>
      <c r="TCX58" s="113"/>
      <c r="TCY58" s="113"/>
      <c r="TCZ58" s="113"/>
      <c r="TDA58" s="113"/>
      <c r="TDB58" s="113"/>
      <c r="TDC58" s="113"/>
      <c r="TDD58" s="113"/>
      <c r="TDE58" s="113"/>
      <c r="TDF58" s="113"/>
      <c r="TDG58" s="113"/>
      <c r="TDH58" s="113"/>
      <c r="TDI58" s="113"/>
      <c r="TDJ58" s="113"/>
      <c r="TDK58" s="113"/>
      <c r="TDL58" s="113"/>
      <c r="TDM58" s="113"/>
      <c r="TDN58" s="113"/>
      <c r="TDO58" s="113"/>
      <c r="TDP58" s="113"/>
      <c r="TDQ58" s="113"/>
      <c r="TDR58" s="113"/>
      <c r="TDS58" s="113"/>
      <c r="TDT58" s="113"/>
      <c r="TDU58" s="113"/>
      <c r="TDV58" s="113"/>
      <c r="TDW58" s="113"/>
      <c r="TDX58" s="113"/>
      <c r="TDY58" s="113"/>
      <c r="TDZ58" s="113"/>
      <c r="TEA58" s="113"/>
      <c r="TEB58" s="113"/>
      <c r="TEC58" s="113"/>
      <c r="TED58" s="113"/>
      <c r="TEE58" s="113"/>
      <c r="TEF58" s="113"/>
      <c r="TEG58" s="113"/>
      <c r="TEH58" s="113"/>
      <c r="TEI58" s="113"/>
      <c r="TEJ58" s="113"/>
      <c r="TEK58" s="113"/>
      <c r="TEL58" s="113"/>
      <c r="TEM58" s="113"/>
      <c r="TEN58" s="113"/>
      <c r="TEO58" s="113"/>
      <c r="TEP58" s="113"/>
      <c r="TEQ58" s="113"/>
      <c r="TER58" s="113"/>
      <c r="TES58" s="113"/>
      <c r="TET58" s="113"/>
      <c r="TEU58" s="113"/>
      <c r="TEV58" s="113"/>
      <c r="TEW58" s="113"/>
      <c r="TEX58" s="113"/>
      <c r="TEY58" s="113"/>
      <c r="TEZ58" s="113"/>
      <c r="TFA58" s="113"/>
      <c r="TFB58" s="113"/>
      <c r="TFC58" s="113"/>
      <c r="TFD58" s="113"/>
      <c r="TFE58" s="113"/>
      <c r="TFF58" s="113"/>
      <c r="TFG58" s="113"/>
      <c r="TFH58" s="113"/>
      <c r="TFI58" s="113"/>
      <c r="TFJ58" s="113"/>
      <c r="TFK58" s="113"/>
      <c r="TFL58" s="113"/>
      <c r="TFM58" s="113"/>
      <c r="TFN58" s="113"/>
      <c r="TFO58" s="113"/>
      <c r="TFP58" s="113"/>
      <c r="TFQ58" s="113"/>
      <c r="TFR58" s="113"/>
      <c r="TFS58" s="113"/>
      <c r="TFT58" s="113"/>
      <c r="TFU58" s="113"/>
      <c r="TFV58" s="113"/>
      <c r="TFW58" s="113"/>
      <c r="TFX58" s="113"/>
      <c r="TFY58" s="113"/>
      <c r="TFZ58" s="113"/>
      <c r="TGA58" s="113"/>
      <c r="TGB58" s="113"/>
      <c r="TGC58" s="113"/>
      <c r="TGD58" s="113"/>
      <c r="TGE58" s="113"/>
      <c r="TGF58" s="113"/>
      <c r="TGG58" s="113"/>
      <c r="TGH58" s="113"/>
      <c r="TGI58" s="113"/>
      <c r="TGJ58" s="113"/>
      <c r="TGK58" s="113"/>
      <c r="TGL58" s="113"/>
      <c r="TGM58" s="113"/>
      <c r="TGN58" s="113"/>
      <c r="TGO58" s="113"/>
      <c r="TGP58" s="113"/>
      <c r="TGQ58" s="113"/>
      <c r="TGR58" s="113"/>
      <c r="TGS58" s="113"/>
      <c r="TGT58" s="113"/>
      <c r="TGU58" s="113"/>
      <c r="TGV58" s="113"/>
      <c r="TGW58" s="113"/>
      <c r="TGX58" s="113"/>
      <c r="TGY58" s="113"/>
      <c r="TGZ58" s="113"/>
      <c r="THA58" s="113"/>
      <c r="THB58" s="113"/>
      <c r="THC58" s="113"/>
      <c r="THD58" s="113"/>
      <c r="THE58" s="113"/>
      <c r="THF58" s="113"/>
      <c r="THG58" s="113"/>
      <c r="THH58" s="113"/>
      <c r="THI58" s="113"/>
      <c r="THJ58" s="113"/>
      <c r="THK58" s="113"/>
      <c r="THL58" s="113"/>
      <c r="THM58" s="113"/>
      <c r="THN58" s="113"/>
      <c r="THO58" s="113"/>
      <c r="THP58" s="113"/>
      <c r="THQ58" s="113"/>
      <c r="THR58" s="113"/>
      <c r="THS58" s="113"/>
      <c r="THT58" s="113"/>
      <c r="THU58" s="113"/>
      <c r="THV58" s="113"/>
      <c r="THW58" s="113"/>
      <c r="THX58" s="113"/>
      <c r="THY58" s="113"/>
      <c r="THZ58" s="113"/>
      <c r="TIA58" s="113"/>
      <c r="TIB58" s="113"/>
      <c r="TIC58" s="113"/>
      <c r="TID58" s="113"/>
      <c r="TIE58" s="113"/>
      <c r="TIF58" s="113"/>
      <c r="TIG58" s="113"/>
      <c r="TIH58" s="113"/>
      <c r="TII58" s="113"/>
      <c r="TIJ58" s="113"/>
      <c r="TIK58" s="113"/>
      <c r="TIL58" s="113"/>
      <c r="TIM58" s="113"/>
      <c r="TIN58" s="113"/>
      <c r="TIO58" s="113"/>
      <c r="TIP58" s="113"/>
      <c r="TIQ58" s="113"/>
      <c r="TIR58" s="113"/>
      <c r="TIS58" s="113"/>
      <c r="TIT58" s="113"/>
      <c r="TIU58" s="113"/>
      <c r="TIV58" s="113"/>
      <c r="TIW58" s="113"/>
      <c r="TIX58" s="113"/>
      <c r="TIY58" s="113"/>
      <c r="TIZ58" s="113"/>
      <c r="TJA58" s="113"/>
      <c r="TJB58" s="113"/>
      <c r="TJC58" s="113"/>
      <c r="TJD58" s="113"/>
      <c r="TJE58" s="113"/>
      <c r="TJF58" s="113"/>
      <c r="TJG58" s="113"/>
      <c r="TJH58" s="113"/>
      <c r="TJI58" s="113"/>
      <c r="TJJ58" s="113"/>
      <c r="TJK58" s="113"/>
      <c r="TJL58" s="113"/>
      <c r="TJM58" s="113"/>
      <c r="TJN58" s="113"/>
      <c r="TJO58" s="113"/>
      <c r="TJP58" s="113"/>
      <c r="TJQ58" s="113"/>
      <c r="TJR58" s="113"/>
      <c r="TJS58" s="113"/>
      <c r="TJT58" s="113"/>
      <c r="TJU58" s="113"/>
      <c r="TJV58" s="113"/>
      <c r="TJW58" s="113"/>
      <c r="TJX58" s="113"/>
      <c r="TJY58" s="113"/>
      <c r="TJZ58" s="113"/>
      <c r="TKA58" s="113"/>
      <c r="TKB58" s="113"/>
      <c r="TKC58" s="113"/>
      <c r="TKD58" s="113"/>
      <c r="TKE58" s="113"/>
      <c r="TKF58" s="113"/>
      <c r="TKG58" s="113"/>
      <c r="TKH58" s="113"/>
      <c r="TKI58" s="113"/>
      <c r="TKJ58" s="113"/>
      <c r="TKK58" s="113"/>
      <c r="TKL58" s="113"/>
      <c r="TKM58" s="113"/>
      <c r="TKN58" s="113"/>
      <c r="TKO58" s="113"/>
      <c r="TKP58" s="113"/>
      <c r="TKQ58" s="113"/>
      <c r="TKR58" s="113"/>
      <c r="TKS58" s="113"/>
      <c r="TKT58" s="113"/>
      <c r="TKU58" s="113"/>
      <c r="TKV58" s="113"/>
      <c r="TKW58" s="113"/>
      <c r="TKX58" s="113"/>
      <c r="TKY58" s="113"/>
      <c r="TKZ58" s="113"/>
      <c r="TLA58" s="113"/>
      <c r="TLB58" s="113"/>
      <c r="TLC58" s="113"/>
      <c r="TLD58" s="113"/>
      <c r="TLE58" s="113"/>
      <c r="TLF58" s="113"/>
      <c r="TLG58" s="113"/>
      <c r="TLH58" s="113"/>
      <c r="TLI58" s="113"/>
      <c r="TLJ58" s="113"/>
      <c r="TLK58" s="113"/>
      <c r="TLL58" s="113"/>
      <c r="TLM58" s="113"/>
      <c r="TLN58" s="113"/>
      <c r="TLO58" s="113"/>
      <c r="TLP58" s="113"/>
      <c r="TLQ58" s="113"/>
      <c r="TLR58" s="113"/>
      <c r="TLS58" s="113"/>
      <c r="TLT58" s="113"/>
      <c r="TLU58" s="113"/>
      <c r="TLV58" s="113"/>
      <c r="TLW58" s="113"/>
      <c r="TLX58" s="113"/>
      <c r="TLY58" s="113"/>
      <c r="TLZ58" s="113"/>
      <c r="TMA58" s="113"/>
      <c r="TMB58" s="113"/>
      <c r="TMC58" s="113"/>
      <c r="TMD58" s="113"/>
      <c r="TME58" s="113"/>
      <c r="TMF58" s="113"/>
      <c r="TMG58" s="113"/>
      <c r="TMH58" s="113"/>
      <c r="TMI58" s="113"/>
      <c r="TMJ58" s="113"/>
      <c r="TMK58" s="113"/>
      <c r="TML58" s="113"/>
      <c r="TMM58" s="113"/>
      <c r="TMN58" s="113"/>
      <c r="TMO58" s="113"/>
      <c r="TMP58" s="113"/>
      <c r="TMQ58" s="113"/>
      <c r="TMR58" s="113"/>
      <c r="TMS58" s="113"/>
      <c r="TMT58" s="113"/>
      <c r="TMU58" s="113"/>
      <c r="TMV58" s="113"/>
      <c r="TMW58" s="113"/>
      <c r="TMX58" s="113"/>
      <c r="TMY58" s="113"/>
      <c r="TMZ58" s="113"/>
      <c r="TNA58" s="113"/>
      <c r="TNB58" s="113"/>
      <c r="TNC58" s="113"/>
      <c r="TND58" s="113"/>
      <c r="TNE58" s="113"/>
      <c r="TNF58" s="113"/>
      <c r="TNG58" s="113"/>
      <c r="TNH58" s="113"/>
      <c r="TNI58" s="113"/>
      <c r="TNJ58" s="113"/>
      <c r="TNK58" s="113"/>
      <c r="TNL58" s="113"/>
      <c r="TNM58" s="113"/>
      <c r="TNN58" s="113"/>
      <c r="TNO58" s="113"/>
      <c r="TNP58" s="113"/>
      <c r="TNQ58" s="113"/>
      <c r="TNR58" s="113"/>
      <c r="TNS58" s="113"/>
      <c r="TNT58" s="113"/>
      <c r="TNU58" s="113"/>
      <c r="TNV58" s="113"/>
      <c r="TNW58" s="113"/>
      <c r="TNX58" s="113"/>
      <c r="TNY58" s="113"/>
      <c r="TNZ58" s="113"/>
      <c r="TOA58" s="113"/>
      <c r="TOB58" s="113"/>
      <c r="TOC58" s="113"/>
      <c r="TOD58" s="113"/>
      <c r="TOE58" s="113"/>
      <c r="TOF58" s="113"/>
      <c r="TOG58" s="113"/>
      <c r="TOH58" s="113"/>
      <c r="TOI58" s="113"/>
      <c r="TOJ58" s="113"/>
      <c r="TOK58" s="113"/>
      <c r="TOL58" s="113"/>
      <c r="TOM58" s="113"/>
      <c r="TON58" s="113"/>
      <c r="TOO58" s="113"/>
      <c r="TOP58" s="113"/>
      <c r="TOQ58" s="113"/>
      <c r="TOR58" s="113"/>
      <c r="TOS58" s="113"/>
      <c r="TOT58" s="113"/>
      <c r="TOU58" s="113"/>
      <c r="TOV58" s="113"/>
      <c r="TOW58" s="113"/>
      <c r="TOX58" s="113"/>
      <c r="TOY58" s="113"/>
      <c r="TOZ58" s="113"/>
      <c r="TPA58" s="113"/>
      <c r="TPB58" s="113"/>
      <c r="TPC58" s="113"/>
      <c r="TPD58" s="113"/>
      <c r="TPE58" s="113"/>
      <c r="TPF58" s="113"/>
      <c r="TPG58" s="113"/>
      <c r="TPH58" s="113"/>
      <c r="TPI58" s="113"/>
      <c r="TPJ58" s="113"/>
      <c r="TPK58" s="113"/>
      <c r="TPL58" s="113"/>
      <c r="TPM58" s="113"/>
      <c r="TPN58" s="113"/>
      <c r="TPO58" s="113"/>
      <c r="TPP58" s="113"/>
      <c r="TPQ58" s="113"/>
      <c r="TPR58" s="113"/>
      <c r="TPS58" s="113"/>
      <c r="TPT58" s="113"/>
      <c r="TPU58" s="113"/>
      <c r="TPV58" s="113"/>
      <c r="TPW58" s="113"/>
      <c r="TPX58" s="113"/>
      <c r="TPY58" s="113"/>
      <c r="TPZ58" s="113"/>
      <c r="TQA58" s="113"/>
      <c r="TQB58" s="113"/>
      <c r="TQC58" s="113"/>
      <c r="TQD58" s="113"/>
      <c r="TQE58" s="113"/>
      <c r="TQF58" s="113"/>
      <c r="TQG58" s="113"/>
      <c r="TQH58" s="113"/>
      <c r="TQI58" s="113"/>
      <c r="TQJ58" s="113"/>
      <c r="TQK58" s="113"/>
      <c r="TQL58" s="113"/>
      <c r="TQM58" s="113"/>
      <c r="TQN58" s="113"/>
      <c r="TQO58" s="113"/>
      <c r="TQP58" s="113"/>
      <c r="TQQ58" s="113"/>
      <c r="TQR58" s="113"/>
      <c r="TQS58" s="113"/>
      <c r="TQT58" s="113"/>
      <c r="TQU58" s="113"/>
      <c r="TQV58" s="113"/>
      <c r="TQW58" s="113"/>
      <c r="TQX58" s="113"/>
      <c r="TQY58" s="113"/>
      <c r="TQZ58" s="113"/>
      <c r="TRA58" s="113"/>
      <c r="TRB58" s="113"/>
      <c r="TRC58" s="113"/>
      <c r="TRD58" s="113"/>
      <c r="TRE58" s="113"/>
      <c r="TRF58" s="113"/>
      <c r="TRG58" s="113"/>
      <c r="TRH58" s="113"/>
      <c r="TRI58" s="113"/>
      <c r="TRJ58" s="113"/>
      <c r="TRK58" s="113"/>
      <c r="TRL58" s="113"/>
      <c r="TRM58" s="113"/>
      <c r="TRN58" s="113"/>
      <c r="TRO58" s="113"/>
      <c r="TRP58" s="113"/>
      <c r="TRQ58" s="113"/>
      <c r="TRR58" s="113"/>
      <c r="TRS58" s="113"/>
      <c r="TRT58" s="113"/>
      <c r="TRU58" s="113"/>
      <c r="TRV58" s="113"/>
      <c r="TRW58" s="113"/>
      <c r="TRX58" s="113"/>
      <c r="TRY58" s="113"/>
      <c r="TRZ58" s="113"/>
      <c r="TSA58" s="113"/>
      <c r="TSB58" s="113"/>
      <c r="TSC58" s="113"/>
      <c r="TSD58" s="113"/>
      <c r="TSE58" s="113"/>
      <c r="TSF58" s="113"/>
      <c r="TSG58" s="113"/>
      <c r="TSH58" s="113"/>
      <c r="TSI58" s="113"/>
      <c r="TSJ58" s="113"/>
      <c r="TSK58" s="113"/>
      <c r="TSL58" s="113"/>
      <c r="TSM58" s="113"/>
      <c r="TSN58" s="113"/>
      <c r="TSO58" s="113"/>
      <c r="TSP58" s="113"/>
      <c r="TSQ58" s="113"/>
      <c r="TSR58" s="113"/>
      <c r="TSS58" s="113"/>
      <c r="TST58" s="113"/>
      <c r="TSU58" s="113"/>
      <c r="TSV58" s="113"/>
      <c r="TSW58" s="113"/>
      <c r="TSX58" s="113"/>
      <c r="TSY58" s="113"/>
      <c r="TSZ58" s="113"/>
      <c r="TTA58" s="113"/>
      <c r="TTB58" s="113"/>
      <c r="TTC58" s="113"/>
      <c r="TTD58" s="113"/>
      <c r="TTE58" s="113"/>
      <c r="TTF58" s="113"/>
      <c r="TTG58" s="113"/>
      <c r="TTH58" s="113"/>
      <c r="TTI58" s="113"/>
      <c r="TTJ58" s="113"/>
      <c r="TTK58" s="113"/>
      <c r="TTL58" s="113"/>
      <c r="TTM58" s="113"/>
      <c r="TTN58" s="113"/>
      <c r="TTO58" s="113"/>
      <c r="TTP58" s="113"/>
      <c r="TTQ58" s="113"/>
      <c r="TTR58" s="113"/>
      <c r="TTS58" s="113"/>
      <c r="TTT58" s="113"/>
      <c r="TTU58" s="113"/>
      <c r="TTV58" s="113"/>
      <c r="TTW58" s="113"/>
      <c r="TTX58" s="113"/>
      <c r="TTY58" s="113"/>
      <c r="TTZ58" s="113"/>
      <c r="TUA58" s="113"/>
      <c r="TUB58" s="113"/>
      <c r="TUC58" s="113"/>
      <c r="TUD58" s="113"/>
      <c r="TUE58" s="113"/>
      <c r="TUF58" s="113"/>
      <c r="TUG58" s="113"/>
      <c r="TUH58" s="113"/>
      <c r="TUI58" s="113"/>
      <c r="TUJ58" s="113"/>
      <c r="TUK58" s="113"/>
      <c r="TUL58" s="113"/>
      <c r="TUM58" s="113"/>
      <c r="TUN58" s="113"/>
      <c r="TUO58" s="113"/>
      <c r="TUP58" s="113"/>
      <c r="TUQ58" s="113"/>
      <c r="TUR58" s="113"/>
      <c r="TUS58" s="113"/>
      <c r="TUT58" s="113"/>
      <c r="TUU58" s="113"/>
      <c r="TUV58" s="113"/>
      <c r="TUW58" s="113"/>
      <c r="TUX58" s="113"/>
      <c r="TUY58" s="113"/>
      <c r="TUZ58" s="113"/>
      <c r="TVA58" s="113"/>
      <c r="TVB58" s="113"/>
      <c r="TVC58" s="113"/>
      <c r="TVD58" s="113"/>
      <c r="TVE58" s="113"/>
      <c r="TVF58" s="113"/>
      <c r="TVG58" s="113"/>
      <c r="TVH58" s="113"/>
      <c r="TVI58" s="113"/>
      <c r="TVJ58" s="113"/>
      <c r="TVK58" s="113"/>
      <c r="TVL58" s="113"/>
      <c r="TVM58" s="113"/>
      <c r="TVN58" s="113"/>
      <c r="TVO58" s="113"/>
      <c r="TVP58" s="113"/>
      <c r="TVQ58" s="113"/>
      <c r="TVR58" s="113"/>
      <c r="TVS58" s="113"/>
      <c r="TVT58" s="113"/>
      <c r="TVU58" s="113"/>
      <c r="TVV58" s="113"/>
      <c r="TVW58" s="113"/>
      <c r="TVX58" s="113"/>
      <c r="TVY58" s="113"/>
      <c r="TVZ58" s="113"/>
      <c r="TWA58" s="113"/>
      <c r="TWB58" s="113"/>
      <c r="TWC58" s="113"/>
      <c r="TWD58" s="113"/>
      <c r="TWE58" s="113"/>
      <c r="TWF58" s="113"/>
      <c r="TWG58" s="113"/>
      <c r="TWH58" s="113"/>
      <c r="TWI58" s="113"/>
      <c r="TWJ58" s="113"/>
      <c r="TWK58" s="113"/>
      <c r="TWL58" s="113"/>
      <c r="TWM58" s="113"/>
      <c r="TWN58" s="113"/>
      <c r="TWO58" s="113"/>
      <c r="TWP58" s="113"/>
      <c r="TWQ58" s="113"/>
      <c r="TWR58" s="113"/>
      <c r="TWS58" s="113"/>
      <c r="TWT58" s="113"/>
      <c r="TWU58" s="113"/>
      <c r="TWV58" s="113"/>
      <c r="TWW58" s="113"/>
      <c r="TWX58" s="113"/>
      <c r="TWY58" s="113"/>
      <c r="TWZ58" s="113"/>
      <c r="TXA58" s="113"/>
      <c r="TXB58" s="113"/>
      <c r="TXC58" s="113"/>
      <c r="TXD58" s="113"/>
      <c r="TXE58" s="113"/>
      <c r="TXF58" s="113"/>
      <c r="TXG58" s="113"/>
      <c r="TXH58" s="113"/>
      <c r="TXI58" s="113"/>
      <c r="TXJ58" s="113"/>
      <c r="TXK58" s="113"/>
      <c r="TXL58" s="113"/>
      <c r="TXM58" s="113"/>
      <c r="TXN58" s="113"/>
      <c r="TXO58" s="113"/>
      <c r="TXP58" s="113"/>
      <c r="TXQ58" s="113"/>
      <c r="TXR58" s="113"/>
      <c r="TXS58" s="113"/>
      <c r="TXT58" s="113"/>
      <c r="TXU58" s="113"/>
      <c r="TXV58" s="113"/>
      <c r="TXW58" s="113"/>
      <c r="TXX58" s="113"/>
      <c r="TXY58" s="113"/>
      <c r="TXZ58" s="113"/>
      <c r="TYA58" s="113"/>
      <c r="TYB58" s="113"/>
      <c r="TYC58" s="113"/>
      <c r="TYD58" s="113"/>
      <c r="TYE58" s="113"/>
      <c r="TYF58" s="113"/>
      <c r="TYG58" s="113"/>
      <c r="TYH58" s="113"/>
      <c r="TYI58" s="113"/>
      <c r="TYJ58" s="113"/>
      <c r="TYK58" s="113"/>
      <c r="TYL58" s="113"/>
      <c r="TYM58" s="113"/>
      <c r="TYN58" s="113"/>
      <c r="TYO58" s="113"/>
      <c r="TYP58" s="113"/>
      <c r="TYQ58" s="113"/>
      <c r="TYR58" s="113"/>
      <c r="TYS58" s="113"/>
      <c r="TYT58" s="113"/>
      <c r="TYU58" s="113"/>
      <c r="TYV58" s="113"/>
      <c r="TYW58" s="113"/>
      <c r="TYX58" s="113"/>
      <c r="TYY58" s="113"/>
      <c r="TYZ58" s="113"/>
      <c r="TZA58" s="113"/>
      <c r="TZB58" s="113"/>
      <c r="TZC58" s="113"/>
      <c r="TZD58" s="113"/>
      <c r="TZE58" s="113"/>
      <c r="TZF58" s="113"/>
      <c r="TZG58" s="113"/>
      <c r="TZH58" s="113"/>
      <c r="TZI58" s="113"/>
      <c r="TZJ58" s="113"/>
      <c r="TZK58" s="113"/>
      <c r="TZL58" s="113"/>
      <c r="TZM58" s="113"/>
      <c r="TZN58" s="113"/>
      <c r="TZO58" s="113"/>
      <c r="TZP58" s="113"/>
      <c r="TZQ58" s="113"/>
      <c r="TZR58" s="113"/>
      <c r="TZS58" s="113"/>
      <c r="TZT58" s="113"/>
      <c r="TZU58" s="113"/>
      <c r="TZV58" s="113"/>
      <c r="TZW58" s="113"/>
      <c r="TZX58" s="113"/>
      <c r="TZY58" s="113"/>
      <c r="TZZ58" s="113"/>
      <c r="UAA58" s="113"/>
      <c r="UAB58" s="113"/>
      <c r="UAC58" s="113"/>
      <c r="UAD58" s="113"/>
      <c r="UAE58" s="113"/>
      <c r="UAF58" s="113"/>
      <c r="UAG58" s="113"/>
      <c r="UAH58" s="113"/>
      <c r="UAI58" s="113"/>
      <c r="UAJ58" s="113"/>
      <c r="UAK58" s="113"/>
      <c r="UAL58" s="113"/>
      <c r="UAM58" s="113"/>
      <c r="UAN58" s="113"/>
      <c r="UAO58" s="113"/>
      <c r="UAP58" s="113"/>
      <c r="UAQ58" s="113"/>
      <c r="UAR58" s="113"/>
      <c r="UAS58" s="113"/>
      <c r="UAT58" s="113"/>
      <c r="UAU58" s="113"/>
      <c r="UAV58" s="113"/>
      <c r="UAW58" s="113"/>
      <c r="UAX58" s="113"/>
      <c r="UAY58" s="113"/>
      <c r="UAZ58" s="113"/>
      <c r="UBA58" s="113"/>
      <c r="UBB58" s="113"/>
      <c r="UBC58" s="113"/>
      <c r="UBD58" s="113"/>
      <c r="UBE58" s="113"/>
      <c r="UBF58" s="113"/>
      <c r="UBG58" s="113"/>
      <c r="UBH58" s="113"/>
      <c r="UBI58" s="113"/>
      <c r="UBJ58" s="113"/>
      <c r="UBK58" s="113"/>
      <c r="UBL58" s="113"/>
      <c r="UBM58" s="113"/>
      <c r="UBN58" s="113"/>
      <c r="UBO58" s="113"/>
      <c r="UBP58" s="113"/>
      <c r="UBQ58" s="113"/>
      <c r="UBR58" s="113"/>
      <c r="UBS58" s="113"/>
      <c r="UBT58" s="113"/>
      <c r="UBU58" s="113"/>
      <c r="UBV58" s="113"/>
      <c r="UBW58" s="113"/>
      <c r="UBX58" s="113"/>
      <c r="UBY58" s="113"/>
      <c r="UBZ58" s="113"/>
      <c r="UCA58" s="113"/>
      <c r="UCB58" s="113"/>
      <c r="UCC58" s="113"/>
      <c r="UCD58" s="113"/>
      <c r="UCE58" s="113"/>
      <c r="UCF58" s="113"/>
      <c r="UCG58" s="113"/>
      <c r="UCH58" s="113"/>
      <c r="UCI58" s="113"/>
      <c r="UCJ58" s="113"/>
      <c r="UCK58" s="113"/>
      <c r="UCL58" s="113"/>
      <c r="UCM58" s="113"/>
      <c r="UCN58" s="113"/>
      <c r="UCO58" s="113"/>
      <c r="UCP58" s="113"/>
      <c r="UCQ58" s="113"/>
      <c r="UCR58" s="113"/>
      <c r="UCS58" s="113"/>
      <c r="UCT58" s="113"/>
      <c r="UCU58" s="113"/>
      <c r="UCV58" s="113"/>
      <c r="UCW58" s="113"/>
      <c r="UCX58" s="113"/>
      <c r="UCY58" s="113"/>
      <c r="UCZ58" s="113"/>
      <c r="UDA58" s="113"/>
      <c r="UDB58" s="113"/>
      <c r="UDC58" s="113"/>
      <c r="UDD58" s="113"/>
      <c r="UDE58" s="113"/>
      <c r="UDF58" s="113"/>
      <c r="UDG58" s="113"/>
      <c r="UDH58" s="113"/>
      <c r="UDI58" s="113"/>
      <c r="UDJ58" s="113"/>
      <c r="UDK58" s="113"/>
      <c r="UDL58" s="113"/>
      <c r="UDM58" s="113"/>
      <c r="UDN58" s="113"/>
      <c r="UDO58" s="113"/>
      <c r="UDP58" s="113"/>
      <c r="UDQ58" s="113"/>
      <c r="UDR58" s="113"/>
      <c r="UDS58" s="113"/>
      <c r="UDT58" s="113"/>
      <c r="UDU58" s="113"/>
      <c r="UDV58" s="113"/>
      <c r="UDW58" s="113"/>
      <c r="UDX58" s="113"/>
      <c r="UDY58" s="113"/>
      <c r="UDZ58" s="113"/>
      <c r="UEA58" s="113"/>
      <c r="UEB58" s="113"/>
      <c r="UEC58" s="113"/>
      <c r="UED58" s="113"/>
      <c r="UEE58" s="113"/>
      <c r="UEF58" s="113"/>
      <c r="UEG58" s="113"/>
      <c r="UEH58" s="113"/>
      <c r="UEI58" s="113"/>
      <c r="UEJ58" s="113"/>
      <c r="UEK58" s="113"/>
      <c r="UEL58" s="113"/>
      <c r="UEM58" s="113"/>
      <c r="UEN58" s="113"/>
      <c r="UEO58" s="113"/>
      <c r="UEP58" s="113"/>
      <c r="UEQ58" s="113"/>
      <c r="UER58" s="113"/>
      <c r="UES58" s="113"/>
      <c r="UET58" s="113"/>
      <c r="UEU58" s="113"/>
      <c r="UEV58" s="113"/>
      <c r="UEW58" s="113"/>
      <c r="UEX58" s="113"/>
      <c r="UEY58" s="113"/>
      <c r="UEZ58" s="113"/>
      <c r="UFA58" s="113"/>
      <c r="UFB58" s="113"/>
      <c r="UFC58" s="113"/>
      <c r="UFD58" s="113"/>
      <c r="UFE58" s="113"/>
      <c r="UFF58" s="113"/>
      <c r="UFG58" s="113"/>
      <c r="UFH58" s="113"/>
      <c r="UFI58" s="113"/>
      <c r="UFJ58" s="113"/>
      <c r="UFK58" s="113"/>
      <c r="UFL58" s="113"/>
      <c r="UFM58" s="113"/>
      <c r="UFN58" s="113"/>
      <c r="UFO58" s="113"/>
      <c r="UFP58" s="113"/>
      <c r="UFQ58" s="113"/>
      <c r="UFR58" s="113"/>
      <c r="UFS58" s="113"/>
      <c r="UFT58" s="113"/>
      <c r="UFU58" s="113"/>
      <c r="UFV58" s="113"/>
      <c r="UFW58" s="113"/>
      <c r="UFX58" s="113"/>
      <c r="UFY58" s="113"/>
      <c r="UFZ58" s="113"/>
      <c r="UGA58" s="113"/>
      <c r="UGB58" s="113"/>
      <c r="UGC58" s="113"/>
      <c r="UGD58" s="113"/>
      <c r="UGE58" s="113"/>
      <c r="UGF58" s="113"/>
      <c r="UGG58" s="113"/>
      <c r="UGH58" s="113"/>
      <c r="UGI58" s="113"/>
      <c r="UGJ58" s="113"/>
      <c r="UGK58" s="113"/>
      <c r="UGL58" s="113"/>
      <c r="UGM58" s="113"/>
      <c r="UGN58" s="113"/>
      <c r="UGO58" s="113"/>
      <c r="UGP58" s="113"/>
      <c r="UGQ58" s="113"/>
      <c r="UGR58" s="113"/>
      <c r="UGS58" s="113"/>
      <c r="UGT58" s="113"/>
      <c r="UGU58" s="113"/>
      <c r="UGV58" s="113"/>
      <c r="UGW58" s="113"/>
      <c r="UGX58" s="113"/>
      <c r="UGY58" s="113"/>
      <c r="UGZ58" s="113"/>
      <c r="UHA58" s="113"/>
      <c r="UHB58" s="113"/>
      <c r="UHC58" s="113"/>
      <c r="UHD58" s="113"/>
      <c r="UHE58" s="113"/>
      <c r="UHF58" s="113"/>
      <c r="UHG58" s="113"/>
      <c r="UHH58" s="113"/>
      <c r="UHI58" s="113"/>
      <c r="UHJ58" s="113"/>
      <c r="UHK58" s="113"/>
      <c r="UHL58" s="113"/>
      <c r="UHM58" s="113"/>
      <c r="UHN58" s="113"/>
      <c r="UHO58" s="113"/>
      <c r="UHP58" s="113"/>
      <c r="UHQ58" s="113"/>
      <c r="UHR58" s="113"/>
      <c r="UHS58" s="113"/>
      <c r="UHT58" s="113"/>
      <c r="UHU58" s="113"/>
      <c r="UHV58" s="113"/>
      <c r="UHW58" s="113"/>
      <c r="UHX58" s="113"/>
      <c r="UHY58" s="113"/>
      <c r="UHZ58" s="113"/>
      <c r="UIA58" s="113"/>
      <c r="UIB58" s="113"/>
      <c r="UIC58" s="113"/>
      <c r="UID58" s="113"/>
      <c r="UIE58" s="113"/>
      <c r="UIF58" s="113"/>
      <c r="UIG58" s="113"/>
      <c r="UIH58" s="113"/>
      <c r="UII58" s="113"/>
      <c r="UIJ58" s="113"/>
      <c r="UIK58" s="113"/>
      <c r="UIL58" s="113"/>
      <c r="UIM58" s="113"/>
      <c r="UIN58" s="113"/>
      <c r="UIO58" s="113"/>
      <c r="UIP58" s="113"/>
      <c r="UIQ58" s="113"/>
      <c r="UIR58" s="113"/>
      <c r="UIS58" s="113"/>
      <c r="UIT58" s="113"/>
      <c r="UIU58" s="113"/>
      <c r="UIV58" s="113"/>
      <c r="UIW58" s="113"/>
      <c r="UIX58" s="113"/>
      <c r="UIY58" s="113"/>
      <c r="UIZ58" s="113"/>
      <c r="UJA58" s="113"/>
      <c r="UJB58" s="113"/>
      <c r="UJC58" s="113"/>
      <c r="UJD58" s="113"/>
      <c r="UJE58" s="113"/>
      <c r="UJF58" s="113"/>
      <c r="UJG58" s="113"/>
      <c r="UJH58" s="113"/>
      <c r="UJI58" s="113"/>
      <c r="UJJ58" s="113"/>
      <c r="UJK58" s="113"/>
      <c r="UJL58" s="113"/>
      <c r="UJM58" s="113"/>
      <c r="UJN58" s="113"/>
      <c r="UJO58" s="113"/>
      <c r="UJP58" s="113"/>
      <c r="UJQ58" s="113"/>
      <c r="UJR58" s="113"/>
      <c r="UJS58" s="113"/>
      <c r="UJT58" s="113"/>
      <c r="UJU58" s="113"/>
      <c r="UJV58" s="113"/>
      <c r="UJW58" s="113"/>
      <c r="UJX58" s="113"/>
      <c r="UJY58" s="113"/>
      <c r="UJZ58" s="113"/>
      <c r="UKA58" s="113"/>
      <c r="UKB58" s="113"/>
      <c r="UKC58" s="113"/>
      <c r="UKD58" s="113"/>
      <c r="UKE58" s="113"/>
      <c r="UKF58" s="113"/>
      <c r="UKG58" s="113"/>
      <c r="UKH58" s="113"/>
      <c r="UKI58" s="113"/>
      <c r="UKJ58" s="113"/>
      <c r="UKK58" s="113"/>
      <c r="UKL58" s="113"/>
      <c r="UKM58" s="113"/>
      <c r="UKN58" s="113"/>
      <c r="UKO58" s="113"/>
      <c r="UKP58" s="113"/>
      <c r="UKQ58" s="113"/>
      <c r="UKR58" s="113"/>
      <c r="UKS58" s="113"/>
      <c r="UKT58" s="113"/>
      <c r="UKU58" s="113"/>
      <c r="UKV58" s="113"/>
      <c r="UKW58" s="113"/>
      <c r="UKX58" s="113"/>
      <c r="UKY58" s="113"/>
      <c r="UKZ58" s="113"/>
      <c r="ULA58" s="113"/>
      <c r="ULB58" s="113"/>
      <c r="ULC58" s="113"/>
      <c r="ULD58" s="113"/>
      <c r="ULE58" s="113"/>
      <c r="ULF58" s="113"/>
      <c r="ULG58" s="113"/>
      <c r="ULH58" s="113"/>
      <c r="ULI58" s="113"/>
      <c r="ULJ58" s="113"/>
      <c r="ULK58" s="113"/>
      <c r="ULL58" s="113"/>
      <c r="ULM58" s="113"/>
      <c r="ULN58" s="113"/>
      <c r="ULO58" s="113"/>
      <c r="ULP58" s="113"/>
      <c r="ULQ58" s="113"/>
      <c r="ULR58" s="113"/>
      <c r="ULS58" s="113"/>
      <c r="ULT58" s="113"/>
      <c r="ULU58" s="113"/>
      <c r="ULV58" s="113"/>
      <c r="ULW58" s="113"/>
      <c r="ULX58" s="113"/>
      <c r="ULY58" s="113"/>
      <c r="ULZ58" s="113"/>
      <c r="UMA58" s="113"/>
      <c r="UMB58" s="113"/>
      <c r="UMC58" s="113"/>
      <c r="UMD58" s="113"/>
      <c r="UME58" s="113"/>
      <c r="UMF58" s="113"/>
      <c r="UMG58" s="113"/>
      <c r="UMH58" s="113"/>
      <c r="UMI58" s="113"/>
      <c r="UMJ58" s="113"/>
      <c r="UMK58" s="113"/>
      <c r="UML58" s="113"/>
      <c r="UMM58" s="113"/>
      <c r="UMN58" s="113"/>
      <c r="UMO58" s="113"/>
      <c r="UMP58" s="113"/>
      <c r="UMQ58" s="113"/>
      <c r="UMR58" s="113"/>
      <c r="UMS58" s="113"/>
      <c r="UMT58" s="113"/>
      <c r="UMU58" s="113"/>
      <c r="UMV58" s="113"/>
      <c r="UMW58" s="113"/>
      <c r="UMX58" s="113"/>
      <c r="UMY58" s="113"/>
      <c r="UMZ58" s="113"/>
      <c r="UNA58" s="113"/>
      <c r="UNB58" s="113"/>
      <c r="UNC58" s="113"/>
      <c r="UND58" s="113"/>
      <c r="UNE58" s="113"/>
      <c r="UNF58" s="113"/>
      <c r="UNG58" s="113"/>
      <c r="UNH58" s="113"/>
      <c r="UNI58" s="113"/>
      <c r="UNJ58" s="113"/>
      <c r="UNK58" s="113"/>
      <c r="UNL58" s="113"/>
      <c r="UNM58" s="113"/>
      <c r="UNN58" s="113"/>
      <c r="UNO58" s="113"/>
      <c r="UNP58" s="113"/>
      <c r="UNQ58" s="113"/>
      <c r="UNR58" s="113"/>
      <c r="UNS58" s="113"/>
      <c r="UNT58" s="113"/>
      <c r="UNU58" s="113"/>
      <c r="UNV58" s="113"/>
      <c r="UNW58" s="113"/>
      <c r="UNX58" s="113"/>
      <c r="UNY58" s="113"/>
      <c r="UNZ58" s="113"/>
      <c r="UOA58" s="113"/>
      <c r="UOB58" s="113"/>
      <c r="UOC58" s="113"/>
      <c r="UOD58" s="113"/>
      <c r="UOE58" s="113"/>
      <c r="UOF58" s="113"/>
      <c r="UOG58" s="113"/>
      <c r="UOH58" s="113"/>
      <c r="UOI58" s="113"/>
      <c r="UOJ58" s="113"/>
      <c r="UOK58" s="113"/>
      <c r="UOL58" s="113"/>
      <c r="UOM58" s="113"/>
      <c r="UON58" s="113"/>
      <c r="UOO58" s="113"/>
      <c r="UOP58" s="113"/>
      <c r="UOQ58" s="113"/>
      <c r="UOR58" s="113"/>
      <c r="UOS58" s="113"/>
      <c r="UOT58" s="113"/>
      <c r="UOU58" s="113"/>
      <c r="UOV58" s="113"/>
      <c r="UOW58" s="113"/>
      <c r="UOX58" s="113"/>
      <c r="UOY58" s="113"/>
      <c r="UOZ58" s="113"/>
      <c r="UPA58" s="113"/>
      <c r="UPB58" s="113"/>
      <c r="UPC58" s="113"/>
      <c r="UPD58" s="113"/>
      <c r="UPE58" s="113"/>
      <c r="UPF58" s="113"/>
      <c r="UPG58" s="113"/>
      <c r="UPH58" s="113"/>
      <c r="UPI58" s="113"/>
      <c r="UPJ58" s="113"/>
      <c r="UPK58" s="113"/>
      <c r="UPL58" s="113"/>
      <c r="UPM58" s="113"/>
      <c r="UPN58" s="113"/>
      <c r="UPO58" s="113"/>
      <c r="UPP58" s="113"/>
      <c r="UPQ58" s="113"/>
      <c r="UPR58" s="113"/>
      <c r="UPS58" s="113"/>
      <c r="UPT58" s="113"/>
      <c r="UPU58" s="113"/>
      <c r="UPV58" s="113"/>
      <c r="UPW58" s="113"/>
      <c r="UPX58" s="113"/>
      <c r="UPY58" s="113"/>
      <c r="UPZ58" s="113"/>
      <c r="UQA58" s="113"/>
      <c r="UQB58" s="113"/>
      <c r="UQC58" s="113"/>
      <c r="UQD58" s="113"/>
      <c r="UQE58" s="113"/>
      <c r="UQF58" s="113"/>
      <c r="UQG58" s="113"/>
      <c r="UQH58" s="113"/>
      <c r="UQI58" s="113"/>
      <c r="UQJ58" s="113"/>
      <c r="UQK58" s="113"/>
      <c r="UQL58" s="113"/>
      <c r="UQM58" s="113"/>
      <c r="UQN58" s="113"/>
      <c r="UQO58" s="113"/>
      <c r="UQP58" s="113"/>
      <c r="UQQ58" s="113"/>
      <c r="UQR58" s="113"/>
      <c r="UQS58" s="113"/>
      <c r="UQT58" s="113"/>
      <c r="UQU58" s="113"/>
      <c r="UQV58" s="113"/>
      <c r="UQW58" s="113"/>
      <c r="UQX58" s="113"/>
      <c r="UQY58" s="113"/>
      <c r="UQZ58" s="113"/>
      <c r="URA58" s="113"/>
      <c r="URB58" s="113"/>
      <c r="URC58" s="113"/>
      <c r="URD58" s="113"/>
      <c r="URE58" s="113"/>
      <c r="URF58" s="113"/>
      <c r="URG58" s="113"/>
      <c r="URH58" s="113"/>
      <c r="URI58" s="113"/>
      <c r="URJ58" s="113"/>
      <c r="URK58" s="113"/>
      <c r="URL58" s="113"/>
      <c r="URM58" s="113"/>
      <c r="URN58" s="113"/>
      <c r="URO58" s="113"/>
      <c r="URP58" s="113"/>
      <c r="URQ58" s="113"/>
      <c r="URR58" s="113"/>
      <c r="URS58" s="113"/>
      <c r="URT58" s="113"/>
      <c r="URU58" s="113"/>
      <c r="URV58" s="113"/>
      <c r="URW58" s="113"/>
      <c r="URX58" s="113"/>
      <c r="URY58" s="113"/>
      <c r="URZ58" s="113"/>
      <c r="USA58" s="113"/>
      <c r="USB58" s="113"/>
      <c r="USC58" s="113"/>
      <c r="USD58" s="113"/>
      <c r="USE58" s="113"/>
      <c r="USF58" s="113"/>
      <c r="USG58" s="113"/>
      <c r="USH58" s="113"/>
      <c r="USI58" s="113"/>
      <c r="USJ58" s="113"/>
      <c r="USK58" s="113"/>
      <c r="USL58" s="113"/>
      <c r="USM58" s="113"/>
      <c r="USN58" s="113"/>
      <c r="USO58" s="113"/>
      <c r="USP58" s="113"/>
      <c r="USQ58" s="113"/>
      <c r="USR58" s="113"/>
      <c r="USS58" s="113"/>
      <c r="UST58" s="113"/>
      <c r="USU58" s="113"/>
      <c r="USV58" s="113"/>
      <c r="USW58" s="113"/>
      <c r="USX58" s="113"/>
      <c r="USY58" s="113"/>
      <c r="USZ58" s="113"/>
      <c r="UTA58" s="113"/>
      <c r="UTB58" s="113"/>
      <c r="UTC58" s="113"/>
      <c r="UTD58" s="113"/>
      <c r="UTE58" s="113"/>
      <c r="UTF58" s="113"/>
      <c r="UTG58" s="113"/>
      <c r="UTH58" s="113"/>
      <c r="UTI58" s="113"/>
      <c r="UTJ58" s="113"/>
      <c r="UTK58" s="113"/>
      <c r="UTL58" s="113"/>
      <c r="UTM58" s="113"/>
      <c r="UTN58" s="113"/>
      <c r="UTO58" s="113"/>
      <c r="UTP58" s="113"/>
      <c r="UTQ58" s="113"/>
      <c r="UTR58" s="113"/>
      <c r="UTS58" s="113"/>
      <c r="UTT58" s="113"/>
      <c r="UTU58" s="113"/>
      <c r="UTV58" s="113"/>
      <c r="UTW58" s="113"/>
      <c r="UTX58" s="113"/>
      <c r="UTY58" s="113"/>
      <c r="UTZ58" s="113"/>
      <c r="UUA58" s="113"/>
      <c r="UUB58" s="113"/>
      <c r="UUC58" s="113"/>
      <c r="UUD58" s="113"/>
      <c r="UUE58" s="113"/>
      <c r="UUF58" s="113"/>
      <c r="UUG58" s="113"/>
      <c r="UUH58" s="113"/>
      <c r="UUI58" s="113"/>
      <c r="UUJ58" s="113"/>
      <c r="UUK58" s="113"/>
      <c r="UUL58" s="113"/>
      <c r="UUM58" s="113"/>
      <c r="UUN58" s="113"/>
      <c r="UUO58" s="113"/>
      <c r="UUP58" s="113"/>
      <c r="UUQ58" s="113"/>
      <c r="UUR58" s="113"/>
      <c r="UUS58" s="113"/>
      <c r="UUT58" s="113"/>
      <c r="UUU58" s="113"/>
      <c r="UUV58" s="113"/>
      <c r="UUW58" s="113"/>
      <c r="UUX58" s="113"/>
      <c r="UUY58" s="113"/>
      <c r="UUZ58" s="113"/>
      <c r="UVA58" s="113"/>
      <c r="UVB58" s="113"/>
      <c r="UVC58" s="113"/>
      <c r="UVD58" s="113"/>
      <c r="UVE58" s="113"/>
      <c r="UVF58" s="113"/>
      <c r="UVG58" s="113"/>
      <c r="UVH58" s="113"/>
      <c r="UVI58" s="113"/>
      <c r="UVJ58" s="113"/>
      <c r="UVK58" s="113"/>
      <c r="UVL58" s="113"/>
      <c r="UVM58" s="113"/>
      <c r="UVN58" s="113"/>
      <c r="UVO58" s="113"/>
      <c r="UVP58" s="113"/>
      <c r="UVQ58" s="113"/>
      <c r="UVR58" s="113"/>
      <c r="UVS58" s="113"/>
      <c r="UVT58" s="113"/>
      <c r="UVU58" s="113"/>
      <c r="UVV58" s="113"/>
      <c r="UVW58" s="113"/>
      <c r="UVX58" s="113"/>
      <c r="UVY58" s="113"/>
      <c r="UVZ58" s="113"/>
      <c r="UWA58" s="113"/>
      <c r="UWB58" s="113"/>
      <c r="UWC58" s="113"/>
      <c r="UWD58" s="113"/>
      <c r="UWE58" s="113"/>
      <c r="UWF58" s="113"/>
      <c r="UWG58" s="113"/>
      <c r="UWH58" s="113"/>
      <c r="UWI58" s="113"/>
      <c r="UWJ58" s="113"/>
      <c r="UWK58" s="113"/>
      <c r="UWL58" s="113"/>
      <c r="UWM58" s="113"/>
      <c r="UWN58" s="113"/>
      <c r="UWO58" s="113"/>
      <c r="UWP58" s="113"/>
      <c r="UWQ58" s="113"/>
      <c r="UWR58" s="113"/>
      <c r="UWS58" s="113"/>
      <c r="UWT58" s="113"/>
      <c r="UWU58" s="113"/>
      <c r="UWV58" s="113"/>
      <c r="UWW58" s="113"/>
      <c r="UWX58" s="113"/>
      <c r="UWY58" s="113"/>
      <c r="UWZ58" s="113"/>
      <c r="UXA58" s="113"/>
      <c r="UXB58" s="113"/>
      <c r="UXC58" s="113"/>
      <c r="UXD58" s="113"/>
      <c r="UXE58" s="113"/>
      <c r="UXF58" s="113"/>
      <c r="UXG58" s="113"/>
      <c r="UXH58" s="113"/>
      <c r="UXI58" s="113"/>
      <c r="UXJ58" s="113"/>
      <c r="UXK58" s="113"/>
      <c r="UXL58" s="113"/>
      <c r="UXM58" s="113"/>
      <c r="UXN58" s="113"/>
      <c r="UXO58" s="113"/>
      <c r="UXP58" s="113"/>
      <c r="UXQ58" s="113"/>
      <c r="UXR58" s="113"/>
      <c r="UXS58" s="113"/>
      <c r="UXT58" s="113"/>
      <c r="UXU58" s="113"/>
      <c r="UXV58" s="113"/>
      <c r="UXW58" s="113"/>
      <c r="UXX58" s="113"/>
      <c r="UXY58" s="113"/>
      <c r="UXZ58" s="113"/>
      <c r="UYA58" s="113"/>
      <c r="UYB58" s="113"/>
      <c r="UYC58" s="113"/>
      <c r="UYD58" s="113"/>
      <c r="UYE58" s="113"/>
      <c r="UYF58" s="113"/>
      <c r="UYG58" s="113"/>
      <c r="UYH58" s="113"/>
      <c r="UYI58" s="113"/>
      <c r="UYJ58" s="113"/>
      <c r="UYK58" s="113"/>
      <c r="UYL58" s="113"/>
      <c r="UYM58" s="113"/>
      <c r="UYN58" s="113"/>
      <c r="UYO58" s="113"/>
      <c r="UYP58" s="113"/>
      <c r="UYQ58" s="113"/>
      <c r="UYR58" s="113"/>
      <c r="UYS58" s="113"/>
      <c r="UYT58" s="113"/>
      <c r="UYU58" s="113"/>
      <c r="UYV58" s="113"/>
      <c r="UYW58" s="113"/>
      <c r="UYX58" s="113"/>
      <c r="UYY58" s="113"/>
      <c r="UYZ58" s="113"/>
      <c r="UZA58" s="113"/>
      <c r="UZB58" s="113"/>
      <c r="UZC58" s="113"/>
      <c r="UZD58" s="113"/>
      <c r="UZE58" s="113"/>
      <c r="UZF58" s="113"/>
      <c r="UZG58" s="113"/>
      <c r="UZH58" s="113"/>
      <c r="UZI58" s="113"/>
      <c r="UZJ58" s="113"/>
      <c r="UZK58" s="113"/>
      <c r="UZL58" s="113"/>
      <c r="UZM58" s="113"/>
      <c r="UZN58" s="113"/>
      <c r="UZO58" s="113"/>
      <c r="UZP58" s="113"/>
      <c r="UZQ58" s="113"/>
      <c r="UZR58" s="113"/>
      <c r="UZS58" s="113"/>
      <c r="UZT58" s="113"/>
      <c r="UZU58" s="113"/>
      <c r="UZV58" s="113"/>
      <c r="UZW58" s="113"/>
      <c r="UZX58" s="113"/>
      <c r="UZY58" s="113"/>
      <c r="UZZ58" s="113"/>
      <c r="VAA58" s="113"/>
      <c r="VAB58" s="113"/>
      <c r="VAC58" s="113"/>
      <c r="VAD58" s="113"/>
      <c r="VAE58" s="113"/>
      <c r="VAF58" s="113"/>
      <c r="VAG58" s="113"/>
      <c r="VAH58" s="113"/>
      <c r="VAI58" s="113"/>
      <c r="VAJ58" s="113"/>
      <c r="VAK58" s="113"/>
      <c r="VAL58" s="113"/>
      <c r="VAM58" s="113"/>
      <c r="VAN58" s="113"/>
      <c r="VAO58" s="113"/>
      <c r="VAP58" s="113"/>
      <c r="VAQ58" s="113"/>
      <c r="VAR58" s="113"/>
      <c r="VAS58" s="113"/>
      <c r="VAT58" s="113"/>
      <c r="VAU58" s="113"/>
      <c r="VAV58" s="113"/>
      <c r="VAW58" s="113"/>
      <c r="VAX58" s="113"/>
      <c r="VAY58" s="113"/>
      <c r="VAZ58" s="113"/>
      <c r="VBA58" s="113"/>
      <c r="VBB58" s="113"/>
      <c r="VBC58" s="113"/>
      <c r="VBD58" s="113"/>
      <c r="VBE58" s="113"/>
      <c r="VBF58" s="113"/>
      <c r="VBG58" s="113"/>
      <c r="VBH58" s="113"/>
      <c r="VBI58" s="113"/>
      <c r="VBJ58" s="113"/>
      <c r="VBK58" s="113"/>
      <c r="VBL58" s="113"/>
      <c r="VBM58" s="113"/>
      <c r="VBN58" s="113"/>
      <c r="VBO58" s="113"/>
      <c r="VBP58" s="113"/>
      <c r="VBQ58" s="113"/>
      <c r="VBR58" s="113"/>
      <c r="VBS58" s="113"/>
      <c r="VBT58" s="113"/>
      <c r="VBU58" s="113"/>
      <c r="VBV58" s="113"/>
      <c r="VBW58" s="113"/>
      <c r="VBX58" s="113"/>
      <c r="VBY58" s="113"/>
      <c r="VBZ58" s="113"/>
      <c r="VCA58" s="113"/>
      <c r="VCB58" s="113"/>
      <c r="VCC58" s="113"/>
      <c r="VCD58" s="113"/>
      <c r="VCE58" s="113"/>
      <c r="VCF58" s="113"/>
      <c r="VCG58" s="113"/>
      <c r="VCH58" s="113"/>
      <c r="VCI58" s="113"/>
      <c r="VCJ58" s="113"/>
      <c r="VCK58" s="113"/>
      <c r="VCL58" s="113"/>
      <c r="VCM58" s="113"/>
      <c r="VCN58" s="113"/>
      <c r="VCO58" s="113"/>
      <c r="VCP58" s="113"/>
      <c r="VCQ58" s="113"/>
      <c r="VCR58" s="113"/>
      <c r="VCS58" s="113"/>
      <c r="VCT58" s="113"/>
      <c r="VCU58" s="113"/>
      <c r="VCV58" s="113"/>
      <c r="VCW58" s="113"/>
      <c r="VCX58" s="113"/>
      <c r="VCY58" s="113"/>
      <c r="VCZ58" s="113"/>
      <c r="VDA58" s="113"/>
      <c r="VDB58" s="113"/>
      <c r="VDC58" s="113"/>
      <c r="VDD58" s="113"/>
      <c r="VDE58" s="113"/>
      <c r="VDF58" s="113"/>
      <c r="VDG58" s="113"/>
      <c r="VDH58" s="113"/>
      <c r="VDI58" s="113"/>
      <c r="VDJ58" s="113"/>
      <c r="VDK58" s="113"/>
      <c r="VDL58" s="113"/>
      <c r="VDM58" s="113"/>
      <c r="VDN58" s="113"/>
      <c r="VDO58" s="113"/>
      <c r="VDP58" s="113"/>
      <c r="VDQ58" s="113"/>
      <c r="VDR58" s="113"/>
      <c r="VDS58" s="113"/>
      <c r="VDT58" s="113"/>
      <c r="VDU58" s="113"/>
      <c r="VDV58" s="113"/>
      <c r="VDW58" s="113"/>
      <c r="VDX58" s="113"/>
      <c r="VDY58" s="113"/>
      <c r="VDZ58" s="113"/>
      <c r="VEA58" s="113"/>
      <c r="VEB58" s="113"/>
      <c r="VEC58" s="113"/>
      <c r="VED58" s="113"/>
      <c r="VEE58" s="113"/>
      <c r="VEF58" s="113"/>
      <c r="VEG58" s="113"/>
      <c r="VEH58" s="113"/>
      <c r="VEI58" s="113"/>
      <c r="VEJ58" s="113"/>
      <c r="VEK58" s="113"/>
      <c r="VEL58" s="113"/>
      <c r="VEM58" s="113"/>
      <c r="VEN58" s="113"/>
      <c r="VEO58" s="113"/>
      <c r="VEP58" s="113"/>
      <c r="VEQ58" s="113"/>
      <c r="VER58" s="113"/>
      <c r="VES58" s="113"/>
      <c r="VET58" s="113"/>
      <c r="VEU58" s="113"/>
      <c r="VEV58" s="113"/>
      <c r="VEW58" s="113"/>
      <c r="VEX58" s="113"/>
      <c r="VEY58" s="113"/>
      <c r="VEZ58" s="113"/>
      <c r="VFA58" s="113"/>
      <c r="VFB58" s="113"/>
      <c r="VFC58" s="113"/>
      <c r="VFD58" s="113"/>
      <c r="VFE58" s="113"/>
      <c r="VFF58" s="113"/>
      <c r="VFG58" s="113"/>
      <c r="VFH58" s="113"/>
      <c r="VFI58" s="113"/>
      <c r="VFJ58" s="113"/>
      <c r="VFK58" s="113"/>
      <c r="VFL58" s="113"/>
      <c r="VFM58" s="113"/>
      <c r="VFN58" s="113"/>
      <c r="VFO58" s="113"/>
      <c r="VFP58" s="113"/>
      <c r="VFQ58" s="113"/>
      <c r="VFR58" s="113"/>
      <c r="VFS58" s="113"/>
      <c r="VFT58" s="113"/>
      <c r="VFU58" s="113"/>
      <c r="VFV58" s="113"/>
      <c r="VFW58" s="113"/>
      <c r="VFX58" s="113"/>
      <c r="VFY58" s="113"/>
      <c r="VFZ58" s="113"/>
      <c r="VGA58" s="113"/>
      <c r="VGB58" s="113"/>
      <c r="VGC58" s="113"/>
      <c r="VGD58" s="113"/>
      <c r="VGE58" s="113"/>
      <c r="VGF58" s="113"/>
      <c r="VGG58" s="113"/>
      <c r="VGH58" s="113"/>
      <c r="VGI58" s="113"/>
      <c r="VGJ58" s="113"/>
      <c r="VGK58" s="113"/>
      <c r="VGL58" s="113"/>
      <c r="VGM58" s="113"/>
      <c r="VGN58" s="113"/>
      <c r="VGO58" s="113"/>
      <c r="VGP58" s="113"/>
      <c r="VGQ58" s="113"/>
      <c r="VGR58" s="113"/>
      <c r="VGS58" s="113"/>
      <c r="VGT58" s="113"/>
      <c r="VGU58" s="113"/>
      <c r="VGV58" s="113"/>
      <c r="VGW58" s="113"/>
      <c r="VGX58" s="113"/>
      <c r="VGY58" s="113"/>
      <c r="VGZ58" s="113"/>
      <c r="VHA58" s="113"/>
      <c r="VHB58" s="113"/>
      <c r="VHC58" s="113"/>
      <c r="VHD58" s="113"/>
      <c r="VHE58" s="113"/>
      <c r="VHF58" s="113"/>
      <c r="VHG58" s="113"/>
      <c r="VHH58" s="113"/>
      <c r="VHI58" s="113"/>
      <c r="VHJ58" s="113"/>
      <c r="VHK58" s="113"/>
      <c r="VHL58" s="113"/>
      <c r="VHM58" s="113"/>
      <c r="VHN58" s="113"/>
      <c r="VHO58" s="113"/>
      <c r="VHP58" s="113"/>
      <c r="VHQ58" s="113"/>
      <c r="VHR58" s="113"/>
      <c r="VHS58" s="113"/>
      <c r="VHT58" s="113"/>
      <c r="VHU58" s="113"/>
      <c r="VHV58" s="113"/>
      <c r="VHW58" s="113"/>
      <c r="VHX58" s="113"/>
      <c r="VHY58" s="113"/>
      <c r="VHZ58" s="113"/>
      <c r="VIA58" s="113"/>
      <c r="VIB58" s="113"/>
      <c r="VIC58" s="113"/>
      <c r="VID58" s="113"/>
      <c r="VIE58" s="113"/>
      <c r="VIF58" s="113"/>
      <c r="VIG58" s="113"/>
      <c r="VIH58" s="113"/>
      <c r="VII58" s="113"/>
      <c r="VIJ58" s="113"/>
      <c r="VIK58" s="113"/>
      <c r="VIL58" s="113"/>
      <c r="VIM58" s="113"/>
      <c r="VIN58" s="113"/>
      <c r="VIO58" s="113"/>
      <c r="VIP58" s="113"/>
      <c r="VIQ58" s="113"/>
      <c r="VIR58" s="113"/>
      <c r="VIS58" s="113"/>
      <c r="VIT58" s="113"/>
      <c r="VIU58" s="113"/>
      <c r="VIV58" s="113"/>
      <c r="VIW58" s="113"/>
      <c r="VIX58" s="113"/>
      <c r="VIY58" s="113"/>
      <c r="VIZ58" s="113"/>
      <c r="VJA58" s="113"/>
      <c r="VJB58" s="113"/>
      <c r="VJC58" s="113"/>
      <c r="VJD58" s="113"/>
      <c r="VJE58" s="113"/>
      <c r="VJF58" s="113"/>
      <c r="VJG58" s="113"/>
      <c r="VJH58" s="113"/>
      <c r="VJI58" s="113"/>
      <c r="VJJ58" s="113"/>
      <c r="VJK58" s="113"/>
      <c r="VJL58" s="113"/>
      <c r="VJM58" s="113"/>
      <c r="VJN58" s="113"/>
      <c r="VJO58" s="113"/>
      <c r="VJP58" s="113"/>
      <c r="VJQ58" s="113"/>
      <c r="VJR58" s="113"/>
      <c r="VJS58" s="113"/>
      <c r="VJT58" s="113"/>
      <c r="VJU58" s="113"/>
      <c r="VJV58" s="113"/>
      <c r="VJW58" s="113"/>
      <c r="VJX58" s="113"/>
      <c r="VJY58" s="113"/>
      <c r="VJZ58" s="113"/>
      <c r="VKA58" s="113"/>
      <c r="VKB58" s="113"/>
      <c r="VKC58" s="113"/>
      <c r="VKD58" s="113"/>
      <c r="VKE58" s="113"/>
      <c r="VKF58" s="113"/>
      <c r="VKG58" s="113"/>
      <c r="VKH58" s="113"/>
      <c r="VKI58" s="113"/>
      <c r="VKJ58" s="113"/>
      <c r="VKK58" s="113"/>
      <c r="VKL58" s="113"/>
      <c r="VKM58" s="113"/>
      <c r="VKN58" s="113"/>
      <c r="VKO58" s="113"/>
      <c r="VKP58" s="113"/>
      <c r="VKQ58" s="113"/>
      <c r="VKR58" s="113"/>
      <c r="VKS58" s="113"/>
      <c r="VKT58" s="113"/>
      <c r="VKU58" s="113"/>
      <c r="VKV58" s="113"/>
      <c r="VKW58" s="113"/>
      <c r="VKX58" s="113"/>
      <c r="VKY58" s="113"/>
      <c r="VKZ58" s="113"/>
      <c r="VLA58" s="113"/>
      <c r="VLB58" s="113"/>
      <c r="VLC58" s="113"/>
      <c r="VLD58" s="113"/>
      <c r="VLE58" s="113"/>
      <c r="VLF58" s="113"/>
      <c r="VLG58" s="113"/>
      <c r="VLH58" s="113"/>
      <c r="VLI58" s="113"/>
      <c r="VLJ58" s="113"/>
      <c r="VLK58" s="113"/>
      <c r="VLL58" s="113"/>
      <c r="VLM58" s="113"/>
      <c r="VLN58" s="113"/>
      <c r="VLO58" s="113"/>
      <c r="VLP58" s="113"/>
      <c r="VLQ58" s="113"/>
      <c r="VLR58" s="113"/>
      <c r="VLS58" s="113"/>
      <c r="VLT58" s="113"/>
      <c r="VLU58" s="113"/>
      <c r="VLV58" s="113"/>
      <c r="VLW58" s="113"/>
      <c r="VLX58" s="113"/>
      <c r="VLY58" s="113"/>
      <c r="VLZ58" s="113"/>
      <c r="VMA58" s="113"/>
      <c r="VMB58" s="113"/>
      <c r="VMC58" s="113"/>
      <c r="VMD58" s="113"/>
      <c r="VME58" s="113"/>
      <c r="VMF58" s="113"/>
      <c r="VMG58" s="113"/>
      <c r="VMH58" s="113"/>
      <c r="VMI58" s="113"/>
      <c r="VMJ58" s="113"/>
      <c r="VMK58" s="113"/>
      <c r="VML58" s="113"/>
      <c r="VMM58" s="113"/>
      <c r="VMN58" s="113"/>
      <c r="VMO58" s="113"/>
      <c r="VMP58" s="113"/>
      <c r="VMQ58" s="113"/>
      <c r="VMR58" s="113"/>
      <c r="VMS58" s="113"/>
      <c r="VMT58" s="113"/>
      <c r="VMU58" s="113"/>
      <c r="VMV58" s="113"/>
      <c r="VMW58" s="113"/>
      <c r="VMX58" s="113"/>
      <c r="VMY58" s="113"/>
      <c r="VMZ58" s="113"/>
      <c r="VNA58" s="113"/>
      <c r="VNB58" s="113"/>
      <c r="VNC58" s="113"/>
      <c r="VND58" s="113"/>
      <c r="VNE58" s="113"/>
      <c r="VNF58" s="113"/>
      <c r="VNG58" s="113"/>
      <c r="VNH58" s="113"/>
      <c r="VNI58" s="113"/>
      <c r="VNJ58" s="113"/>
      <c r="VNK58" s="113"/>
      <c r="VNL58" s="113"/>
      <c r="VNM58" s="113"/>
      <c r="VNN58" s="113"/>
      <c r="VNO58" s="113"/>
      <c r="VNP58" s="113"/>
      <c r="VNQ58" s="113"/>
      <c r="VNR58" s="113"/>
      <c r="VNS58" s="113"/>
      <c r="VNT58" s="113"/>
      <c r="VNU58" s="113"/>
      <c r="VNV58" s="113"/>
      <c r="VNW58" s="113"/>
      <c r="VNX58" s="113"/>
      <c r="VNY58" s="113"/>
      <c r="VNZ58" s="113"/>
      <c r="VOA58" s="113"/>
      <c r="VOB58" s="113"/>
      <c r="VOC58" s="113"/>
      <c r="VOD58" s="113"/>
      <c r="VOE58" s="113"/>
      <c r="VOF58" s="113"/>
      <c r="VOG58" s="113"/>
      <c r="VOH58" s="113"/>
      <c r="VOI58" s="113"/>
      <c r="VOJ58" s="113"/>
      <c r="VOK58" s="113"/>
      <c r="VOL58" s="113"/>
      <c r="VOM58" s="113"/>
      <c r="VON58" s="113"/>
      <c r="VOO58" s="113"/>
      <c r="VOP58" s="113"/>
      <c r="VOQ58" s="113"/>
      <c r="VOR58" s="113"/>
      <c r="VOS58" s="113"/>
      <c r="VOT58" s="113"/>
      <c r="VOU58" s="113"/>
      <c r="VOV58" s="113"/>
      <c r="VOW58" s="113"/>
      <c r="VOX58" s="113"/>
      <c r="VOY58" s="113"/>
      <c r="VOZ58" s="113"/>
      <c r="VPA58" s="113"/>
      <c r="VPB58" s="113"/>
      <c r="VPC58" s="113"/>
      <c r="VPD58" s="113"/>
      <c r="VPE58" s="113"/>
      <c r="VPF58" s="113"/>
      <c r="VPG58" s="113"/>
      <c r="VPH58" s="113"/>
      <c r="VPI58" s="113"/>
      <c r="VPJ58" s="113"/>
      <c r="VPK58" s="113"/>
      <c r="VPL58" s="113"/>
      <c r="VPM58" s="113"/>
      <c r="VPN58" s="113"/>
      <c r="VPO58" s="113"/>
      <c r="VPP58" s="113"/>
      <c r="VPQ58" s="113"/>
      <c r="VPR58" s="113"/>
      <c r="VPS58" s="113"/>
      <c r="VPT58" s="113"/>
      <c r="VPU58" s="113"/>
      <c r="VPV58" s="113"/>
      <c r="VPW58" s="113"/>
      <c r="VPX58" s="113"/>
      <c r="VPY58" s="113"/>
      <c r="VPZ58" s="113"/>
      <c r="VQA58" s="113"/>
      <c r="VQB58" s="113"/>
      <c r="VQC58" s="113"/>
      <c r="VQD58" s="113"/>
      <c r="VQE58" s="113"/>
      <c r="VQF58" s="113"/>
      <c r="VQG58" s="113"/>
      <c r="VQH58" s="113"/>
      <c r="VQI58" s="113"/>
      <c r="VQJ58" s="113"/>
      <c r="VQK58" s="113"/>
      <c r="VQL58" s="113"/>
      <c r="VQM58" s="113"/>
      <c r="VQN58" s="113"/>
      <c r="VQO58" s="113"/>
      <c r="VQP58" s="113"/>
      <c r="VQQ58" s="113"/>
      <c r="VQR58" s="113"/>
      <c r="VQS58" s="113"/>
      <c r="VQT58" s="113"/>
      <c r="VQU58" s="113"/>
      <c r="VQV58" s="113"/>
      <c r="VQW58" s="113"/>
      <c r="VQX58" s="113"/>
      <c r="VQY58" s="113"/>
      <c r="VQZ58" s="113"/>
      <c r="VRA58" s="113"/>
      <c r="VRB58" s="113"/>
      <c r="VRC58" s="113"/>
      <c r="VRD58" s="113"/>
      <c r="VRE58" s="113"/>
      <c r="VRF58" s="113"/>
      <c r="VRG58" s="113"/>
      <c r="VRH58" s="113"/>
      <c r="VRI58" s="113"/>
      <c r="VRJ58" s="113"/>
      <c r="VRK58" s="113"/>
      <c r="VRL58" s="113"/>
      <c r="VRM58" s="113"/>
      <c r="VRN58" s="113"/>
      <c r="VRO58" s="113"/>
      <c r="VRP58" s="113"/>
      <c r="VRQ58" s="113"/>
      <c r="VRR58" s="113"/>
      <c r="VRS58" s="113"/>
      <c r="VRT58" s="113"/>
      <c r="VRU58" s="113"/>
      <c r="VRV58" s="113"/>
      <c r="VRW58" s="113"/>
      <c r="VRX58" s="113"/>
      <c r="VRY58" s="113"/>
      <c r="VRZ58" s="113"/>
      <c r="VSA58" s="113"/>
      <c r="VSB58" s="113"/>
      <c r="VSC58" s="113"/>
      <c r="VSD58" s="113"/>
      <c r="VSE58" s="113"/>
      <c r="VSF58" s="113"/>
      <c r="VSG58" s="113"/>
      <c r="VSH58" s="113"/>
      <c r="VSI58" s="113"/>
      <c r="VSJ58" s="113"/>
      <c r="VSK58" s="113"/>
      <c r="VSL58" s="113"/>
      <c r="VSM58" s="113"/>
      <c r="VSN58" s="113"/>
      <c r="VSO58" s="113"/>
      <c r="VSP58" s="113"/>
      <c r="VSQ58" s="113"/>
      <c r="VSR58" s="113"/>
      <c r="VSS58" s="113"/>
      <c r="VST58" s="113"/>
      <c r="VSU58" s="113"/>
      <c r="VSV58" s="113"/>
      <c r="VSW58" s="113"/>
      <c r="VSX58" s="113"/>
      <c r="VSY58" s="113"/>
      <c r="VSZ58" s="113"/>
      <c r="VTA58" s="113"/>
      <c r="VTB58" s="113"/>
      <c r="VTC58" s="113"/>
      <c r="VTD58" s="113"/>
      <c r="VTE58" s="113"/>
      <c r="VTF58" s="113"/>
      <c r="VTG58" s="113"/>
      <c r="VTH58" s="113"/>
      <c r="VTI58" s="113"/>
      <c r="VTJ58" s="113"/>
      <c r="VTK58" s="113"/>
      <c r="VTL58" s="113"/>
      <c r="VTM58" s="113"/>
      <c r="VTN58" s="113"/>
      <c r="VTO58" s="113"/>
      <c r="VTP58" s="113"/>
      <c r="VTQ58" s="113"/>
      <c r="VTR58" s="113"/>
      <c r="VTS58" s="113"/>
      <c r="VTT58" s="113"/>
      <c r="VTU58" s="113"/>
      <c r="VTV58" s="113"/>
      <c r="VTW58" s="113"/>
      <c r="VTX58" s="113"/>
      <c r="VTY58" s="113"/>
      <c r="VTZ58" s="113"/>
      <c r="VUA58" s="113"/>
      <c r="VUB58" s="113"/>
      <c r="VUC58" s="113"/>
      <c r="VUD58" s="113"/>
      <c r="VUE58" s="113"/>
      <c r="VUF58" s="113"/>
      <c r="VUG58" s="113"/>
      <c r="VUH58" s="113"/>
      <c r="VUI58" s="113"/>
      <c r="VUJ58" s="113"/>
      <c r="VUK58" s="113"/>
      <c r="VUL58" s="113"/>
      <c r="VUM58" s="113"/>
      <c r="VUN58" s="113"/>
      <c r="VUO58" s="113"/>
      <c r="VUP58" s="113"/>
      <c r="VUQ58" s="113"/>
      <c r="VUR58" s="113"/>
      <c r="VUS58" s="113"/>
      <c r="VUT58" s="113"/>
      <c r="VUU58" s="113"/>
      <c r="VUV58" s="113"/>
      <c r="VUW58" s="113"/>
      <c r="VUX58" s="113"/>
      <c r="VUY58" s="113"/>
      <c r="VUZ58" s="113"/>
      <c r="VVA58" s="113"/>
      <c r="VVB58" s="113"/>
      <c r="VVC58" s="113"/>
      <c r="VVD58" s="113"/>
      <c r="VVE58" s="113"/>
      <c r="VVF58" s="113"/>
      <c r="VVG58" s="113"/>
      <c r="VVH58" s="113"/>
      <c r="VVI58" s="113"/>
      <c r="VVJ58" s="113"/>
      <c r="VVK58" s="113"/>
      <c r="VVL58" s="113"/>
      <c r="VVM58" s="113"/>
      <c r="VVN58" s="113"/>
      <c r="VVO58" s="113"/>
      <c r="VVP58" s="113"/>
      <c r="VVQ58" s="113"/>
      <c r="VVR58" s="113"/>
      <c r="VVS58" s="113"/>
      <c r="VVT58" s="113"/>
      <c r="VVU58" s="113"/>
      <c r="VVV58" s="113"/>
      <c r="VVW58" s="113"/>
      <c r="VVX58" s="113"/>
      <c r="VVY58" s="113"/>
      <c r="VVZ58" s="113"/>
      <c r="VWA58" s="113"/>
      <c r="VWB58" s="113"/>
      <c r="VWC58" s="113"/>
      <c r="VWD58" s="113"/>
      <c r="VWE58" s="113"/>
      <c r="VWF58" s="113"/>
      <c r="VWG58" s="113"/>
      <c r="VWH58" s="113"/>
      <c r="VWI58" s="113"/>
      <c r="VWJ58" s="113"/>
      <c r="VWK58" s="113"/>
      <c r="VWL58" s="113"/>
      <c r="VWM58" s="113"/>
      <c r="VWN58" s="113"/>
      <c r="VWO58" s="113"/>
      <c r="VWP58" s="113"/>
      <c r="VWQ58" s="113"/>
      <c r="VWR58" s="113"/>
      <c r="VWS58" s="113"/>
      <c r="VWT58" s="113"/>
      <c r="VWU58" s="113"/>
      <c r="VWV58" s="113"/>
      <c r="VWW58" s="113"/>
      <c r="VWX58" s="113"/>
      <c r="VWY58" s="113"/>
      <c r="VWZ58" s="113"/>
      <c r="VXA58" s="113"/>
      <c r="VXB58" s="113"/>
      <c r="VXC58" s="113"/>
      <c r="VXD58" s="113"/>
      <c r="VXE58" s="113"/>
      <c r="VXF58" s="113"/>
      <c r="VXG58" s="113"/>
      <c r="VXH58" s="113"/>
      <c r="VXI58" s="113"/>
      <c r="VXJ58" s="113"/>
      <c r="VXK58" s="113"/>
      <c r="VXL58" s="113"/>
      <c r="VXM58" s="113"/>
      <c r="VXN58" s="113"/>
      <c r="VXO58" s="113"/>
      <c r="VXP58" s="113"/>
      <c r="VXQ58" s="113"/>
      <c r="VXR58" s="113"/>
      <c r="VXS58" s="113"/>
      <c r="VXT58" s="113"/>
      <c r="VXU58" s="113"/>
      <c r="VXV58" s="113"/>
      <c r="VXW58" s="113"/>
      <c r="VXX58" s="113"/>
      <c r="VXY58" s="113"/>
      <c r="VXZ58" s="113"/>
      <c r="VYA58" s="113"/>
      <c r="VYB58" s="113"/>
      <c r="VYC58" s="113"/>
      <c r="VYD58" s="113"/>
      <c r="VYE58" s="113"/>
      <c r="VYF58" s="113"/>
      <c r="VYG58" s="113"/>
      <c r="VYH58" s="113"/>
      <c r="VYI58" s="113"/>
      <c r="VYJ58" s="113"/>
      <c r="VYK58" s="113"/>
      <c r="VYL58" s="113"/>
      <c r="VYM58" s="113"/>
      <c r="VYN58" s="113"/>
      <c r="VYO58" s="113"/>
      <c r="VYP58" s="113"/>
      <c r="VYQ58" s="113"/>
      <c r="VYR58" s="113"/>
      <c r="VYS58" s="113"/>
      <c r="VYT58" s="113"/>
      <c r="VYU58" s="113"/>
      <c r="VYV58" s="113"/>
      <c r="VYW58" s="113"/>
      <c r="VYX58" s="113"/>
      <c r="VYY58" s="113"/>
      <c r="VYZ58" s="113"/>
      <c r="VZA58" s="113"/>
      <c r="VZB58" s="113"/>
      <c r="VZC58" s="113"/>
      <c r="VZD58" s="113"/>
      <c r="VZE58" s="113"/>
      <c r="VZF58" s="113"/>
      <c r="VZG58" s="113"/>
      <c r="VZH58" s="113"/>
      <c r="VZI58" s="113"/>
      <c r="VZJ58" s="113"/>
      <c r="VZK58" s="113"/>
      <c r="VZL58" s="113"/>
      <c r="VZM58" s="113"/>
      <c r="VZN58" s="113"/>
      <c r="VZO58" s="113"/>
      <c r="VZP58" s="113"/>
      <c r="VZQ58" s="113"/>
      <c r="VZR58" s="113"/>
      <c r="VZS58" s="113"/>
      <c r="VZT58" s="113"/>
      <c r="VZU58" s="113"/>
      <c r="VZV58" s="113"/>
      <c r="VZW58" s="113"/>
      <c r="VZX58" s="113"/>
      <c r="VZY58" s="113"/>
      <c r="VZZ58" s="113"/>
      <c r="WAA58" s="113"/>
      <c r="WAB58" s="113"/>
      <c r="WAC58" s="113"/>
      <c r="WAD58" s="113"/>
      <c r="WAE58" s="113"/>
      <c r="WAF58" s="113"/>
      <c r="WAG58" s="113"/>
      <c r="WAH58" s="113"/>
      <c r="WAI58" s="113"/>
      <c r="WAJ58" s="113"/>
      <c r="WAK58" s="113"/>
      <c r="WAL58" s="113"/>
      <c r="WAM58" s="113"/>
      <c r="WAN58" s="113"/>
      <c r="WAO58" s="113"/>
      <c r="WAP58" s="113"/>
      <c r="WAQ58" s="113"/>
      <c r="WAR58" s="113"/>
      <c r="WAS58" s="113"/>
      <c r="WAT58" s="113"/>
      <c r="WAU58" s="113"/>
      <c r="WAV58" s="113"/>
      <c r="WAW58" s="113"/>
      <c r="WAX58" s="113"/>
      <c r="WAY58" s="113"/>
      <c r="WAZ58" s="113"/>
      <c r="WBA58" s="113"/>
      <c r="WBB58" s="113"/>
      <c r="WBC58" s="113"/>
      <c r="WBD58" s="113"/>
      <c r="WBE58" s="113"/>
      <c r="WBF58" s="113"/>
      <c r="WBG58" s="113"/>
      <c r="WBH58" s="113"/>
      <c r="WBI58" s="113"/>
      <c r="WBJ58" s="113"/>
      <c r="WBK58" s="113"/>
      <c r="WBL58" s="113"/>
      <c r="WBM58" s="113"/>
      <c r="WBN58" s="113"/>
      <c r="WBO58" s="113"/>
      <c r="WBP58" s="113"/>
      <c r="WBQ58" s="113"/>
      <c r="WBR58" s="113"/>
      <c r="WBS58" s="113"/>
      <c r="WBT58" s="113"/>
      <c r="WBU58" s="113"/>
      <c r="WBV58" s="113"/>
      <c r="WBW58" s="113"/>
      <c r="WBX58" s="113"/>
      <c r="WBY58" s="113"/>
      <c r="WBZ58" s="113"/>
      <c r="WCA58" s="113"/>
      <c r="WCB58" s="113"/>
      <c r="WCC58" s="113"/>
      <c r="WCD58" s="113"/>
      <c r="WCE58" s="113"/>
      <c r="WCF58" s="113"/>
      <c r="WCG58" s="113"/>
      <c r="WCH58" s="113"/>
      <c r="WCI58" s="113"/>
      <c r="WCJ58" s="113"/>
      <c r="WCK58" s="113"/>
      <c r="WCL58" s="113"/>
      <c r="WCM58" s="113"/>
      <c r="WCN58" s="113"/>
      <c r="WCO58" s="113"/>
      <c r="WCP58" s="113"/>
      <c r="WCQ58" s="113"/>
      <c r="WCR58" s="113"/>
      <c r="WCS58" s="113"/>
      <c r="WCT58" s="113"/>
      <c r="WCU58" s="113"/>
      <c r="WCV58" s="113"/>
      <c r="WCW58" s="113"/>
      <c r="WCX58" s="113"/>
      <c r="WCY58" s="113"/>
      <c r="WCZ58" s="113"/>
      <c r="WDA58" s="113"/>
      <c r="WDB58" s="113"/>
      <c r="WDC58" s="113"/>
      <c r="WDD58" s="113"/>
      <c r="WDE58" s="113"/>
      <c r="WDF58" s="113"/>
      <c r="WDG58" s="113"/>
      <c r="WDH58" s="113"/>
      <c r="WDI58" s="113"/>
      <c r="WDJ58" s="113"/>
      <c r="WDK58" s="113"/>
      <c r="WDL58" s="113"/>
      <c r="WDM58" s="113"/>
      <c r="WDN58" s="113"/>
      <c r="WDO58" s="113"/>
      <c r="WDP58" s="113"/>
      <c r="WDQ58" s="113"/>
      <c r="WDR58" s="113"/>
      <c r="WDS58" s="113"/>
      <c r="WDT58" s="113"/>
      <c r="WDU58" s="113"/>
      <c r="WDV58" s="113"/>
      <c r="WDW58" s="113"/>
      <c r="WDX58" s="113"/>
      <c r="WDY58" s="113"/>
      <c r="WDZ58" s="113"/>
      <c r="WEA58" s="113"/>
      <c r="WEB58" s="113"/>
      <c r="WEC58" s="113"/>
      <c r="WED58" s="113"/>
      <c r="WEE58" s="113"/>
      <c r="WEF58" s="113"/>
      <c r="WEG58" s="113"/>
      <c r="WEH58" s="113"/>
      <c r="WEI58" s="113"/>
      <c r="WEJ58" s="113"/>
      <c r="WEK58" s="113"/>
      <c r="WEL58" s="113"/>
      <c r="WEM58" s="113"/>
      <c r="WEN58" s="113"/>
      <c r="WEO58" s="113"/>
      <c r="WEP58" s="113"/>
      <c r="WEQ58" s="113"/>
      <c r="WER58" s="113"/>
      <c r="WES58" s="113"/>
      <c r="WET58" s="113"/>
      <c r="WEU58" s="113"/>
      <c r="WEV58" s="113"/>
      <c r="WEW58" s="113"/>
      <c r="WEX58" s="113"/>
      <c r="WEY58" s="113"/>
      <c r="WEZ58" s="113"/>
      <c r="WFA58" s="113"/>
      <c r="WFB58" s="113"/>
      <c r="WFC58" s="113"/>
      <c r="WFD58" s="113"/>
      <c r="WFE58" s="113"/>
      <c r="WFF58" s="113"/>
      <c r="WFG58" s="113"/>
      <c r="WFH58" s="113"/>
      <c r="WFI58" s="113"/>
      <c r="WFJ58" s="113"/>
      <c r="WFK58" s="113"/>
      <c r="WFL58" s="113"/>
      <c r="WFM58" s="113"/>
      <c r="WFN58" s="113"/>
      <c r="WFO58" s="113"/>
      <c r="WFP58" s="113"/>
      <c r="WFQ58" s="113"/>
      <c r="WFR58" s="113"/>
      <c r="WFS58" s="113"/>
      <c r="WFT58" s="113"/>
      <c r="WFU58" s="113"/>
      <c r="WFV58" s="113"/>
      <c r="WFW58" s="113"/>
      <c r="WFX58" s="113"/>
      <c r="WFY58" s="113"/>
      <c r="WFZ58" s="113"/>
      <c r="WGA58" s="113"/>
      <c r="WGB58" s="113"/>
      <c r="WGC58" s="113"/>
      <c r="WGD58" s="113"/>
      <c r="WGE58" s="113"/>
      <c r="WGF58" s="113"/>
      <c r="WGG58" s="113"/>
      <c r="WGH58" s="113"/>
      <c r="WGI58" s="113"/>
      <c r="WGJ58" s="113"/>
      <c r="WGK58" s="113"/>
      <c r="WGL58" s="113"/>
      <c r="WGM58" s="113"/>
      <c r="WGN58" s="113"/>
      <c r="WGO58" s="113"/>
      <c r="WGP58" s="113"/>
      <c r="WGQ58" s="113"/>
      <c r="WGR58" s="113"/>
      <c r="WGS58" s="113"/>
      <c r="WGT58" s="113"/>
      <c r="WGU58" s="113"/>
      <c r="WGV58" s="113"/>
      <c r="WGW58" s="113"/>
      <c r="WGX58" s="113"/>
      <c r="WGY58" s="113"/>
      <c r="WGZ58" s="113"/>
      <c r="WHA58" s="113"/>
      <c r="WHB58" s="113"/>
      <c r="WHC58" s="113"/>
      <c r="WHD58" s="113"/>
      <c r="WHE58" s="113"/>
      <c r="WHF58" s="113"/>
      <c r="WHG58" s="113"/>
      <c r="WHH58" s="113"/>
      <c r="WHI58" s="113"/>
      <c r="WHJ58" s="113"/>
      <c r="WHK58" s="113"/>
      <c r="WHL58" s="113"/>
      <c r="WHM58" s="113"/>
      <c r="WHN58" s="113"/>
      <c r="WHO58" s="113"/>
      <c r="WHP58" s="113"/>
      <c r="WHQ58" s="113"/>
      <c r="WHR58" s="113"/>
      <c r="WHS58" s="113"/>
      <c r="WHT58" s="113"/>
      <c r="WHU58" s="113"/>
      <c r="WHV58" s="113"/>
      <c r="WHW58" s="113"/>
      <c r="WHX58" s="113"/>
      <c r="WHY58" s="113"/>
      <c r="WHZ58" s="113"/>
      <c r="WIA58" s="113"/>
      <c r="WIB58" s="113"/>
      <c r="WIC58" s="113"/>
      <c r="WID58" s="113"/>
      <c r="WIE58" s="113"/>
      <c r="WIF58" s="113"/>
      <c r="WIG58" s="113"/>
      <c r="WIH58" s="113"/>
      <c r="WII58" s="113"/>
      <c r="WIJ58" s="113"/>
      <c r="WIK58" s="113"/>
      <c r="WIL58" s="113"/>
      <c r="WIM58" s="113"/>
      <c r="WIN58" s="113"/>
      <c r="WIO58" s="113"/>
      <c r="WIP58" s="113"/>
      <c r="WIQ58" s="113"/>
      <c r="WIR58" s="113"/>
      <c r="WIS58" s="113"/>
      <c r="WIT58" s="113"/>
      <c r="WIU58" s="113"/>
      <c r="WIV58" s="113"/>
      <c r="WIW58" s="113"/>
      <c r="WIX58" s="113"/>
      <c r="WIY58" s="113"/>
      <c r="WIZ58" s="113"/>
      <c r="WJA58" s="113"/>
      <c r="WJB58" s="113"/>
      <c r="WJC58" s="113"/>
      <c r="WJD58" s="113"/>
      <c r="WJE58" s="113"/>
      <c r="WJF58" s="113"/>
      <c r="WJG58" s="113"/>
      <c r="WJH58" s="113"/>
      <c r="WJI58" s="113"/>
      <c r="WJJ58" s="113"/>
      <c r="WJK58" s="113"/>
      <c r="WJL58" s="113"/>
      <c r="WJM58" s="113"/>
      <c r="WJN58" s="113"/>
      <c r="WJO58" s="113"/>
      <c r="WJP58" s="113"/>
      <c r="WJQ58" s="113"/>
      <c r="WJR58" s="113"/>
      <c r="WJS58" s="113"/>
      <c r="WJT58" s="113"/>
      <c r="WJU58" s="113"/>
      <c r="WJV58" s="113"/>
      <c r="WJW58" s="113"/>
      <c r="WJX58" s="113"/>
      <c r="WJY58" s="113"/>
      <c r="WJZ58" s="113"/>
      <c r="WKA58" s="113"/>
      <c r="WKB58" s="113"/>
      <c r="WKC58" s="113"/>
      <c r="WKD58" s="113"/>
      <c r="WKE58" s="113"/>
      <c r="WKF58" s="113"/>
      <c r="WKG58" s="113"/>
      <c r="WKH58" s="113"/>
      <c r="WKI58" s="113"/>
      <c r="WKJ58" s="113"/>
      <c r="WKK58" s="113"/>
      <c r="WKL58" s="113"/>
      <c r="WKM58" s="113"/>
      <c r="WKN58" s="113"/>
      <c r="WKO58" s="113"/>
      <c r="WKP58" s="113"/>
      <c r="WKQ58" s="113"/>
      <c r="WKR58" s="113"/>
      <c r="WKS58" s="113"/>
      <c r="WKT58" s="113"/>
      <c r="WKU58" s="113"/>
      <c r="WKV58" s="113"/>
      <c r="WKW58" s="113"/>
      <c r="WKX58" s="113"/>
      <c r="WKY58" s="113"/>
      <c r="WKZ58" s="113"/>
      <c r="WLA58" s="113"/>
      <c r="WLB58" s="113"/>
      <c r="WLC58" s="113"/>
      <c r="WLD58" s="113"/>
      <c r="WLE58" s="113"/>
      <c r="WLF58" s="113"/>
      <c r="WLG58" s="113"/>
      <c r="WLH58" s="113"/>
      <c r="WLI58" s="113"/>
      <c r="WLJ58" s="113"/>
      <c r="WLK58" s="113"/>
      <c r="WLL58" s="113"/>
      <c r="WLM58" s="113"/>
      <c r="WLN58" s="113"/>
      <c r="WLO58" s="113"/>
      <c r="WLP58" s="113"/>
      <c r="WLQ58" s="113"/>
      <c r="WLR58" s="113"/>
      <c r="WLS58" s="113"/>
      <c r="WLT58" s="113"/>
      <c r="WLU58" s="113"/>
      <c r="WLV58" s="113"/>
      <c r="WLW58" s="113"/>
      <c r="WLX58" s="113"/>
      <c r="WLY58" s="113"/>
      <c r="WLZ58" s="113"/>
      <c r="WMA58" s="113"/>
      <c r="WMB58" s="113"/>
      <c r="WMC58" s="113"/>
      <c r="WMD58" s="113"/>
      <c r="WME58" s="113"/>
      <c r="WMF58" s="113"/>
      <c r="WMG58" s="113"/>
      <c r="WMH58" s="113"/>
      <c r="WMI58" s="113"/>
      <c r="WMJ58" s="113"/>
      <c r="WMK58" s="113"/>
      <c r="WML58" s="113"/>
      <c r="WMM58" s="113"/>
      <c r="WMN58" s="113"/>
      <c r="WMO58" s="113"/>
      <c r="WMP58" s="113"/>
      <c r="WMQ58" s="113"/>
      <c r="WMR58" s="113"/>
      <c r="WMS58" s="113"/>
      <c r="WMT58" s="113"/>
      <c r="WMU58" s="113"/>
      <c r="WMV58" s="113"/>
      <c r="WMW58" s="113"/>
      <c r="WMX58" s="113"/>
      <c r="WMY58" s="113"/>
      <c r="WMZ58" s="113"/>
      <c r="WNA58" s="113"/>
      <c r="WNB58" s="113"/>
      <c r="WNC58" s="113"/>
      <c r="WND58" s="113"/>
      <c r="WNE58" s="113"/>
      <c r="WNF58" s="113"/>
      <c r="WNG58" s="113"/>
      <c r="WNH58" s="113"/>
      <c r="WNI58" s="113"/>
      <c r="WNJ58" s="113"/>
      <c r="WNK58" s="113"/>
      <c r="WNL58" s="113"/>
      <c r="WNM58" s="113"/>
      <c r="WNN58" s="113"/>
      <c r="WNO58" s="113"/>
      <c r="WNP58" s="113"/>
      <c r="WNQ58" s="113"/>
      <c r="WNR58" s="113"/>
      <c r="WNS58" s="113"/>
      <c r="WNT58" s="113"/>
      <c r="WNU58" s="113"/>
      <c r="WNV58" s="113"/>
      <c r="WNW58" s="113"/>
      <c r="WNX58" s="113"/>
      <c r="WNY58" s="113"/>
      <c r="WNZ58" s="113"/>
      <c r="WOA58" s="113"/>
      <c r="WOB58" s="113"/>
      <c r="WOC58" s="113"/>
      <c r="WOD58" s="113"/>
      <c r="WOE58" s="113"/>
      <c r="WOF58" s="113"/>
      <c r="WOG58" s="113"/>
      <c r="WOH58" s="113"/>
      <c r="WOI58" s="113"/>
      <c r="WOJ58" s="113"/>
      <c r="WOK58" s="113"/>
      <c r="WOL58" s="113"/>
      <c r="WOM58" s="113"/>
      <c r="WON58" s="113"/>
      <c r="WOO58" s="113"/>
      <c r="WOP58" s="113"/>
      <c r="WOQ58" s="113"/>
      <c r="WOR58" s="113"/>
      <c r="WOS58" s="113"/>
      <c r="WOT58" s="113"/>
      <c r="WOU58" s="113"/>
      <c r="WOV58" s="113"/>
      <c r="WOW58" s="113"/>
      <c r="WOX58" s="113"/>
      <c r="WOY58" s="113"/>
      <c r="WOZ58" s="113"/>
      <c r="WPA58" s="113"/>
      <c r="WPB58" s="113"/>
      <c r="WPC58" s="113"/>
      <c r="WPD58" s="113"/>
      <c r="WPE58" s="113"/>
      <c r="WPF58" s="113"/>
      <c r="WPG58" s="113"/>
      <c r="WPH58" s="113"/>
      <c r="WPI58" s="113"/>
      <c r="WPJ58" s="113"/>
      <c r="WPK58" s="113"/>
      <c r="WPL58" s="113"/>
      <c r="WPM58" s="113"/>
      <c r="WPN58" s="113"/>
      <c r="WPO58" s="113"/>
      <c r="WPP58" s="113"/>
      <c r="WPQ58" s="113"/>
      <c r="WPR58" s="113"/>
      <c r="WPS58" s="113"/>
      <c r="WPT58" s="113"/>
      <c r="WPU58" s="113"/>
      <c r="WPV58" s="113"/>
      <c r="WPW58" s="113"/>
      <c r="WPX58" s="113"/>
      <c r="WPY58" s="113"/>
      <c r="WPZ58" s="113"/>
      <c r="WQA58" s="113"/>
      <c r="WQB58" s="113"/>
      <c r="WQC58" s="113"/>
      <c r="WQD58" s="113"/>
      <c r="WQE58" s="113"/>
      <c r="WQF58" s="113"/>
      <c r="WQG58" s="113"/>
      <c r="WQH58" s="113"/>
      <c r="WQI58" s="113"/>
      <c r="WQJ58" s="113"/>
      <c r="WQK58" s="113"/>
      <c r="WQL58" s="113"/>
      <c r="WQM58" s="113"/>
      <c r="WQN58" s="113"/>
      <c r="WQO58" s="113"/>
      <c r="WQP58" s="113"/>
      <c r="WQQ58" s="113"/>
      <c r="WQR58" s="113"/>
      <c r="WQS58" s="113"/>
      <c r="WQT58" s="113"/>
      <c r="WQU58" s="113"/>
      <c r="WQV58" s="113"/>
      <c r="WQW58" s="113"/>
      <c r="WQX58" s="113"/>
      <c r="WQY58" s="113"/>
      <c r="WQZ58" s="113"/>
      <c r="WRA58" s="113"/>
      <c r="WRB58" s="113"/>
      <c r="WRC58" s="113"/>
      <c r="WRD58" s="113"/>
      <c r="WRE58" s="113"/>
      <c r="WRF58" s="113"/>
      <c r="WRG58" s="113"/>
      <c r="WRH58" s="113"/>
      <c r="WRI58" s="113"/>
      <c r="WRJ58" s="113"/>
      <c r="WRK58" s="113"/>
      <c r="WRL58" s="113"/>
      <c r="WRM58" s="113"/>
      <c r="WRN58" s="113"/>
      <c r="WRO58" s="113"/>
      <c r="WRP58" s="113"/>
      <c r="WRQ58" s="113"/>
      <c r="WRR58" s="113"/>
      <c r="WRS58" s="113"/>
      <c r="WRT58" s="113"/>
      <c r="WRU58" s="113"/>
      <c r="WRV58" s="113"/>
      <c r="WRW58" s="113"/>
      <c r="WRX58" s="113"/>
      <c r="WRY58" s="113"/>
      <c r="WRZ58" s="113"/>
      <c r="WSA58" s="113"/>
      <c r="WSB58" s="113"/>
      <c r="WSC58" s="113"/>
      <c r="WSD58" s="113"/>
      <c r="WSE58" s="113"/>
      <c r="WSF58" s="113"/>
      <c r="WSG58" s="113"/>
      <c r="WSH58" s="113"/>
      <c r="WSI58" s="113"/>
      <c r="WSJ58" s="113"/>
      <c r="WSK58" s="113"/>
      <c r="WSL58" s="113"/>
      <c r="WSM58" s="113"/>
      <c r="WSN58" s="113"/>
      <c r="WSO58" s="113"/>
      <c r="WSP58" s="113"/>
      <c r="WSQ58" s="113"/>
      <c r="WSR58" s="113"/>
      <c r="WSS58" s="113"/>
      <c r="WST58" s="113"/>
      <c r="WSU58" s="113"/>
      <c r="WSV58" s="113"/>
      <c r="WSW58" s="113"/>
      <c r="WSX58" s="113"/>
      <c r="WSY58" s="113"/>
      <c r="WSZ58" s="113"/>
      <c r="WTA58" s="113"/>
      <c r="WTB58" s="113"/>
      <c r="WTC58" s="113"/>
      <c r="WTD58" s="113"/>
      <c r="WTE58" s="113"/>
      <c r="WTF58" s="113"/>
      <c r="WTG58" s="113"/>
      <c r="WTH58" s="113"/>
      <c r="WTI58" s="113"/>
      <c r="WTJ58" s="113"/>
      <c r="WTK58" s="113"/>
      <c r="WTL58" s="113"/>
      <c r="WTM58" s="113"/>
      <c r="WTN58" s="113"/>
      <c r="WTO58" s="113"/>
      <c r="WTP58" s="113"/>
      <c r="WTQ58" s="113"/>
      <c r="WTR58" s="113"/>
      <c r="WTS58" s="113"/>
      <c r="WTT58" s="113"/>
      <c r="WTU58" s="113"/>
      <c r="WTV58" s="113"/>
      <c r="WTW58" s="113"/>
      <c r="WTX58" s="113"/>
      <c r="WTY58" s="113"/>
      <c r="WTZ58" s="113"/>
      <c r="WUA58" s="113"/>
      <c r="WUB58" s="113"/>
      <c r="WUC58" s="113"/>
      <c r="WUD58" s="113"/>
      <c r="WUE58" s="113"/>
      <c r="WUF58" s="113"/>
      <c r="WUG58" s="113"/>
      <c r="WUH58" s="113"/>
      <c r="WUI58" s="113"/>
      <c r="WUJ58" s="113"/>
      <c r="WUK58" s="113"/>
      <c r="WUL58" s="113"/>
      <c r="WUM58" s="113"/>
      <c r="WUN58" s="113"/>
      <c r="WUO58" s="113"/>
      <c r="WUP58" s="113"/>
      <c r="WUQ58" s="113"/>
      <c r="WUR58" s="113"/>
      <c r="WUS58" s="113"/>
      <c r="WUT58" s="113"/>
      <c r="WUU58" s="113"/>
      <c r="WUV58" s="113"/>
      <c r="WUW58" s="113"/>
      <c r="WUX58" s="113"/>
      <c r="WUY58" s="113"/>
      <c r="WUZ58" s="113"/>
      <c r="WVA58" s="113"/>
      <c r="WVB58" s="113"/>
      <c r="WVC58" s="113"/>
      <c r="WVD58" s="113"/>
      <c r="WVE58" s="113"/>
      <c r="WVF58" s="113"/>
      <c r="WVG58" s="113"/>
      <c r="WVH58" s="113"/>
      <c r="WVI58" s="113"/>
      <c r="WVJ58" s="113"/>
      <c r="WVK58" s="113"/>
      <c r="WVL58" s="113"/>
      <c r="WVM58" s="113"/>
      <c r="WVN58" s="113"/>
      <c r="WVO58" s="113"/>
      <c r="WVP58" s="113"/>
      <c r="WVQ58" s="113"/>
      <c r="WVR58" s="113"/>
      <c r="WVS58" s="113"/>
      <c r="WVT58" s="113"/>
      <c r="WVU58" s="113"/>
      <c r="WVV58" s="113"/>
      <c r="WVW58" s="113"/>
      <c r="WVX58" s="113"/>
      <c r="WVY58" s="113"/>
      <c r="WVZ58" s="113"/>
      <c r="WWA58" s="113"/>
      <c r="WWB58" s="113"/>
      <c r="WWC58" s="113"/>
      <c r="WWD58" s="113"/>
      <c r="WWE58" s="113"/>
      <c r="WWF58" s="113"/>
      <c r="WWG58" s="113"/>
      <c r="WWH58" s="113"/>
      <c r="WWI58" s="113"/>
      <c r="WWJ58" s="113"/>
      <c r="WWK58" s="113"/>
      <c r="WWL58" s="113"/>
      <c r="WWM58" s="113"/>
      <c r="WWN58" s="113"/>
      <c r="WWO58" s="113"/>
      <c r="WWP58" s="113"/>
      <c r="WWQ58" s="113"/>
      <c r="WWR58" s="113"/>
      <c r="WWS58" s="113"/>
      <c r="WWT58" s="113"/>
      <c r="WWU58" s="113"/>
      <c r="WWV58" s="113"/>
      <c r="WWW58" s="113"/>
      <c r="WWX58" s="113"/>
      <c r="WWY58" s="113"/>
      <c r="WWZ58" s="113"/>
      <c r="WXA58" s="113"/>
      <c r="WXB58" s="113"/>
      <c r="WXC58" s="113"/>
      <c r="WXD58" s="113"/>
      <c r="WXE58" s="113"/>
      <c r="WXF58" s="113"/>
      <c r="WXG58" s="113"/>
      <c r="WXH58" s="113"/>
      <c r="WXI58" s="113"/>
      <c r="WXJ58" s="113"/>
      <c r="WXK58" s="113"/>
      <c r="WXL58" s="113"/>
      <c r="WXM58" s="113"/>
      <c r="WXN58" s="113"/>
      <c r="WXO58" s="113"/>
      <c r="WXP58" s="113"/>
      <c r="WXQ58" s="113"/>
      <c r="WXR58" s="113"/>
      <c r="WXS58" s="113"/>
      <c r="WXT58" s="113"/>
      <c r="WXU58" s="113"/>
      <c r="WXV58" s="113"/>
      <c r="WXW58" s="113"/>
      <c r="WXX58" s="113"/>
      <c r="WXY58" s="113"/>
      <c r="WXZ58" s="113"/>
      <c r="WYA58" s="113"/>
      <c r="WYB58" s="113"/>
      <c r="WYC58" s="113"/>
      <c r="WYD58" s="113"/>
      <c r="WYE58" s="113"/>
      <c r="WYF58" s="113"/>
      <c r="WYG58" s="113"/>
      <c r="WYH58" s="113"/>
      <c r="WYI58" s="113"/>
      <c r="WYJ58" s="113"/>
      <c r="WYK58" s="113"/>
      <c r="WYL58" s="113"/>
      <c r="WYM58" s="113"/>
      <c r="WYN58" s="113"/>
      <c r="WYO58" s="113"/>
      <c r="WYP58" s="113"/>
      <c r="WYQ58" s="113"/>
      <c r="WYR58" s="113"/>
      <c r="WYS58" s="113"/>
      <c r="WYT58" s="113"/>
      <c r="WYU58" s="113"/>
      <c r="WYV58" s="113"/>
      <c r="WYW58" s="113"/>
      <c r="WYX58" s="113"/>
      <c r="WYY58" s="113"/>
      <c r="WYZ58" s="113"/>
      <c r="WZA58" s="113"/>
      <c r="WZB58" s="113"/>
      <c r="WZC58" s="113"/>
      <c r="WZD58" s="113"/>
      <c r="WZE58" s="113"/>
      <c r="WZF58" s="113"/>
      <c r="WZG58" s="113"/>
      <c r="WZH58" s="113"/>
      <c r="WZI58" s="113"/>
      <c r="WZJ58" s="113"/>
      <c r="WZK58" s="113"/>
      <c r="WZL58" s="113"/>
      <c r="WZM58" s="113"/>
      <c r="WZN58" s="113"/>
      <c r="WZO58" s="113"/>
      <c r="WZP58" s="113"/>
      <c r="WZQ58" s="113"/>
      <c r="WZR58" s="113"/>
      <c r="WZS58" s="113"/>
      <c r="WZT58" s="113"/>
      <c r="WZU58" s="113"/>
      <c r="WZV58" s="113"/>
      <c r="WZW58" s="113"/>
      <c r="WZX58" s="113"/>
      <c r="WZY58" s="113"/>
      <c r="WZZ58" s="113"/>
      <c r="XAA58" s="113"/>
      <c r="XAB58" s="113"/>
      <c r="XAC58" s="113"/>
      <c r="XAD58" s="113"/>
      <c r="XAE58" s="113"/>
      <c r="XAF58" s="113"/>
      <c r="XAG58" s="113"/>
      <c r="XAH58" s="113"/>
      <c r="XAI58" s="113"/>
      <c r="XAJ58" s="113"/>
      <c r="XAK58" s="113"/>
      <c r="XAL58" s="113"/>
      <c r="XAM58" s="113"/>
      <c r="XAN58" s="113"/>
      <c r="XAO58" s="113"/>
      <c r="XAP58" s="113"/>
      <c r="XAQ58" s="113"/>
      <c r="XAR58" s="113"/>
      <c r="XAS58" s="113"/>
      <c r="XAT58" s="113"/>
      <c r="XAU58" s="113"/>
      <c r="XAV58" s="113"/>
      <c r="XAW58" s="113"/>
      <c r="XAX58" s="113"/>
      <c r="XAY58" s="113"/>
      <c r="XAZ58" s="113"/>
      <c r="XBA58" s="113"/>
      <c r="XBB58" s="113"/>
      <c r="XBC58" s="113"/>
      <c r="XBD58" s="113"/>
      <c r="XBE58" s="113"/>
      <c r="XBF58" s="113"/>
      <c r="XBG58" s="113"/>
      <c r="XBH58" s="113"/>
      <c r="XBI58" s="113"/>
      <c r="XBJ58" s="113"/>
      <c r="XBK58" s="113"/>
      <c r="XBL58" s="113"/>
      <c r="XBM58" s="113"/>
      <c r="XBN58" s="113"/>
      <c r="XBO58" s="113"/>
      <c r="XBP58" s="113"/>
      <c r="XBQ58" s="113"/>
      <c r="XBR58" s="113"/>
      <c r="XBS58" s="113"/>
      <c r="XBT58" s="113"/>
      <c r="XBU58" s="113"/>
      <c r="XBV58" s="113"/>
      <c r="XBW58" s="113"/>
      <c r="XBX58" s="113"/>
      <c r="XBY58" s="113"/>
      <c r="XBZ58" s="113"/>
      <c r="XCA58" s="113"/>
      <c r="XCB58" s="113"/>
      <c r="XCC58" s="113"/>
      <c r="XCD58" s="113"/>
      <c r="XCE58" s="113"/>
      <c r="XCF58" s="113"/>
      <c r="XCG58" s="113"/>
      <c r="XCH58" s="113"/>
      <c r="XCI58" s="113"/>
      <c r="XCJ58" s="113"/>
      <c r="XCK58" s="113"/>
      <c r="XCL58" s="113"/>
      <c r="XCM58" s="113"/>
      <c r="XCN58" s="113"/>
      <c r="XCO58" s="113"/>
      <c r="XCP58" s="113"/>
      <c r="XCQ58" s="113"/>
      <c r="XCR58" s="113"/>
      <c r="XCS58" s="113"/>
      <c r="XCT58" s="113"/>
      <c r="XCU58" s="113"/>
      <c r="XCV58" s="113"/>
      <c r="XCW58" s="113"/>
      <c r="XCX58" s="113"/>
      <c r="XCY58" s="113"/>
      <c r="XCZ58" s="113"/>
      <c r="XDA58" s="113"/>
      <c r="XDB58" s="113"/>
      <c r="XDC58" s="113"/>
      <c r="XDD58" s="113"/>
      <c r="XDE58" s="113"/>
      <c r="XDF58" s="113"/>
      <c r="XDG58" s="113"/>
      <c r="XDH58" s="113"/>
      <c r="XDI58" s="113"/>
      <c r="XDJ58" s="113"/>
      <c r="XDK58" s="113"/>
      <c r="XDL58" s="113"/>
      <c r="XDM58" s="113"/>
      <c r="XDN58" s="113"/>
      <c r="XDO58" s="113"/>
      <c r="XDP58" s="113"/>
      <c r="XDQ58" s="113"/>
      <c r="XDR58" s="113"/>
      <c r="XDS58" s="113"/>
      <c r="XDT58" s="113"/>
      <c r="XDU58" s="113"/>
      <c r="XDV58" s="113"/>
      <c r="XDW58" s="113"/>
      <c r="XDX58" s="113"/>
      <c r="XDY58" s="113"/>
      <c r="XDZ58" s="113"/>
      <c r="XEA58" s="113"/>
      <c r="XEB58" s="113"/>
      <c r="XEC58" s="113"/>
      <c r="XED58" s="113"/>
      <c r="XEE58" s="113"/>
      <c r="XEF58" s="113"/>
      <c r="XEG58" s="113"/>
      <c r="XEH58" s="113"/>
      <c r="XEI58" s="113"/>
      <c r="XEJ58" s="113"/>
      <c r="XEK58" s="113"/>
      <c r="XEL58" s="113"/>
      <c r="XEM58" s="113"/>
      <c r="XEN58" s="113"/>
      <c r="XEO58" s="113"/>
      <c r="XEP58" s="113"/>
      <c r="XEQ58" s="113"/>
      <c r="XER58" s="113"/>
      <c r="XES58" s="113"/>
      <c r="XET58" s="113"/>
      <c r="XEU58" s="113"/>
      <c r="XEV58" s="113"/>
      <c r="XEW58" s="113"/>
      <c r="XEX58" s="113"/>
      <c r="XEY58" s="113"/>
      <c r="XEZ58" s="113"/>
      <c r="XFA58" s="113"/>
      <c r="XFB58" s="113"/>
      <c r="XFC58" s="113"/>
    </row>
    <row r="59" spans="1:16383" x14ac:dyDescent="0.25">
      <c r="A59" s="304" t="s">
        <v>39</v>
      </c>
      <c r="B59" s="304" t="s">
        <v>259</v>
      </c>
      <c r="C59" s="307" t="s">
        <v>58</v>
      </c>
      <c r="D59" s="308">
        <f t="shared" ref="D59:S59" si="13">SUM(D57:D58)</f>
        <v>15</v>
      </c>
      <c r="E59" s="308">
        <f t="shared" si="13"/>
        <v>15</v>
      </c>
      <c r="F59" s="308">
        <f t="shared" si="13"/>
        <v>15</v>
      </c>
      <c r="G59" s="308">
        <f t="shared" si="13"/>
        <v>15</v>
      </c>
      <c r="H59" s="308">
        <f t="shared" si="13"/>
        <v>15</v>
      </c>
      <c r="I59" s="308">
        <f t="shared" si="13"/>
        <v>15</v>
      </c>
      <c r="J59" s="308">
        <f t="shared" si="13"/>
        <v>15</v>
      </c>
      <c r="K59" s="308">
        <f t="shared" si="13"/>
        <v>15</v>
      </c>
      <c r="L59" s="308">
        <f t="shared" si="13"/>
        <v>15</v>
      </c>
      <c r="M59" s="308">
        <f t="shared" si="13"/>
        <v>15</v>
      </c>
      <c r="N59" s="308">
        <f t="shared" si="13"/>
        <v>15</v>
      </c>
      <c r="O59" s="308">
        <f t="shared" si="13"/>
        <v>15</v>
      </c>
      <c r="P59" s="308">
        <f t="shared" si="13"/>
        <v>15</v>
      </c>
      <c r="Q59" s="308">
        <f t="shared" si="13"/>
        <v>15</v>
      </c>
      <c r="R59" s="308">
        <f t="shared" si="13"/>
        <v>15</v>
      </c>
      <c r="S59" s="308">
        <f t="shared" si="13"/>
        <v>15</v>
      </c>
    </row>
    <row r="60" spans="1:16383" x14ac:dyDescent="0.25">
      <c r="A60" s="96" t="s">
        <v>39</v>
      </c>
      <c r="B60" s="96" t="s">
        <v>107</v>
      </c>
      <c r="C60" s="132" t="s">
        <v>302</v>
      </c>
      <c r="D60" s="123">
        <v>20</v>
      </c>
      <c r="E60" s="123">
        <v>20</v>
      </c>
      <c r="F60" s="123">
        <v>20</v>
      </c>
      <c r="G60" s="123">
        <v>20</v>
      </c>
      <c r="H60" s="123">
        <v>20</v>
      </c>
      <c r="I60" s="123">
        <v>20</v>
      </c>
      <c r="J60" s="123">
        <v>20</v>
      </c>
      <c r="K60" s="123">
        <v>20</v>
      </c>
      <c r="L60" s="123">
        <v>20</v>
      </c>
      <c r="M60" s="123">
        <v>20</v>
      </c>
      <c r="N60" s="123">
        <v>20</v>
      </c>
      <c r="O60" s="123">
        <v>20</v>
      </c>
      <c r="P60" s="123">
        <v>20</v>
      </c>
      <c r="Q60" s="123">
        <v>20</v>
      </c>
      <c r="R60" s="123">
        <v>20</v>
      </c>
      <c r="S60" s="123">
        <v>20</v>
      </c>
    </row>
    <row r="61" spans="1:16383" x14ac:dyDescent="0.25">
      <c r="A61" s="95" t="s">
        <v>39</v>
      </c>
      <c r="B61" s="95" t="s">
        <v>107</v>
      </c>
      <c r="C61" s="129" t="s">
        <v>12</v>
      </c>
      <c r="D61" s="123">
        <v>0</v>
      </c>
      <c r="E61" s="123">
        <v>0</v>
      </c>
      <c r="F61" s="123">
        <v>0</v>
      </c>
      <c r="G61" s="123">
        <v>0</v>
      </c>
      <c r="H61" s="123">
        <v>0</v>
      </c>
      <c r="I61" s="123">
        <v>0</v>
      </c>
      <c r="J61" s="123">
        <v>0</v>
      </c>
      <c r="K61" s="123">
        <v>0</v>
      </c>
      <c r="L61" s="123">
        <v>0</v>
      </c>
      <c r="M61" s="123">
        <v>0</v>
      </c>
      <c r="N61" s="123">
        <v>0</v>
      </c>
      <c r="O61" s="123">
        <v>0</v>
      </c>
      <c r="P61" s="123">
        <v>0</v>
      </c>
      <c r="Q61" s="123">
        <v>0</v>
      </c>
      <c r="R61" s="123">
        <v>0</v>
      </c>
      <c r="S61" s="123">
        <v>0</v>
      </c>
    </row>
    <row r="62" spans="1:16383" x14ac:dyDescent="0.25">
      <c r="A62" s="301" t="s">
        <v>39</v>
      </c>
      <c r="B62" s="301" t="s">
        <v>107</v>
      </c>
      <c r="C62" s="302" t="s">
        <v>58</v>
      </c>
      <c r="D62" s="308">
        <f t="shared" ref="D62:S62" si="14">SUM(D60:D61)</f>
        <v>20</v>
      </c>
      <c r="E62" s="308">
        <f t="shared" si="14"/>
        <v>20</v>
      </c>
      <c r="F62" s="308">
        <f t="shared" si="14"/>
        <v>20</v>
      </c>
      <c r="G62" s="308">
        <f t="shared" si="14"/>
        <v>20</v>
      </c>
      <c r="H62" s="308">
        <f t="shared" si="14"/>
        <v>20</v>
      </c>
      <c r="I62" s="308">
        <f t="shared" si="14"/>
        <v>20</v>
      </c>
      <c r="J62" s="308">
        <f t="shared" si="14"/>
        <v>20</v>
      </c>
      <c r="K62" s="308">
        <f t="shared" si="14"/>
        <v>20</v>
      </c>
      <c r="L62" s="308">
        <f t="shared" si="14"/>
        <v>20</v>
      </c>
      <c r="M62" s="308">
        <f t="shared" si="14"/>
        <v>20</v>
      </c>
      <c r="N62" s="308">
        <f t="shared" si="14"/>
        <v>20</v>
      </c>
      <c r="O62" s="308">
        <f t="shared" si="14"/>
        <v>20</v>
      </c>
      <c r="P62" s="308">
        <f t="shared" si="14"/>
        <v>20</v>
      </c>
      <c r="Q62" s="308">
        <f t="shared" si="14"/>
        <v>20</v>
      </c>
      <c r="R62" s="308">
        <f t="shared" si="14"/>
        <v>20</v>
      </c>
      <c r="S62" s="308">
        <f t="shared" si="14"/>
        <v>20</v>
      </c>
    </row>
    <row r="63" spans="1:16383" x14ac:dyDescent="0.25">
      <c r="A63" s="301" t="s">
        <v>39</v>
      </c>
      <c r="B63" s="301" t="s">
        <v>54</v>
      </c>
      <c r="C63" s="302" t="s">
        <v>58</v>
      </c>
      <c r="D63" s="308">
        <v>40</v>
      </c>
      <c r="E63" s="308">
        <v>40</v>
      </c>
      <c r="F63" s="308">
        <v>40</v>
      </c>
      <c r="G63" s="308">
        <v>40</v>
      </c>
      <c r="H63" s="308">
        <v>40</v>
      </c>
      <c r="I63" s="308">
        <v>40</v>
      </c>
      <c r="J63" s="308">
        <v>40</v>
      </c>
      <c r="K63" s="308">
        <v>40</v>
      </c>
      <c r="L63" s="308">
        <v>40</v>
      </c>
      <c r="M63" s="308">
        <v>40</v>
      </c>
      <c r="N63" s="308">
        <v>40</v>
      </c>
      <c r="O63" s="308">
        <v>40</v>
      </c>
      <c r="P63" s="308">
        <v>40</v>
      </c>
      <c r="Q63" s="308">
        <v>40</v>
      </c>
      <c r="R63" s="308">
        <v>40</v>
      </c>
      <c r="S63" s="308">
        <v>40</v>
      </c>
    </row>
    <row r="64" spans="1:16383" x14ac:dyDescent="0.25">
      <c r="A64" s="301" t="s">
        <v>39</v>
      </c>
      <c r="B64" s="301" t="s">
        <v>39</v>
      </c>
      <c r="C64" s="302" t="s">
        <v>58</v>
      </c>
      <c r="D64" s="310">
        <f t="shared" ref="D64:S64" si="15">D43+D50+D53+D56+D59+D62+D63</f>
        <v>208</v>
      </c>
      <c r="E64" s="310">
        <f t="shared" si="15"/>
        <v>208</v>
      </c>
      <c r="F64" s="310">
        <f t="shared" si="15"/>
        <v>208</v>
      </c>
      <c r="G64" s="310">
        <f t="shared" si="15"/>
        <v>208</v>
      </c>
      <c r="H64" s="310">
        <f t="shared" si="15"/>
        <v>208</v>
      </c>
      <c r="I64" s="310">
        <f t="shared" si="15"/>
        <v>213</v>
      </c>
      <c r="J64" s="310">
        <f t="shared" si="15"/>
        <v>213</v>
      </c>
      <c r="K64" s="310">
        <f t="shared" si="15"/>
        <v>213</v>
      </c>
      <c r="L64" s="310">
        <f t="shared" si="15"/>
        <v>213</v>
      </c>
      <c r="M64" s="310">
        <f t="shared" si="15"/>
        <v>213</v>
      </c>
      <c r="N64" s="310">
        <f t="shared" si="15"/>
        <v>213</v>
      </c>
      <c r="O64" s="310">
        <f t="shared" si="15"/>
        <v>213</v>
      </c>
      <c r="P64" s="310">
        <f t="shared" si="15"/>
        <v>213</v>
      </c>
      <c r="Q64" s="310">
        <f t="shared" si="15"/>
        <v>213</v>
      </c>
      <c r="R64" s="310">
        <f t="shared" si="15"/>
        <v>213</v>
      </c>
      <c r="S64" s="310">
        <f t="shared" si="15"/>
        <v>213</v>
      </c>
    </row>
    <row r="65" spans="1:19" s="172" customFormat="1" x14ac:dyDescent="0.25">
      <c r="A65" s="95" t="s">
        <v>38</v>
      </c>
      <c r="B65" s="95" t="s">
        <v>34</v>
      </c>
      <c r="C65" s="128" t="s">
        <v>298</v>
      </c>
      <c r="D65" s="127">
        <v>0</v>
      </c>
      <c r="E65" s="127">
        <v>0</v>
      </c>
      <c r="F65" s="127">
        <v>0</v>
      </c>
      <c r="G65" s="127">
        <v>0</v>
      </c>
      <c r="H65" s="127">
        <v>0</v>
      </c>
      <c r="I65" s="127">
        <v>35</v>
      </c>
      <c r="J65" s="127">
        <v>35</v>
      </c>
      <c r="K65" s="127">
        <v>35</v>
      </c>
      <c r="L65" s="127">
        <v>35</v>
      </c>
      <c r="M65" s="127">
        <v>35</v>
      </c>
      <c r="N65" s="127">
        <v>35</v>
      </c>
      <c r="O65" s="127">
        <v>35</v>
      </c>
      <c r="P65" s="127">
        <v>35</v>
      </c>
      <c r="Q65" s="127">
        <v>35</v>
      </c>
      <c r="R65" s="127">
        <v>35</v>
      </c>
      <c r="S65" s="127">
        <v>35</v>
      </c>
    </row>
    <row r="66" spans="1:19" x14ac:dyDescent="0.25">
      <c r="A66" s="95" t="s">
        <v>38</v>
      </c>
      <c r="B66" s="95" t="s">
        <v>34</v>
      </c>
      <c r="C66" s="129" t="s">
        <v>286</v>
      </c>
      <c r="D66" s="123">
        <v>35</v>
      </c>
      <c r="E66" s="346">
        <v>35</v>
      </c>
      <c r="F66" s="346">
        <v>35</v>
      </c>
      <c r="G66" s="346">
        <v>45</v>
      </c>
      <c r="H66" s="346">
        <v>45</v>
      </c>
      <c r="I66" s="346">
        <v>45</v>
      </c>
      <c r="J66" s="346">
        <v>45</v>
      </c>
      <c r="K66" s="346">
        <v>45</v>
      </c>
      <c r="L66" s="346">
        <v>45</v>
      </c>
      <c r="M66" s="346">
        <v>45</v>
      </c>
      <c r="N66" s="346">
        <v>45</v>
      </c>
      <c r="O66" s="346">
        <v>45</v>
      </c>
      <c r="P66" s="346">
        <v>45</v>
      </c>
      <c r="Q66" s="346">
        <v>45</v>
      </c>
      <c r="R66" s="346">
        <v>45</v>
      </c>
      <c r="S66" s="346">
        <v>45</v>
      </c>
    </row>
    <row r="67" spans="1:19" x14ac:dyDescent="0.25">
      <c r="A67" s="95" t="s">
        <v>38</v>
      </c>
      <c r="B67" s="95" t="s">
        <v>34</v>
      </c>
      <c r="C67" s="129" t="s">
        <v>283</v>
      </c>
      <c r="D67" s="346">
        <v>20</v>
      </c>
      <c r="E67" s="346">
        <v>20</v>
      </c>
      <c r="F67" s="346">
        <v>20</v>
      </c>
      <c r="G67" s="346">
        <v>20</v>
      </c>
      <c r="H67" s="346">
        <v>20</v>
      </c>
      <c r="I67" s="346">
        <v>20</v>
      </c>
      <c r="J67" s="346">
        <v>20</v>
      </c>
      <c r="K67" s="346">
        <v>20</v>
      </c>
      <c r="L67" s="346">
        <v>20</v>
      </c>
      <c r="M67" s="346">
        <v>20</v>
      </c>
      <c r="N67" s="346">
        <v>20</v>
      </c>
      <c r="O67" s="346">
        <v>20</v>
      </c>
      <c r="P67" s="346">
        <v>20</v>
      </c>
      <c r="Q67" s="346">
        <v>20</v>
      </c>
      <c r="R67" s="346">
        <v>20</v>
      </c>
      <c r="S67" s="346">
        <v>20</v>
      </c>
    </row>
    <row r="68" spans="1:19" x14ac:dyDescent="0.25">
      <c r="A68" s="337" t="s">
        <v>38</v>
      </c>
      <c r="B68" s="337" t="s">
        <v>34</v>
      </c>
      <c r="C68" s="128" t="s">
        <v>285</v>
      </c>
      <c r="D68" s="346">
        <v>60</v>
      </c>
      <c r="E68" s="346">
        <v>60</v>
      </c>
      <c r="F68" s="346">
        <v>70</v>
      </c>
      <c r="G68" s="346">
        <v>70</v>
      </c>
      <c r="H68" s="346">
        <v>70</v>
      </c>
      <c r="I68" s="346">
        <v>70</v>
      </c>
      <c r="J68" s="346">
        <v>70</v>
      </c>
      <c r="K68" s="346">
        <v>70</v>
      </c>
      <c r="L68" s="346">
        <v>70</v>
      </c>
      <c r="M68" s="346">
        <v>70</v>
      </c>
      <c r="N68" s="346">
        <v>70</v>
      </c>
      <c r="O68" s="346">
        <v>70</v>
      </c>
      <c r="P68" s="346">
        <v>70</v>
      </c>
      <c r="Q68" s="346">
        <v>70</v>
      </c>
      <c r="R68" s="346">
        <v>70</v>
      </c>
      <c r="S68" s="346">
        <v>70</v>
      </c>
    </row>
    <row r="69" spans="1:19" x14ac:dyDescent="0.25">
      <c r="A69" s="337" t="s">
        <v>38</v>
      </c>
      <c r="B69" s="337" t="s">
        <v>34</v>
      </c>
      <c r="C69" s="128" t="s">
        <v>299</v>
      </c>
      <c r="D69" s="123">
        <v>30</v>
      </c>
      <c r="E69" s="346">
        <v>30</v>
      </c>
      <c r="F69" s="346">
        <v>35</v>
      </c>
      <c r="G69" s="346">
        <v>35</v>
      </c>
      <c r="H69" s="346">
        <v>35</v>
      </c>
      <c r="I69" s="346">
        <v>0</v>
      </c>
      <c r="J69" s="346">
        <v>0</v>
      </c>
      <c r="K69" s="346">
        <v>0</v>
      </c>
      <c r="L69" s="346">
        <v>0</v>
      </c>
      <c r="M69" s="346">
        <v>0</v>
      </c>
      <c r="N69" s="346">
        <v>0</v>
      </c>
      <c r="O69" s="346">
        <v>0</v>
      </c>
      <c r="P69" s="346">
        <v>0</v>
      </c>
      <c r="Q69" s="346">
        <v>0</v>
      </c>
      <c r="R69" s="346">
        <v>0</v>
      </c>
      <c r="S69" s="346">
        <v>0</v>
      </c>
    </row>
    <row r="70" spans="1:19" x14ac:dyDescent="0.25">
      <c r="A70" s="96" t="s">
        <v>38</v>
      </c>
      <c r="B70" s="96" t="s">
        <v>34</v>
      </c>
      <c r="C70" s="129" t="s">
        <v>12</v>
      </c>
      <c r="D70" s="123">
        <v>40</v>
      </c>
      <c r="E70" s="346">
        <v>40</v>
      </c>
      <c r="F70" s="346">
        <v>40</v>
      </c>
      <c r="G70" s="346">
        <v>40</v>
      </c>
      <c r="H70" s="346">
        <v>40</v>
      </c>
      <c r="I70" s="346">
        <v>40</v>
      </c>
      <c r="J70" s="346">
        <v>40</v>
      </c>
      <c r="K70" s="346">
        <v>40</v>
      </c>
      <c r="L70" s="346">
        <v>40</v>
      </c>
      <c r="M70" s="346">
        <v>40</v>
      </c>
      <c r="N70" s="346">
        <v>40</v>
      </c>
      <c r="O70" s="346">
        <v>40</v>
      </c>
      <c r="P70" s="346">
        <v>40</v>
      </c>
      <c r="Q70" s="346">
        <v>40</v>
      </c>
      <c r="R70" s="346">
        <v>40</v>
      </c>
      <c r="S70" s="346">
        <v>40</v>
      </c>
    </row>
    <row r="71" spans="1:19" x14ac:dyDescent="0.25">
      <c r="A71" s="304" t="s">
        <v>38</v>
      </c>
      <c r="B71" s="304" t="s">
        <v>34</v>
      </c>
      <c r="C71" s="302" t="s">
        <v>58</v>
      </c>
      <c r="D71" s="303">
        <f t="shared" ref="D71:S71" si="16">SUM(D65:D70)</f>
        <v>185</v>
      </c>
      <c r="E71" s="303">
        <f t="shared" si="16"/>
        <v>185</v>
      </c>
      <c r="F71" s="303">
        <f t="shared" si="16"/>
        <v>200</v>
      </c>
      <c r="G71" s="303">
        <f t="shared" si="16"/>
        <v>210</v>
      </c>
      <c r="H71" s="303">
        <f t="shared" si="16"/>
        <v>210</v>
      </c>
      <c r="I71" s="303">
        <f t="shared" si="16"/>
        <v>210</v>
      </c>
      <c r="J71" s="303">
        <f t="shared" si="16"/>
        <v>210</v>
      </c>
      <c r="K71" s="303">
        <f t="shared" si="16"/>
        <v>210</v>
      </c>
      <c r="L71" s="303">
        <f t="shared" si="16"/>
        <v>210</v>
      </c>
      <c r="M71" s="303">
        <f t="shared" si="16"/>
        <v>210</v>
      </c>
      <c r="N71" s="303">
        <f t="shared" si="16"/>
        <v>210</v>
      </c>
      <c r="O71" s="303">
        <f t="shared" si="16"/>
        <v>210</v>
      </c>
      <c r="P71" s="303">
        <f t="shared" si="16"/>
        <v>210</v>
      </c>
      <c r="Q71" s="303">
        <f t="shared" si="16"/>
        <v>210</v>
      </c>
      <c r="R71" s="303">
        <f t="shared" si="16"/>
        <v>210</v>
      </c>
      <c r="S71" s="303">
        <f t="shared" si="16"/>
        <v>210</v>
      </c>
    </row>
    <row r="72" spans="1:19" x14ac:dyDescent="0.25">
      <c r="A72" s="96" t="s">
        <v>38</v>
      </c>
      <c r="B72" s="95" t="s">
        <v>105</v>
      </c>
      <c r="C72" s="129" t="s">
        <v>12</v>
      </c>
      <c r="D72" s="123">
        <v>5</v>
      </c>
      <c r="E72" s="123">
        <v>5</v>
      </c>
      <c r="F72" s="123">
        <v>5</v>
      </c>
      <c r="G72" s="123">
        <v>5</v>
      </c>
      <c r="H72" s="123">
        <v>5</v>
      </c>
      <c r="I72" s="123">
        <v>5</v>
      </c>
      <c r="J72" s="123">
        <v>5</v>
      </c>
      <c r="K72" s="123">
        <v>5</v>
      </c>
      <c r="L72" s="123">
        <v>5</v>
      </c>
      <c r="M72" s="123">
        <v>5</v>
      </c>
      <c r="N72" s="123">
        <v>5</v>
      </c>
      <c r="O72" s="123">
        <v>5</v>
      </c>
      <c r="P72" s="123">
        <v>5</v>
      </c>
      <c r="Q72" s="123">
        <v>5</v>
      </c>
      <c r="R72" s="123">
        <v>5</v>
      </c>
      <c r="S72" s="123">
        <v>5</v>
      </c>
    </row>
    <row r="73" spans="1:19" x14ac:dyDescent="0.25">
      <c r="A73" s="304" t="s">
        <v>38</v>
      </c>
      <c r="B73" s="301" t="s">
        <v>105</v>
      </c>
      <c r="C73" s="302" t="s">
        <v>58</v>
      </c>
      <c r="D73" s="303">
        <f t="shared" ref="D73:S73" si="17">SUM(D72:D72)</f>
        <v>5</v>
      </c>
      <c r="E73" s="303">
        <f t="shared" si="17"/>
        <v>5</v>
      </c>
      <c r="F73" s="303">
        <f t="shared" si="17"/>
        <v>5</v>
      </c>
      <c r="G73" s="303">
        <f t="shared" si="17"/>
        <v>5</v>
      </c>
      <c r="H73" s="303">
        <f t="shared" si="17"/>
        <v>5</v>
      </c>
      <c r="I73" s="303">
        <f t="shared" si="17"/>
        <v>5</v>
      </c>
      <c r="J73" s="303">
        <f t="shared" si="17"/>
        <v>5</v>
      </c>
      <c r="K73" s="303">
        <f t="shared" si="17"/>
        <v>5</v>
      </c>
      <c r="L73" s="303">
        <f t="shared" si="17"/>
        <v>5</v>
      </c>
      <c r="M73" s="303">
        <f t="shared" si="17"/>
        <v>5</v>
      </c>
      <c r="N73" s="303">
        <f t="shared" si="17"/>
        <v>5</v>
      </c>
      <c r="O73" s="303">
        <f t="shared" si="17"/>
        <v>5</v>
      </c>
      <c r="P73" s="303">
        <f t="shared" si="17"/>
        <v>5</v>
      </c>
      <c r="Q73" s="303">
        <f t="shared" si="17"/>
        <v>5</v>
      </c>
      <c r="R73" s="303">
        <f t="shared" si="17"/>
        <v>5</v>
      </c>
      <c r="S73" s="303">
        <f t="shared" si="17"/>
        <v>5</v>
      </c>
    </row>
    <row r="74" spans="1:19" s="387" customFormat="1" x14ac:dyDescent="0.25">
      <c r="A74" s="337" t="s">
        <v>38</v>
      </c>
      <c r="B74" s="336" t="s">
        <v>110</v>
      </c>
      <c r="C74" s="128" t="s">
        <v>12</v>
      </c>
      <c r="D74" s="345">
        <v>10</v>
      </c>
      <c r="E74" s="345">
        <v>10</v>
      </c>
      <c r="F74" s="345">
        <v>10</v>
      </c>
      <c r="G74" s="345">
        <v>10</v>
      </c>
      <c r="H74" s="345">
        <v>10</v>
      </c>
      <c r="I74" s="345">
        <v>10</v>
      </c>
      <c r="J74" s="345">
        <v>10</v>
      </c>
      <c r="K74" s="345">
        <v>10</v>
      </c>
      <c r="L74" s="345">
        <v>10</v>
      </c>
      <c r="M74" s="345">
        <v>10</v>
      </c>
      <c r="N74" s="345">
        <v>10</v>
      </c>
      <c r="O74" s="345">
        <v>10</v>
      </c>
      <c r="P74" s="345">
        <v>10</v>
      </c>
      <c r="Q74" s="345">
        <v>10</v>
      </c>
      <c r="R74" s="345">
        <v>10</v>
      </c>
      <c r="S74" s="345">
        <v>10</v>
      </c>
    </row>
    <row r="75" spans="1:19" s="387" customFormat="1" x14ac:dyDescent="0.25">
      <c r="A75" s="337" t="s">
        <v>38</v>
      </c>
      <c r="B75" s="301" t="s">
        <v>110</v>
      </c>
      <c r="C75" s="302" t="s">
        <v>58</v>
      </c>
      <c r="D75" s="303">
        <f t="shared" ref="D75:S75" si="18">SUM(D74)</f>
        <v>10</v>
      </c>
      <c r="E75" s="303">
        <f t="shared" si="18"/>
        <v>10</v>
      </c>
      <c r="F75" s="303">
        <f t="shared" si="18"/>
        <v>10</v>
      </c>
      <c r="G75" s="303">
        <f t="shared" si="18"/>
        <v>10</v>
      </c>
      <c r="H75" s="303">
        <f t="shared" si="18"/>
        <v>10</v>
      </c>
      <c r="I75" s="303">
        <f t="shared" si="18"/>
        <v>10</v>
      </c>
      <c r="J75" s="303">
        <f t="shared" si="18"/>
        <v>10</v>
      </c>
      <c r="K75" s="303">
        <f t="shared" si="18"/>
        <v>10</v>
      </c>
      <c r="L75" s="303">
        <f t="shared" si="18"/>
        <v>10</v>
      </c>
      <c r="M75" s="303">
        <f t="shared" si="18"/>
        <v>10</v>
      </c>
      <c r="N75" s="303">
        <f t="shared" si="18"/>
        <v>10</v>
      </c>
      <c r="O75" s="303">
        <f t="shared" si="18"/>
        <v>10</v>
      </c>
      <c r="P75" s="303">
        <f t="shared" si="18"/>
        <v>10</v>
      </c>
      <c r="Q75" s="303">
        <f t="shared" si="18"/>
        <v>10</v>
      </c>
      <c r="R75" s="303">
        <f t="shared" si="18"/>
        <v>10</v>
      </c>
      <c r="S75" s="303">
        <f t="shared" si="18"/>
        <v>10</v>
      </c>
    </row>
    <row r="76" spans="1:19" x14ac:dyDescent="0.25">
      <c r="A76" s="304" t="s">
        <v>38</v>
      </c>
      <c r="B76" s="301" t="s">
        <v>38</v>
      </c>
      <c r="C76" s="302" t="s">
        <v>58</v>
      </c>
      <c r="D76" s="310">
        <f t="shared" ref="D76:S76" si="19">D71+D73+D75</f>
        <v>200</v>
      </c>
      <c r="E76" s="310">
        <f t="shared" si="19"/>
        <v>200</v>
      </c>
      <c r="F76" s="310">
        <f t="shared" si="19"/>
        <v>215</v>
      </c>
      <c r="G76" s="310">
        <f t="shared" si="19"/>
        <v>225</v>
      </c>
      <c r="H76" s="310">
        <f t="shared" si="19"/>
        <v>225</v>
      </c>
      <c r="I76" s="310">
        <f t="shared" si="19"/>
        <v>225</v>
      </c>
      <c r="J76" s="310">
        <f t="shared" si="19"/>
        <v>225</v>
      </c>
      <c r="K76" s="310">
        <f t="shared" si="19"/>
        <v>225</v>
      </c>
      <c r="L76" s="310">
        <f t="shared" si="19"/>
        <v>225</v>
      </c>
      <c r="M76" s="310">
        <f t="shared" si="19"/>
        <v>225</v>
      </c>
      <c r="N76" s="310">
        <f t="shared" si="19"/>
        <v>225</v>
      </c>
      <c r="O76" s="310">
        <f t="shared" si="19"/>
        <v>225</v>
      </c>
      <c r="P76" s="310">
        <f t="shared" si="19"/>
        <v>225</v>
      </c>
      <c r="Q76" s="310">
        <f t="shared" si="19"/>
        <v>225</v>
      </c>
      <c r="R76" s="310">
        <f t="shared" si="19"/>
        <v>225</v>
      </c>
      <c r="S76" s="310">
        <f t="shared" si="19"/>
        <v>225</v>
      </c>
    </row>
    <row r="77" spans="1:19" x14ac:dyDescent="0.25">
      <c r="A77" s="95" t="s">
        <v>40</v>
      </c>
      <c r="B77" s="95" t="s">
        <v>18</v>
      </c>
      <c r="C77" s="129" t="s">
        <v>12</v>
      </c>
      <c r="D77" s="123">
        <v>15</v>
      </c>
      <c r="E77" s="346">
        <v>15</v>
      </c>
      <c r="F77" s="346">
        <v>15</v>
      </c>
      <c r="G77" s="346">
        <v>15</v>
      </c>
      <c r="H77" s="346">
        <v>15</v>
      </c>
      <c r="I77" s="346">
        <v>15</v>
      </c>
      <c r="J77" s="346">
        <v>15</v>
      </c>
      <c r="K77" s="346">
        <v>15</v>
      </c>
      <c r="L77" s="346">
        <v>15</v>
      </c>
      <c r="M77" s="346">
        <v>15</v>
      </c>
      <c r="N77" s="346">
        <v>15</v>
      </c>
      <c r="O77" s="346">
        <v>15</v>
      </c>
      <c r="P77" s="346">
        <v>15</v>
      </c>
      <c r="Q77" s="346">
        <v>15</v>
      </c>
      <c r="R77" s="346">
        <v>15</v>
      </c>
      <c r="S77" s="346">
        <v>15</v>
      </c>
    </row>
    <row r="78" spans="1:19" x14ac:dyDescent="0.25">
      <c r="A78" s="301" t="s">
        <v>40</v>
      </c>
      <c r="B78" s="301" t="s">
        <v>18</v>
      </c>
      <c r="C78" s="302" t="s">
        <v>58</v>
      </c>
      <c r="D78" s="308">
        <f t="shared" ref="D78:S78" si="20">SUM(D77:D77)</f>
        <v>15</v>
      </c>
      <c r="E78" s="308">
        <f t="shared" si="20"/>
        <v>15</v>
      </c>
      <c r="F78" s="308">
        <f t="shared" si="20"/>
        <v>15</v>
      </c>
      <c r="G78" s="308">
        <f t="shared" si="20"/>
        <v>15</v>
      </c>
      <c r="H78" s="308">
        <f t="shared" si="20"/>
        <v>15</v>
      </c>
      <c r="I78" s="308">
        <f t="shared" si="20"/>
        <v>15</v>
      </c>
      <c r="J78" s="308">
        <f t="shared" si="20"/>
        <v>15</v>
      </c>
      <c r="K78" s="308">
        <f t="shared" si="20"/>
        <v>15</v>
      </c>
      <c r="L78" s="308">
        <f t="shared" si="20"/>
        <v>15</v>
      </c>
      <c r="M78" s="308">
        <f t="shared" si="20"/>
        <v>15</v>
      </c>
      <c r="N78" s="308">
        <f t="shared" si="20"/>
        <v>15</v>
      </c>
      <c r="O78" s="308">
        <f t="shared" si="20"/>
        <v>15</v>
      </c>
      <c r="P78" s="308">
        <f t="shared" si="20"/>
        <v>15</v>
      </c>
      <c r="Q78" s="308">
        <f t="shared" si="20"/>
        <v>15</v>
      </c>
      <c r="R78" s="308">
        <f t="shared" si="20"/>
        <v>15</v>
      </c>
      <c r="S78" s="308">
        <f t="shared" si="20"/>
        <v>15</v>
      </c>
    </row>
    <row r="79" spans="1:19" x14ac:dyDescent="0.25">
      <c r="A79" s="301" t="s">
        <v>40</v>
      </c>
      <c r="B79" s="301" t="s">
        <v>103</v>
      </c>
      <c r="C79" s="302" t="s">
        <v>58</v>
      </c>
      <c r="D79" s="308">
        <v>0</v>
      </c>
      <c r="E79" s="308">
        <v>0</v>
      </c>
      <c r="F79" s="308">
        <v>0</v>
      </c>
      <c r="G79" s="308">
        <v>2</v>
      </c>
      <c r="H79" s="308">
        <v>2</v>
      </c>
      <c r="I79" s="308">
        <v>2</v>
      </c>
      <c r="J79" s="308">
        <v>2</v>
      </c>
      <c r="K79" s="308">
        <v>2</v>
      </c>
      <c r="L79" s="308">
        <v>2</v>
      </c>
      <c r="M79" s="308">
        <v>2</v>
      </c>
      <c r="N79" s="308">
        <v>2</v>
      </c>
      <c r="O79" s="308">
        <v>2</v>
      </c>
      <c r="P79" s="308">
        <v>2</v>
      </c>
      <c r="Q79" s="308">
        <v>2</v>
      </c>
      <c r="R79" s="308">
        <v>2</v>
      </c>
      <c r="S79" s="308">
        <v>2</v>
      </c>
    </row>
    <row r="80" spans="1:19" x14ac:dyDescent="0.25">
      <c r="A80" s="301" t="s">
        <v>40</v>
      </c>
      <c r="B80" s="301" t="s">
        <v>59</v>
      </c>
      <c r="C80" s="302" t="s">
        <v>58</v>
      </c>
      <c r="D80" s="308">
        <v>5</v>
      </c>
      <c r="E80" s="308">
        <v>5</v>
      </c>
      <c r="F80" s="308">
        <v>5</v>
      </c>
      <c r="G80" s="308">
        <v>5</v>
      </c>
      <c r="H80" s="308">
        <v>5</v>
      </c>
      <c r="I80" s="308">
        <v>5</v>
      </c>
      <c r="J80" s="308">
        <v>5</v>
      </c>
      <c r="K80" s="308">
        <v>5</v>
      </c>
      <c r="L80" s="308">
        <v>5</v>
      </c>
      <c r="M80" s="308">
        <v>5</v>
      </c>
      <c r="N80" s="308">
        <v>5</v>
      </c>
      <c r="O80" s="308">
        <v>5</v>
      </c>
      <c r="P80" s="308">
        <v>5</v>
      </c>
      <c r="Q80" s="308">
        <v>5</v>
      </c>
      <c r="R80" s="308">
        <v>5</v>
      </c>
      <c r="S80" s="308">
        <v>5</v>
      </c>
    </row>
    <row r="81" spans="1:19" x14ac:dyDescent="0.25">
      <c r="A81" s="301" t="s">
        <v>40</v>
      </c>
      <c r="B81" s="301" t="s">
        <v>40</v>
      </c>
      <c r="C81" s="302" t="s">
        <v>58</v>
      </c>
      <c r="D81" s="308">
        <f t="shared" ref="D81:S81" si="21">SUM(D78:D80)</f>
        <v>20</v>
      </c>
      <c r="E81" s="308">
        <f t="shared" si="21"/>
        <v>20</v>
      </c>
      <c r="F81" s="308">
        <f t="shared" si="21"/>
        <v>20</v>
      </c>
      <c r="G81" s="308">
        <f t="shared" si="21"/>
        <v>22</v>
      </c>
      <c r="H81" s="308">
        <f t="shared" si="21"/>
        <v>22</v>
      </c>
      <c r="I81" s="308">
        <f t="shared" si="21"/>
        <v>22</v>
      </c>
      <c r="J81" s="308">
        <f t="shared" si="21"/>
        <v>22</v>
      </c>
      <c r="K81" s="308">
        <f t="shared" si="21"/>
        <v>22</v>
      </c>
      <c r="L81" s="308">
        <f t="shared" si="21"/>
        <v>22</v>
      </c>
      <c r="M81" s="308">
        <f t="shared" si="21"/>
        <v>22</v>
      </c>
      <c r="N81" s="308">
        <f t="shared" si="21"/>
        <v>22</v>
      </c>
      <c r="O81" s="308">
        <f t="shared" si="21"/>
        <v>22</v>
      </c>
      <c r="P81" s="308">
        <f t="shared" si="21"/>
        <v>22</v>
      </c>
      <c r="Q81" s="308">
        <f t="shared" si="21"/>
        <v>22</v>
      </c>
      <c r="R81" s="308">
        <f t="shared" si="21"/>
        <v>22</v>
      </c>
      <c r="S81" s="308">
        <f t="shared" si="21"/>
        <v>22</v>
      </c>
    </row>
    <row r="82" spans="1:19" x14ac:dyDescent="0.25">
      <c r="A82" s="95" t="s">
        <v>37</v>
      </c>
      <c r="B82" s="95" t="s">
        <v>312</v>
      </c>
      <c r="C82" s="132" t="s">
        <v>302</v>
      </c>
      <c r="D82" s="346">
        <v>20</v>
      </c>
      <c r="E82" s="346">
        <v>20</v>
      </c>
      <c r="F82" s="346">
        <v>20</v>
      </c>
      <c r="G82" s="346">
        <v>20</v>
      </c>
      <c r="H82" s="346">
        <v>20</v>
      </c>
      <c r="I82" s="346">
        <v>20</v>
      </c>
      <c r="J82" s="346">
        <v>20</v>
      </c>
      <c r="K82" s="346">
        <v>20</v>
      </c>
      <c r="L82" s="346">
        <v>20</v>
      </c>
      <c r="M82" s="346">
        <v>20</v>
      </c>
      <c r="N82" s="346">
        <v>20</v>
      </c>
      <c r="O82" s="346">
        <v>20</v>
      </c>
      <c r="P82" s="346">
        <v>20</v>
      </c>
      <c r="Q82" s="346">
        <v>20</v>
      </c>
      <c r="R82" s="346">
        <v>20</v>
      </c>
      <c r="S82" s="346">
        <v>20</v>
      </c>
    </row>
    <row r="83" spans="1:19" x14ac:dyDescent="0.25">
      <c r="A83" s="95" t="s">
        <v>37</v>
      </c>
      <c r="B83" s="95" t="s">
        <v>312</v>
      </c>
      <c r="C83" s="129" t="s">
        <v>12</v>
      </c>
      <c r="D83" s="123">
        <v>0</v>
      </c>
      <c r="E83" s="123">
        <v>0</v>
      </c>
      <c r="F83" s="123">
        <v>0</v>
      </c>
      <c r="G83" s="123">
        <v>0</v>
      </c>
      <c r="H83" s="123">
        <v>0</v>
      </c>
      <c r="I83" s="123">
        <v>0</v>
      </c>
      <c r="J83" s="123">
        <v>0</v>
      </c>
      <c r="K83" s="123">
        <v>0</v>
      </c>
      <c r="L83" s="123">
        <v>0</v>
      </c>
      <c r="M83" s="123">
        <v>0</v>
      </c>
      <c r="N83" s="123">
        <v>0</v>
      </c>
      <c r="O83" s="123">
        <v>0</v>
      </c>
      <c r="P83" s="123">
        <v>0</v>
      </c>
      <c r="Q83" s="123">
        <v>0</v>
      </c>
      <c r="R83" s="123">
        <v>0</v>
      </c>
      <c r="S83" s="123">
        <v>0</v>
      </c>
    </row>
    <row r="84" spans="1:19" x14ac:dyDescent="0.25">
      <c r="A84" s="301" t="s">
        <v>37</v>
      </c>
      <c r="B84" s="301" t="s">
        <v>312</v>
      </c>
      <c r="C84" s="302" t="s">
        <v>58</v>
      </c>
      <c r="D84" s="308">
        <f t="shared" ref="D84:S84" si="22">SUM(D82:D83)</f>
        <v>20</v>
      </c>
      <c r="E84" s="308">
        <f t="shared" si="22"/>
        <v>20</v>
      </c>
      <c r="F84" s="308">
        <f t="shared" si="22"/>
        <v>20</v>
      </c>
      <c r="G84" s="308">
        <f t="shared" si="22"/>
        <v>20</v>
      </c>
      <c r="H84" s="308">
        <f t="shared" si="22"/>
        <v>20</v>
      </c>
      <c r="I84" s="308">
        <f t="shared" si="22"/>
        <v>20</v>
      </c>
      <c r="J84" s="308">
        <f t="shared" si="22"/>
        <v>20</v>
      </c>
      <c r="K84" s="308">
        <f t="shared" si="22"/>
        <v>20</v>
      </c>
      <c r="L84" s="308">
        <f t="shared" si="22"/>
        <v>20</v>
      </c>
      <c r="M84" s="308">
        <f t="shared" si="22"/>
        <v>20</v>
      </c>
      <c r="N84" s="308">
        <f t="shared" si="22"/>
        <v>20</v>
      </c>
      <c r="O84" s="308">
        <f t="shared" si="22"/>
        <v>20</v>
      </c>
      <c r="P84" s="308">
        <f t="shared" si="22"/>
        <v>20</v>
      </c>
      <c r="Q84" s="308">
        <f t="shared" si="22"/>
        <v>20</v>
      </c>
      <c r="R84" s="308">
        <f t="shared" si="22"/>
        <v>20</v>
      </c>
      <c r="S84" s="308">
        <f t="shared" si="22"/>
        <v>20</v>
      </c>
    </row>
    <row r="85" spans="1:19" s="317" customFormat="1" x14ac:dyDescent="0.25">
      <c r="A85" s="336" t="s">
        <v>37</v>
      </c>
      <c r="B85" s="336" t="s">
        <v>32</v>
      </c>
      <c r="C85" s="132" t="s">
        <v>427</v>
      </c>
      <c r="D85" s="346">
        <v>20</v>
      </c>
      <c r="E85" s="346">
        <v>20</v>
      </c>
      <c r="F85" s="346">
        <v>20</v>
      </c>
      <c r="G85" s="346">
        <v>20</v>
      </c>
      <c r="H85" s="346">
        <v>20</v>
      </c>
      <c r="I85" s="346">
        <v>20</v>
      </c>
      <c r="J85" s="346">
        <v>20</v>
      </c>
      <c r="K85" s="346">
        <v>20</v>
      </c>
      <c r="L85" s="346">
        <v>20</v>
      </c>
      <c r="M85" s="346">
        <v>20</v>
      </c>
      <c r="N85" s="346">
        <v>20</v>
      </c>
      <c r="O85" s="346">
        <v>20</v>
      </c>
      <c r="P85" s="346">
        <v>20</v>
      </c>
      <c r="Q85" s="346">
        <v>20</v>
      </c>
      <c r="R85" s="346">
        <v>20</v>
      </c>
      <c r="S85" s="346">
        <v>20</v>
      </c>
    </row>
    <row r="86" spans="1:19" s="317" customFormat="1" x14ac:dyDescent="0.25">
      <c r="A86" s="336" t="s">
        <v>37</v>
      </c>
      <c r="B86" s="336" t="s">
        <v>32</v>
      </c>
      <c r="C86" s="302" t="s">
        <v>12</v>
      </c>
      <c r="D86" s="346">
        <v>8</v>
      </c>
      <c r="E86" s="346">
        <v>8</v>
      </c>
      <c r="F86" s="346">
        <v>8</v>
      </c>
      <c r="G86" s="346">
        <v>8</v>
      </c>
      <c r="H86" s="346">
        <v>8</v>
      </c>
      <c r="I86" s="346">
        <v>8</v>
      </c>
      <c r="J86" s="346">
        <v>8</v>
      </c>
      <c r="K86" s="346">
        <v>8</v>
      </c>
      <c r="L86" s="346">
        <v>8</v>
      </c>
      <c r="M86" s="346">
        <v>8</v>
      </c>
      <c r="N86" s="346">
        <v>8</v>
      </c>
      <c r="O86" s="346">
        <v>8</v>
      </c>
      <c r="P86" s="346">
        <v>8</v>
      </c>
      <c r="Q86" s="346">
        <v>8</v>
      </c>
      <c r="R86" s="346">
        <v>8</v>
      </c>
      <c r="S86" s="346">
        <v>8</v>
      </c>
    </row>
    <row r="87" spans="1:19" s="317" customFormat="1" x14ac:dyDescent="0.25">
      <c r="A87" s="336" t="s">
        <v>37</v>
      </c>
      <c r="B87" s="336" t="s">
        <v>32</v>
      </c>
      <c r="C87" s="302" t="s">
        <v>58</v>
      </c>
      <c r="D87" s="308">
        <f t="shared" ref="D87:S87" si="23">SUM(D85:D86)</f>
        <v>28</v>
      </c>
      <c r="E87" s="308">
        <f t="shared" si="23"/>
        <v>28</v>
      </c>
      <c r="F87" s="308">
        <f t="shared" si="23"/>
        <v>28</v>
      </c>
      <c r="G87" s="308">
        <f t="shared" si="23"/>
        <v>28</v>
      </c>
      <c r="H87" s="308">
        <f t="shared" si="23"/>
        <v>28</v>
      </c>
      <c r="I87" s="308">
        <f t="shared" si="23"/>
        <v>28</v>
      </c>
      <c r="J87" s="308">
        <f t="shared" si="23"/>
        <v>28</v>
      </c>
      <c r="K87" s="308">
        <f t="shared" si="23"/>
        <v>28</v>
      </c>
      <c r="L87" s="308">
        <f t="shared" si="23"/>
        <v>28</v>
      </c>
      <c r="M87" s="308">
        <f t="shared" si="23"/>
        <v>28</v>
      </c>
      <c r="N87" s="308">
        <f t="shared" si="23"/>
        <v>28</v>
      </c>
      <c r="O87" s="308">
        <f t="shared" si="23"/>
        <v>28</v>
      </c>
      <c r="P87" s="308">
        <f t="shared" si="23"/>
        <v>28</v>
      </c>
      <c r="Q87" s="308">
        <f t="shared" si="23"/>
        <v>28</v>
      </c>
      <c r="R87" s="308">
        <f t="shared" si="23"/>
        <v>28</v>
      </c>
      <c r="S87" s="308">
        <f t="shared" si="23"/>
        <v>28</v>
      </c>
    </row>
    <row r="88" spans="1:19" x14ac:dyDescent="0.25">
      <c r="A88" s="95" t="s">
        <v>37</v>
      </c>
      <c r="B88" s="95" t="s">
        <v>189</v>
      </c>
      <c r="C88" s="131" t="s">
        <v>308</v>
      </c>
      <c r="D88" s="123">
        <v>15</v>
      </c>
      <c r="E88" s="123">
        <v>15</v>
      </c>
      <c r="F88" s="123">
        <v>15</v>
      </c>
      <c r="G88" s="123">
        <v>15</v>
      </c>
      <c r="H88" s="123">
        <v>15</v>
      </c>
      <c r="I88" s="123">
        <v>15</v>
      </c>
      <c r="J88" s="123">
        <v>15</v>
      </c>
      <c r="K88" s="123">
        <v>15</v>
      </c>
      <c r="L88" s="123">
        <v>15</v>
      </c>
      <c r="M88" s="123">
        <v>15</v>
      </c>
      <c r="N88" s="123">
        <v>15</v>
      </c>
      <c r="O88" s="123">
        <v>15</v>
      </c>
      <c r="P88" s="123">
        <v>15</v>
      </c>
      <c r="Q88" s="123">
        <v>15</v>
      </c>
      <c r="R88" s="123">
        <v>15</v>
      </c>
      <c r="S88" s="123">
        <v>15</v>
      </c>
    </row>
    <row r="89" spans="1:19" x14ac:dyDescent="0.25">
      <c r="A89" s="95" t="s">
        <v>37</v>
      </c>
      <c r="B89" s="95" t="s">
        <v>189</v>
      </c>
      <c r="C89" s="131" t="s">
        <v>12</v>
      </c>
      <c r="D89" s="123">
        <v>0</v>
      </c>
      <c r="E89" s="123">
        <v>0</v>
      </c>
      <c r="F89" s="123">
        <v>0</v>
      </c>
      <c r="G89" s="123">
        <v>0</v>
      </c>
      <c r="H89" s="123">
        <v>0</v>
      </c>
      <c r="I89" s="123">
        <v>0</v>
      </c>
      <c r="J89" s="123">
        <v>0</v>
      </c>
      <c r="K89" s="123">
        <v>0</v>
      </c>
      <c r="L89" s="123">
        <v>0</v>
      </c>
      <c r="M89" s="123">
        <v>0</v>
      </c>
      <c r="N89" s="123">
        <v>0</v>
      </c>
      <c r="O89" s="123">
        <v>0</v>
      </c>
      <c r="P89" s="123">
        <v>0</v>
      </c>
      <c r="Q89" s="123">
        <v>0</v>
      </c>
      <c r="R89" s="123">
        <v>0</v>
      </c>
      <c r="S89" s="123">
        <v>0</v>
      </c>
    </row>
    <row r="90" spans="1:19" x14ac:dyDescent="0.25">
      <c r="A90" s="301" t="s">
        <v>37</v>
      </c>
      <c r="B90" s="301" t="s">
        <v>189</v>
      </c>
      <c r="C90" s="302" t="s">
        <v>58</v>
      </c>
      <c r="D90" s="308">
        <f>SUM(D88:D89)</f>
        <v>15</v>
      </c>
      <c r="E90" s="308">
        <f t="shared" ref="E90:S90" si="24">SUM(E88:E89)</f>
        <v>15</v>
      </c>
      <c r="F90" s="308">
        <f t="shared" si="24"/>
        <v>15</v>
      </c>
      <c r="G90" s="308">
        <f t="shared" si="24"/>
        <v>15</v>
      </c>
      <c r="H90" s="308">
        <f t="shared" si="24"/>
        <v>15</v>
      </c>
      <c r="I90" s="308">
        <f t="shared" si="24"/>
        <v>15</v>
      </c>
      <c r="J90" s="308">
        <f t="shared" si="24"/>
        <v>15</v>
      </c>
      <c r="K90" s="308">
        <f t="shared" si="24"/>
        <v>15</v>
      </c>
      <c r="L90" s="308">
        <f t="shared" si="24"/>
        <v>15</v>
      </c>
      <c r="M90" s="308">
        <f t="shared" si="24"/>
        <v>15</v>
      </c>
      <c r="N90" s="308">
        <f t="shared" si="24"/>
        <v>15</v>
      </c>
      <c r="O90" s="308">
        <f t="shared" si="24"/>
        <v>15</v>
      </c>
      <c r="P90" s="308">
        <f t="shared" si="24"/>
        <v>15</v>
      </c>
      <c r="Q90" s="308">
        <f t="shared" si="24"/>
        <v>15</v>
      </c>
      <c r="R90" s="308">
        <f t="shared" si="24"/>
        <v>15</v>
      </c>
      <c r="S90" s="308">
        <f t="shared" si="24"/>
        <v>15</v>
      </c>
    </row>
    <row r="91" spans="1:19" x14ac:dyDescent="0.25">
      <c r="A91" s="301" t="s">
        <v>37</v>
      </c>
      <c r="B91" s="301" t="s">
        <v>55</v>
      </c>
      <c r="C91" s="311" t="s">
        <v>58</v>
      </c>
      <c r="D91" s="308">
        <v>20</v>
      </c>
      <c r="E91" s="308">
        <v>20</v>
      </c>
      <c r="F91" s="308">
        <v>20</v>
      </c>
      <c r="G91" s="308">
        <v>20</v>
      </c>
      <c r="H91" s="308">
        <v>20</v>
      </c>
      <c r="I91" s="308">
        <v>20</v>
      </c>
      <c r="J91" s="308">
        <v>20</v>
      </c>
      <c r="K91" s="308">
        <v>20</v>
      </c>
      <c r="L91" s="308">
        <v>20</v>
      </c>
      <c r="M91" s="308">
        <v>20</v>
      </c>
      <c r="N91" s="308">
        <v>20</v>
      </c>
      <c r="O91" s="308">
        <v>20</v>
      </c>
      <c r="P91" s="308">
        <v>20</v>
      </c>
      <c r="Q91" s="308">
        <v>20</v>
      </c>
      <c r="R91" s="308">
        <v>20</v>
      </c>
      <c r="S91" s="308">
        <v>20</v>
      </c>
    </row>
    <row r="92" spans="1:19" x14ac:dyDescent="0.25">
      <c r="A92" s="301" t="s">
        <v>37</v>
      </c>
      <c r="B92" s="301" t="s">
        <v>37</v>
      </c>
      <c r="C92" s="136" t="s">
        <v>58</v>
      </c>
      <c r="D92" s="308">
        <f>SUM(D91,D90,D87,D84)</f>
        <v>83</v>
      </c>
      <c r="E92" s="308">
        <f t="shared" ref="E92:S92" si="25">SUM(E91,E90,E87,E84)</f>
        <v>83</v>
      </c>
      <c r="F92" s="308">
        <f t="shared" si="25"/>
        <v>83</v>
      </c>
      <c r="G92" s="308">
        <f t="shared" si="25"/>
        <v>83</v>
      </c>
      <c r="H92" s="308">
        <f t="shared" si="25"/>
        <v>83</v>
      </c>
      <c r="I92" s="308">
        <f t="shared" si="25"/>
        <v>83</v>
      </c>
      <c r="J92" s="308">
        <f t="shared" si="25"/>
        <v>83</v>
      </c>
      <c r="K92" s="308">
        <f t="shared" si="25"/>
        <v>83</v>
      </c>
      <c r="L92" s="308">
        <f t="shared" si="25"/>
        <v>83</v>
      </c>
      <c r="M92" s="308">
        <f t="shared" si="25"/>
        <v>83</v>
      </c>
      <c r="N92" s="308">
        <f t="shared" si="25"/>
        <v>83</v>
      </c>
      <c r="O92" s="308">
        <f t="shared" si="25"/>
        <v>83</v>
      </c>
      <c r="P92" s="308">
        <f t="shared" si="25"/>
        <v>83</v>
      </c>
      <c r="Q92" s="308">
        <f t="shared" si="25"/>
        <v>83</v>
      </c>
      <c r="R92" s="308">
        <f t="shared" si="25"/>
        <v>83</v>
      </c>
      <c r="S92" s="308">
        <f t="shared" si="25"/>
        <v>83</v>
      </c>
    </row>
    <row r="93" spans="1:19" x14ac:dyDescent="0.25">
      <c r="A93" s="318" t="s">
        <v>57</v>
      </c>
      <c r="B93" s="318" t="s">
        <v>57</v>
      </c>
      <c r="C93" s="153" t="s">
        <v>58</v>
      </c>
      <c r="D93" s="168">
        <f t="shared" ref="D93:S93" si="26">SUM(D92,D81,D76,D64,D37)</f>
        <v>938.12</v>
      </c>
      <c r="E93" s="168">
        <f t="shared" si="26"/>
        <v>938.12</v>
      </c>
      <c r="F93" s="168">
        <f t="shared" si="26"/>
        <v>953.12</v>
      </c>
      <c r="G93" s="168">
        <f t="shared" si="26"/>
        <v>965.12</v>
      </c>
      <c r="H93" s="168">
        <f t="shared" si="26"/>
        <v>980.12</v>
      </c>
      <c r="I93" s="168">
        <f t="shared" si="26"/>
        <v>985.12</v>
      </c>
      <c r="J93" s="168">
        <f t="shared" si="26"/>
        <v>1020.12</v>
      </c>
      <c r="K93" s="168">
        <f t="shared" si="26"/>
        <v>1020.12</v>
      </c>
      <c r="L93" s="168">
        <f t="shared" si="26"/>
        <v>1025.1199999999999</v>
      </c>
      <c r="M93" s="168">
        <f t="shared" si="26"/>
        <v>1025.1199999999999</v>
      </c>
      <c r="N93" s="168">
        <f t="shared" si="26"/>
        <v>1025.1199999999999</v>
      </c>
      <c r="O93" s="168">
        <f t="shared" si="26"/>
        <v>1025.1199999999999</v>
      </c>
      <c r="P93" s="168">
        <f t="shared" si="26"/>
        <v>1030.1199999999999</v>
      </c>
      <c r="Q93" s="168">
        <f t="shared" si="26"/>
        <v>1030.1199999999999</v>
      </c>
      <c r="R93" s="168">
        <f t="shared" si="26"/>
        <v>1030.1199999999999</v>
      </c>
      <c r="S93" s="168">
        <f t="shared" si="26"/>
        <v>1030.1199999999999</v>
      </c>
    </row>
    <row r="95" spans="1:19" x14ac:dyDescent="0.25">
      <c r="D95" s="531">
        <f>D93-D10</f>
        <v>934</v>
      </c>
      <c r="E95" s="531">
        <f t="shared" ref="E95:S95" si="27">E93-E10</f>
        <v>934</v>
      </c>
      <c r="F95" s="531">
        <f t="shared" si="27"/>
        <v>949</v>
      </c>
      <c r="G95" s="531">
        <f t="shared" si="27"/>
        <v>961</v>
      </c>
      <c r="H95" s="531">
        <f t="shared" si="27"/>
        <v>976</v>
      </c>
      <c r="I95" s="531">
        <f t="shared" si="27"/>
        <v>981</v>
      </c>
      <c r="J95" s="531">
        <f t="shared" si="27"/>
        <v>1016</v>
      </c>
      <c r="K95" s="531">
        <f t="shared" si="27"/>
        <v>1016</v>
      </c>
      <c r="L95" s="531">
        <f t="shared" si="27"/>
        <v>1020.9999999999999</v>
      </c>
      <c r="M95" s="531">
        <f t="shared" si="27"/>
        <v>1020.9999999999999</v>
      </c>
      <c r="N95" s="531">
        <f t="shared" si="27"/>
        <v>1020.9999999999999</v>
      </c>
      <c r="O95" s="531">
        <f t="shared" si="27"/>
        <v>1020.9999999999999</v>
      </c>
      <c r="P95" s="531">
        <f t="shared" si="27"/>
        <v>1026</v>
      </c>
      <c r="Q95" s="531">
        <f t="shared" si="27"/>
        <v>1026</v>
      </c>
      <c r="R95" s="531">
        <f t="shared" si="27"/>
        <v>1026</v>
      </c>
      <c r="S95" s="531">
        <f t="shared" si="27"/>
        <v>1026</v>
      </c>
    </row>
  </sheetData>
  <sortState xmlns:xlrd2="http://schemas.microsoft.com/office/spreadsheetml/2017/richdata2" ref="A4:P96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63B-2EE7-4245-A927-D45ECBEA22D4}">
  <dimension ref="A1:U110"/>
  <sheetViews>
    <sheetView zoomScale="85" zoomScaleNormal="85" workbookViewId="0">
      <selection activeCell="D11" sqref="D11"/>
    </sheetView>
  </sheetViews>
  <sheetFormatPr defaultColWidth="9" defaultRowHeight="15" x14ac:dyDescent="0.25"/>
  <cols>
    <col min="1" max="1" width="13.42578125" style="1" bestFit="1" customWidth="1"/>
    <col min="2" max="2" width="14.28515625" style="1" bestFit="1" customWidth="1"/>
    <col min="3" max="3" width="28.85546875" style="1" bestFit="1" customWidth="1"/>
    <col min="4" max="4" width="43.5703125" style="1" bestFit="1" customWidth="1"/>
    <col min="5" max="11" width="9" style="1"/>
    <col min="12" max="14" width="0" style="1" hidden="1" customWidth="1"/>
    <col min="15" max="15" width="9" style="1"/>
    <col min="16" max="17" width="0" style="1" hidden="1" customWidth="1"/>
    <col min="18" max="18" width="9" style="1" hidden="1" customWidth="1"/>
    <col min="19" max="19" width="0" style="1" hidden="1" customWidth="1"/>
    <col min="20" max="16384" width="9" style="1"/>
  </cols>
  <sheetData>
    <row r="1" spans="1:20" x14ac:dyDescent="0.25">
      <c r="A1" s="27" t="s">
        <v>29</v>
      </c>
      <c r="B1" s="27" t="s">
        <v>15</v>
      </c>
      <c r="C1" s="27" t="s">
        <v>26</v>
      </c>
      <c r="D1" s="27" t="s">
        <v>27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K1" s="27" t="s">
        <v>28</v>
      </c>
      <c r="L1" s="27" t="s">
        <v>3</v>
      </c>
      <c r="M1" s="27" t="s">
        <v>4</v>
      </c>
      <c r="N1" s="27" t="s">
        <v>5</v>
      </c>
      <c r="O1" s="27" t="s">
        <v>6</v>
      </c>
      <c r="P1" s="27" t="s">
        <v>7</v>
      </c>
      <c r="Q1" s="27" t="s">
        <v>8</v>
      </c>
      <c r="R1" s="27" t="s">
        <v>9</v>
      </c>
      <c r="S1" s="27" t="s">
        <v>10</v>
      </c>
      <c r="T1" s="27" t="s">
        <v>16</v>
      </c>
    </row>
    <row r="2" spans="1:20" s="387" customFormat="1" x14ac:dyDescent="0.25">
      <c r="A2" s="336" t="s">
        <v>30</v>
      </c>
      <c r="B2" s="336" t="s">
        <v>31</v>
      </c>
      <c r="C2" s="489" t="s">
        <v>392</v>
      </c>
      <c r="D2" s="483" t="s">
        <v>381</v>
      </c>
      <c r="E2" s="484">
        <v>0.72</v>
      </c>
      <c r="F2" s="484">
        <v>0.72</v>
      </c>
      <c r="G2" s="484">
        <v>0.72</v>
      </c>
      <c r="H2" s="484">
        <v>0.72</v>
      </c>
      <c r="I2" s="484">
        <v>0.72</v>
      </c>
      <c r="J2" s="484">
        <v>0.72</v>
      </c>
      <c r="K2" s="484">
        <v>0.72</v>
      </c>
      <c r="L2" s="484">
        <v>0.72</v>
      </c>
      <c r="M2" s="484">
        <v>0.72</v>
      </c>
      <c r="N2" s="484">
        <v>0.72</v>
      </c>
      <c r="O2" s="484">
        <v>0.72</v>
      </c>
      <c r="P2" s="484">
        <v>0.72</v>
      </c>
      <c r="Q2" s="484">
        <v>0.72</v>
      </c>
      <c r="R2" s="484">
        <v>0.72</v>
      </c>
      <c r="S2" s="484">
        <v>0.72</v>
      </c>
      <c r="T2" s="484">
        <v>0.72</v>
      </c>
    </row>
    <row r="3" spans="1:20" x14ac:dyDescent="0.25">
      <c r="A3" s="336" t="s">
        <v>30</v>
      </c>
      <c r="B3" s="336" t="s">
        <v>31</v>
      </c>
      <c r="C3" s="96" t="s">
        <v>385</v>
      </c>
      <c r="D3" s="128" t="s">
        <v>384</v>
      </c>
      <c r="E3" s="121">
        <f>' Capacity by Company'!D3</f>
        <v>0.36</v>
      </c>
      <c r="F3" s="121">
        <f>' Capacity by Company'!E3</f>
        <v>0.36</v>
      </c>
      <c r="G3" s="121">
        <f>' Capacity by Company'!F3</f>
        <v>0.36</v>
      </c>
      <c r="H3" s="121">
        <f>' Capacity by Company'!G3</f>
        <v>0.36</v>
      </c>
      <c r="I3" s="121">
        <f>' Capacity by Company'!H3</f>
        <v>0.36</v>
      </c>
      <c r="J3" s="121">
        <f>' Capacity by Company'!I3</f>
        <v>0.36</v>
      </c>
      <c r="K3" s="121">
        <f>' Capacity by Company'!J3</f>
        <v>0.36</v>
      </c>
      <c r="L3" s="121">
        <f>' Capacity by Company'!K3</f>
        <v>0.36</v>
      </c>
      <c r="M3" s="121">
        <f>' Capacity by Company'!L3</f>
        <v>0.36</v>
      </c>
      <c r="N3" s="121">
        <f>' Capacity by Company'!M3</f>
        <v>0.36</v>
      </c>
      <c r="O3" s="121">
        <f>' Capacity by Company'!N3</f>
        <v>0.36</v>
      </c>
      <c r="P3" s="121">
        <f>' Capacity by Company'!O3</f>
        <v>0.36</v>
      </c>
      <c r="Q3" s="121">
        <f>' Capacity by Company'!P3</f>
        <v>0.36</v>
      </c>
      <c r="R3" s="121">
        <f>' Capacity by Company'!Q3</f>
        <v>0.36</v>
      </c>
      <c r="S3" s="121">
        <f>' Capacity by Company'!R3</f>
        <v>0.36</v>
      </c>
      <c r="T3" s="121">
        <f>' Capacity by Company'!S3</f>
        <v>0.36</v>
      </c>
    </row>
    <row r="4" spans="1:20" ht="14.25" customHeight="1" x14ac:dyDescent="0.25">
      <c r="A4" s="95" t="s">
        <v>30</v>
      </c>
      <c r="B4" s="95" t="s">
        <v>31</v>
      </c>
      <c r="C4" s="96" t="s">
        <v>211</v>
      </c>
      <c r="D4" s="128" t="s">
        <v>390</v>
      </c>
      <c r="E4" s="121">
        <f>' Capacity by Company'!D4</f>
        <v>0.36</v>
      </c>
      <c r="F4" s="121">
        <f>' Capacity by Company'!E4</f>
        <v>0.36</v>
      </c>
      <c r="G4" s="121">
        <f>' Capacity by Company'!F4</f>
        <v>0.36</v>
      </c>
      <c r="H4" s="121">
        <f>' Capacity by Company'!G4</f>
        <v>0.36</v>
      </c>
      <c r="I4" s="121">
        <f>' Capacity by Company'!H4</f>
        <v>0.36</v>
      </c>
      <c r="J4" s="121">
        <f>' Capacity by Company'!I4</f>
        <v>0.36</v>
      </c>
      <c r="K4" s="121">
        <f>' Capacity by Company'!J4</f>
        <v>0.36</v>
      </c>
      <c r="L4" s="121">
        <f>' Capacity by Company'!K4</f>
        <v>0.36</v>
      </c>
      <c r="M4" s="121">
        <f>' Capacity by Company'!L4</f>
        <v>0.36</v>
      </c>
      <c r="N4" s="121">
        <f>' Capacity by Company'!M4</f>
        <v>0.36</v>
      </c>
      <c r="O4" s="121">
        <f>' Capacity by Company'!N4</f>
        <v>0.36</v>
      </c>
      <c r="P4" s="121">
        <f>' Capacity by Company'!O4</f>
        <v>0.36</v>
      </c>
      <c r="Q4" s="121">
        <f>' Capacity by Company'!P4</f>
        <v>0.36</v>
      </c>
      <c r="R4" s="121">
        <f>' Capacity by Company'!Q4</f>
        <v>0.36</v>
      </c>
      <c r="S4" s="121">
        <f>' Capacity by Company'!R4</f>
        <v>0.36</v>
      </c>
      <c r="T4" s="121">
        <f>' Capacity by Company'!S4</f>
        <v>0.36</v>
      </c>
    </row>
    <row r="5" spans="1:20" s="317" customFormat="1" ht="14.25" customHeight="1" x14ac:dyDescent="0.25">
      <c r="A5" s="336" t="s">
        <v>30</v>
      </c>
      <c r="B5" s="336" t="s">
        <v>31</v>
      </c>
      <c r="C5" s="337"/>
      <c r="D5" s="128" t="s">
        <v>391</v>
      </c>
      <c r="E5" s="344">
        <f>' Capacity by Company'!D5</f>
        <v>1.8</v>
      </c>
      <c r="F5" s="344">
        <f>' Capacity by Company'!E5</f>
        <v>1.8</v>
      </c>
      <c r="G5" s="344">
        <f>' Capacity by Company'!F5</f>
        <v>1.8</v>
      </c>
      <c r="H5" s="344">
        <f>' Capacity by Company'!G5</f>
        <v>1.8</v>
      </c>
      <c r="I5" s="344">
        <f>' Capacity by Company'!H5</f>
        <v>1.8</v>
      </c>
      <c r="J5" s="344">
        <f>' Capacity by Company'!I5</f>
        <v>1.8</v>
      </c>
      <c r="K5" s="344">
        <f>' Capacity by Company'!J5</f>
        <v>1.8</v>
      </c>
      <c r="L5" s="344">
        <f>' Capacity by Company'!K5</f>
        <v>1.8</v>
      </c>
      <c r="M5" s="344">
        <f>' Capacity by Company'!L5</f>
        <v>1.8</v>
      </c>
      <c r="N5" s="344">
        <f>' Capacity by Company'!M5</f>
        <v>1.8</v>
      </c>
      <c r="O5" s="344">
        <f>' Capacity by Company'!N5</f>
        <v>1.8</v>
      </c>
      <c r="P5" s="344">
        <f>' Capacity by Company'!O5</f>
        <v>1.8</v>
      </c>
      <c r="Q5" s="344">
        <f>' Capacity by Company'!P5</f>
        <v>1.8</v>
      </c>
      <c r="R5" s="344">
        <f>' Capacity by Company'!Q5</f>
        <v>1.8</v>
      </c>
      <c r="S5" s="344">
        <f>' Capacity by Company'!R5</f>
        <v>1.8</v>
      </c>
      <c r="T5" s="344">
        <f>' Capacity by Company'!S5</f>
        <v>1.8</v>
      </c>
    </row>
    <row r="6" spans="1:20" s="317" customFormat="1" ht="14.25" customHeight="1" x14ac:dyDescent="0.25">
      <c r="A6" s="336" t="s">
        <v>30</v>
      </c>
      <c r="B6" s="336" t="s">
        <v>31</v>
      </c>
      <c r="C6" s="337" t="s">
        <v>394</v>
      </c>
      <c r="D6" s="128" t="s">
        <v>393</v>
      </c>
      <c r="E6" s="344">
        <f>' Capacity by Company'!D6</f>
        <v>0.4</v>
      </c>
      <c r="F6" s="344">
        <f>' Capacity by Company'!E6</f>
        <v>0.4</v>
      </c>
      <c r="G6" s="344">
        <f>' Capacity by Company'!F6</f>
        <v>0.4</v>
      </c>
      <c r="H6" s="344">
        <f>' Capacity by Company'!G6</f>
        <v>0.4</v>
      </c>
      <c r="I6" s="344">
        <f>' Capacity by Company'!H6</f>
        <v>0.4</v>
      </c>
      <c r="J6" s="344">
        <f>' Capacity by Company'!I6</f>
        <v>0.4</v>
      </c>
      <c r="K6" s="344">
        <f>' Capacity by Company'!J6</f>
        <v>0.4</v>
      </c>
      <c r="L6" s="344">
        <f>' Capacity by Company'!K6</f>
        <v>0.4</v>
      </c>
      <c r="M6" s="344">
        <f>' Capacity by Company'!L6</f>
        <v>0.4</v>
      </c>
      <c r="N6" s="344">
        <f>' Capacity by Company'!M6</f>
        <v>0.4</v>
      </c>
      <c r="O6" s="344">
        <f>' Capacity by Company'!N6</f>
        <v>0.4</v>
      </c>
      <c r="P6" s="344">
        <f>' Capacity by Company'!O6</f>
        <v>0.4</v>
      </c>
      <c r="Q6" s="344">
        <f>' Capacity by Company'!P6</f>
        <v>0.4</v>
      </c>
      <c r="R6" s="344">
        <f>' Capacity by Company'!Q6</f>
        <v>0.4</v>
      </c>
      <c r="S6" s="344">
        <f>' Capacity by Company'!R6</f>
        <v>0.4</v>
      </c>
      <c r="T6" s="344">
        <f>' Capacity by Company'!S6</f>
        <v>0.4</v>
      </c>
    </row>
    <row r="7" spans="1:20" s="317" customFormat="1" ht="14.25" customHeight="1" x14ac:dyDescent="0.25">
      <c r="A7" s="336" t="s">
        <v>30</v>
      </c>
      <c r="B7" s="336" t="s">
        <v>31</v>
      </c>
      <c r="C7" s="337" t="s">
        <v>396</v>
      </c>
      <c r="D7" s="128" t="s">
        <v>395</v>
      </c>
      <c r="E7" s="344">
        <f>' Capacity by Company'!D8</f>
        <v>0.6</v>
      </c>
      <c r="F7" s="344">
        <f>' Capacity by Company'!E8</f>
        <v>0.6</v>
      </c>
      <c r="G7" s="344">
        <f>' Capacity by Company'!F8</f>
        <v>0.6</v>
      </c>
      <c r="H7" s="344">
        <f>' Capacity by Company'!G8</f>
        <v>0.6</v>
      </c>
      <c r="I7" s="344">
        <f>' Capacity by Company'!H8</f>
        <v>0.6</v>
      </c>
      <c r="J7" s="344">
        <f>' Capacity by Company'!I8</f>
        <v>0.6</v>
      </c>
      <c r="K7" s="344">
        <f>' Capacity by Company'!J8</f>
        <v>0.6</v>
      </c>
      <c r="L7" s="344">
        <f>' Capacity by Company'!K8</f>
        <v>0.6</v>
      </c>
      <c r="M7" s="344">
        <f>' Capacity by Company'!L8</f>
        <v>0.6</v>
      </c>
      <c r="N7" s="344">
        <f>' Capacity by Company'!M8</f>
        <v>0.6</v>
      </c>
      <c r="O7" s="344">
        <f>' Capacity by Company'!N8</f>
        <v>0.6</v>
      </c>
      <c r="P7" s="344">
        <f>' Capacity by Company'!O8</f>
        <v>0.6</v>
      </c>
      <c r="Q7" s="344">
        <f>' Capacity by Company'!P8</f>
        <v>0.6</v>
      </c>
      <c r="R7" s="344">
        <f>' Capacity by Company'!Q8</f>
        <v>0.6</v>
      </c>
      <c r="S7" s="344">
        <f>' Capacity by Company'!R8</f>
        <v>0.6</v>
      </c>
      <c r="T7" s="344">
        <f>' Capacity by Company'!S8</f>
        <v>0.6</v>
      </c>
    </row>
    <row r="8" spans="1:20" s="317" customFormat="1" ht="14.25" customHeight="1" x14ac:dyDescent="0.25">
      <c r="A8" s="336" t="s">
        <v>30</v>
      </c>
      <c r="B8" s="336" t="s">
        <v>31</v>
      </c>
      <c r="C8" s="337" t="s">
        <v>402</v>
      </c>
      <c r="D8" s="128" t="s">
        <v>397</v>
      </c>
      <c r="E8" s="344">
        <v>0.6</v>
      </c>
      <c r="F8" s="344">
        <v>0.6</v>
      </c>
      <c r="G8" s="344">
        <v>0.6</v>
      </c>
      <c r="H8" s="344">
        <v>0.6</v>
      </c>
      <c r="I8" s="344">
        <v>0.6</v>
      </c>
      <c r="J8" s="344">
        <v>0.6</v>
      </c>
      <c r="K8" s="344">
        <v>0.6</v>
      </c>
      <c r="L8" s="344">
        <v>0.6</v>
      </c>
      <c r="M8" s="344">
        <v>0.6</v>
      </c>
      <c r="N8" s="344">
        <v>0.6</v>
      </c>
      <c r="O8" s="344">
        <v>0.6</v>
      </c>
      <c r="P8" s="344">
        <v>0.6</v>
      </c>
      <c r="Q8" s="344">
        <v>0.6</v>
      </c>
      <c r="R8" s="344">
        <v>0.6</v>
      </c>
      <c r="S8" s="344">
        <v>0.6</v>
      </c>
      <c r="T8" s="344">
        <v>0.6</v>
      </c>
    </row>
    <row r="9" spans="1:20" x14ac:dyDescent="0.25">
      <c r="A9" s="95" t="s">
        <v>30</v>
      </c>
      <c r="B9" s="95" t="s">
        <v>31</v>
      </c>
      <c r="C9" s="132"/>
      <c r="D9" s="128" t="s">
        <v>12</v>
      </c>
      <c r="E9" s="121">
        <f>' Capacity by Company'!D9</f>
        <v>0</v>
      </c>
      <c r="F9" s="121">
        <f>' Capacity by Company'!E9</f>
        <v>0</v>
      </c>
      <c r="G9" s="121">
        <f>' Capacity by Company'!F9</f>
        <v>0</v>
      </c>
      <c r="H9" s="121">
        <f>' Capacity by Company'!G9</f>
        <v>0</v>
      </c>
      <c r="I9" s="121">
        <f>' Capacity by Company'!H9</f>
        <v>0</v>
      </c>
      <c r="J9" s="121">
        <f>' Capacity by Company'!I9</f>
        <v>0</v>
      </c>
      <c r="K9" s="121">
        <f>' Capacity by Company'!J9</f>
        <v>0</v>
      </c>
      <c r="L9" s="121">
        <f>' Capacity by Company'!K9</f>
        <v>0</v>
      </c>
      <c r="M9" s="121">
        <f>' Capacity by Company'!L9</f>
        <v>0</v>
      </c>
      <c r="N9" s="121">
        <f>' Capacity by Company'!M9</f>
        <v>0</v>
      </c>
      <c r="O9" s="121">
        <f>' Capacity by Company'!N9</f>
        <v>0</v>
      </c>
      <c r="P9" s="121">
        <f>' Capacity by Company'!O9</f>
        <v>0</v>
      </c>
      <c r="Q9" s="121">
        <f>' Capacity by Company'!P9</f>
        <v>0</v>
      </c>
      <c r="R9" s="121">
        <f>' Capacity by Company'!Q9</f>
        <v>0</v>
      </c>
      <c r="S9" s="121">
        <f>' Capacity by Company'!R9</f>
        <v>0</v>
      </c>
      <c r="T9" s="121">
        <f>' Capacity by Company'!S9</f>
        <v>0</v>
      </c>
    </row>
    <row r="10" spans="1:20" s="125" customFormat="1" x14ac:dyDescent="0.25">
      <c r="A10" s="95" t="s">
        <v>30</v>
      </c>
      <c r="B10" s="95" t="s">
        <v>31</v>
      </c>
      <c r="C10" s="307"/>
      <c r="D10" s="128" t="s">
        <v>58</v>
      </c>
      <c r="E10" s="121">
        <f>' Capacity by Company'!D10</f>
        <v>4.12</v>
      </c>
      <c r="F10" s="121">
        <f>' Capacity by Company'!E10</f>
        <v>4.12</v>
      </c>
      <c r="G10" s="121">
        <f>' Capacity by Company'!F10</f>
        <v>4.12</v>
      </c>
      <c r="H10" s="121">
        <f>' Capacity by Company'!G10</f>
        <v>4.12</v>
      </c>
      <c r="I10" s="121">
        <f>' Capacity by Company'!H10</f>
        <v>4.12</v>
      </c>
      <c r="J10" s="121">
        <f>' Capacity by Company'!I10</f>
        <v>4.12</v>
      </c>
      <c r="K10" s="121">
        <f>' Capacity by Company'!J10</f>
        <v>4.12</v>
      </c>
      <c r="L10" s="121">
        <f>' Capacity by Company'!K10</f>
        <v>4.12</v>
      </c>
      <c r="M10" s="121">
        <f>' Capacity by Company'!L10</f>
        <v>4.12</v>
      </c>
      <c r="N10" s="121">
        <f>' Capacity by Company'!M10</f>
        <v>4.12</v>
      </c>
      <c r="O10" s="121">
        <f>' Capacity by Company'!N10</f>
        <v>4.12</v>
      </c>
      <c r="P10" s="121">
        <f>' Capacity by Company'!O10</f>
        <v>4.12</v>
      </c>
      <c r="Q10" s="121">
        <f>' Capacity by Company'!P10</f>
        <v>4.12</v>
      </c>
      <c r="R10" s="121">
        <f>' Capacity by Company'!Q10</f>
        <v>4.12</v>
      </c>
      <c r="S10" s="121">
        <f>' Capacity by Company'!R10</f>
        <v>4.12</v>
      </c>
      <c r="T10" s="121">
        <f>' Capacity by Company'!S10</f>
        <v>4.12</v>
      </c>
    </row>
    <row r="11" spans="1:20" s="125" customFormat="1" x14ac:dyDescent="0.25">
      <c r="A11" s="95" t="s">
        <v>30</v>
      </c>
      <c r="B11" s="95" t="s">
        <v>33</v>
      </c>
      <c r="C11" s="337" t="s">
        <v>398</v>
      </c>
      <c r="D11" s="128" t="s">
        <v>298</v>
      </c>
      <c r="E11" s="121">
        <v>50</v>
      </c>
      <c r="F11" s="121">
        <v>50</v>
      </c>
      <c r="G11" s="121">
        <v>50</v>
      </c>
      <c r="H11" s="121">
        <v>50</v>
      </c>
      <c r="I11" s="121">
        <v>50</v>
      </c>
      <c r="J11" s="121">
        <v>50</v>
      </c>
      <c r="K11" s="121">
        <v>50</v>
      </c>
      <c r="L11" s="121">
        <v>50</v>
      </c>
      <c r="M11" s="121">
        <v>50</v>
      </c>
      <c r="N11" s="121">
        <v>50</v>
      </c>
      <c r="O11" s="121">
        <v>50</v>
      </c>
      <c r="P11" s="121">
        <v>50</v>
      </c>
      <c r="Q11" s="121">
        <v>50</v>
      </c>
      <c r="R11" s="121">
        <v>50</v>
      </c>
      <c r="S11" s="121">
        <v>50</v>
      </c>
      <c r="T11" s="121">
        <v>50</v>
      </c>
    </row>
    <row r="12" spans="1:20" x14ac:dyDescent="0.25">
      <c r="A12" s="95" t="s">
        <v>30</v>
      </c>
      <c r="B12" s="95" t="s">
        <v>33</v>
      </c>
      <c r="C12" s="96" t="s">
        <v>270</v>
      </c>
      <c r="D12" s="129" t="s">
        <v>269</v>
      </c>
      <c r="E12" s="121">
        <f>' Capacity by Company'!D12</f>
        <v>20</v>
      </c>
      <c r="F12" s="121">
        <f>' Capacity by Company'!E12</f>
        <v>20</v>
      </c>
      <c r="G12" s="121">
        <f>' Capacity by Company'!F12</f>
        <v>20</v>
      </c>
      <c r="H12" s="121">
        <f>' Capacity by Company'!G12</f>
        <v>20</v>
      </c>
      <c r="I12" s="121">
        <f>' Capacity by Company'!H12</f>
        <v>20</v>
      </c>
      <c r="J12" s="121">
        <f>' Capacity by Company'!I12</f>
        <v>20</v>
      </c>
      <c r="K12" s="121">
        <f>' Capacity by Company'!J12</f>
        <v>20</v>
      </c>
      <c r="L12" s="121">
        <f>' Capacity by Company'!K12</f>
        <v>20</v>
      </c>
      <c r="M12" s="121">
        <f>' Capacity by Company'!L12</f>
        <v>20</v>
      </c>
      <c r="N12" s="121">
        <f>' Capacity by Company'!M12</f>
        <v>20</v>
      </c>
      <c r="O12" s="121">
        <f>' Capacity by Company'!N12</f>
        <v>20</v>
      </c>
      <c r="P12" s="121">
        <f>' Capacity by Company'!O12</f>
        <v>20</v>
      </c>
      <c r="Q12" s="121">
        <f>' Capacity by Company'!P12</f>
        <v>20</v>
      </c>
      <c r="R12" s="121">
        <f>' Capacity by Company'!Q12</f>
        <v>20</v>
      </c>
      <c r="S12" s="121">
        <f>' Capacity by Company'!R12</f>
        <v>20</v>
      </c>
      <c r="T12" s="121">
        <f>' Capacity by Company'!S12</f>
        <v>20</v>
      </c>
    </row>
    <row r="13" spans="1:20" x14ac:dyDescent="0.25">
      <c r="A13" s="95" t="s">
        <v>30</v>
      </c>
      <c r="B13" s="95" t="s">
        <v>33</v>
      </c>
      <c r="C13" s="96" t="s">
        <v>202</v>
      </c>
      <c r="D13" s="129" t="s">
        <v>287</v>
      </c>
      <c r="E13" s="121">
        <v>10</v>
      </c>
      <c r="F13" s="344">
        <v>10</v>
      </c>
      <c r="G13" s="344">
        <v>10</v>
      </c>
      <c r="H13" s="344">
        <v>10</v>
      </c>
      <c r="I13" s="344">
        <v>10</v>
      </c>
      <c r="J13" s="344">
        <v>10</v>
      </c>
      <c r="K13" s="344">
        <v>10</v>
      </c>
      <c r="L13" s="344">
        <v>10</v>
      </c>
      <c r="M13" s="344">
        <v>10</v>
      </c>
      <c r="N13" s="344">
        <v>10</v>
      </c>
      <c r="O13" s="344">
        <v>10</v>
      </c>
      <c r="P13" s="344">
        <v>10</v>
      </c>
      <c r="Q13" s="344">
        <v>10</v>
      </c>
      <c r="R13" s="344">
        <v>10</v>
      </c>
      <c r="S13" s="344">
        <v>10</v>
      </c>
      <c r="T13" s="344">
        <v>10</v>
      </c>
    </row>
    <row r="14" spans="1:20" x14ac:dyDescent="0.25">
      <c r="A14" s="95" t="s">
        <v>30</v>
      </c>
      <c r="B14" s="95" t="s">
        <v>33</v>
      </c>
      <c r="C14" s="337" t="s">
        <v>270</v>
      </c>
      <c r="D14" s="128" t="s">
        <v>288</v>
      </c>
      <c r="E14" s="121">
        <f>' Capacity by Company'!D14</f>
        <v>20</v>
      </c>
      <c r="F14" s="121">
        <f>' Capacity by Company'!E14</f>
        <v>20</v>
      </c>
      <c r="G14" s="121">
        <f>' Capacity by Company'!F14</f>
        <v>20</v>
      </c>
      <c r="H14" s="121">
        <f>' Capacity by Company'!G14</f>
        <v>20</v>
      </c>
      <c r="I14" s="121">
        <f>' Capacity by Company'!H14</f>
        <v>20</v>
      </c>
      <c r="J14" s="121">
        <f>' Capacity by Company'!I14</f>
        <v>20</v>
      </c>
      <c r="K14" s="121">
        <f>' Capacity by Company'!J14</f>
        <v>50</v>
      </c>
      <c r="L14" s="121">
        <f>' Capacity by Company'!K14</f>
        <v>50</v>
      </c>
      <c r="M14" s="121">
        <f>' Capacity by Company'!L14</f>
        <v>50</v>
      </c>
      <c r="N14" s="121">
        <f>' Capacity by Company'!M14</f>
        <v>50</v>
      </c>
      <c r="O14" s="121">
        <f>' Capacity by Company'!N14</f>
        <v>50</v>
      </c>
      <c r="P14" s="121">
        <f>' Capacity by Company'!O14</f>
        <v>50</v>
      </c>
      <c r="Q14" s="121">
        <f>' Capacity by Company'!P14</f>
        <v>50</v>
      </c>
      <c r="R14" s="121">
        <f>' Capacity by Company'!Q14</f>
        <v>50</v>
      </c>
      <c r="S14" s="121">
        <f>' Capacity by Company'!R14</f>
        <v>50</v>
      </c>
      <c r="T14" s="121">
        <f>' Capacity by Company'!S14</f>
        <v>50</v>
      </c>
    </row>
    <row r="15" spans="1:20" s="317" customFormat="1" x14ac:dyDescent="0.25">
      <c r="A15" s="336" t="s">
        <v>30</v>
      </c>
      <c r="B15" s="336" t="s">
        <v>33</v>
      </c>
      <c r="C15" s="334" t="s">
        <v>202</v>
      </c>
      <c r="D15" s="364" t="s">
        <v>375</v>
      </c>
      <c r="E15" s="344">
        <f>' Capacity by Company'!D15</f>
        <v>70</v>
      </c>
      <c r="F15" s="344">
        <f>' Capacity by Company'!E15</f>
        <v>70</v>
      </c>
      <c r="G15" s="344">
        <f>' Capacity by Company'!F15</f>
        <v>70</v>
      </c>
      <c r="H15" s="344">
        <f>' Capacity by Company'!G15</f>
        <v>70</v>
      </c>
      <c r="I15" s="344">
        <f>' Capacity by Company'!H15</f>
        <v>70</v>
      </c>
      <c r="J15" s="344">
        <f>' Capacity by Company'!I15</f>
        <v>70</v>
      </c>
      <c r="K15" s="344">
        <f>' Capacity by Company'!J15</f>
        <v>70</v>
      </c>
      <c r="L15" s="344">
        <f>' Capacity by Company'!K15</f>
        <v>70</v>
      </c>
      <c r="M15" s="344">
        <f>' Capacity by Company'!L15</f>
        <v>70</v>
      </c>
      <c r="N15" s="344">
        <f>' Capacity by Company'!M15</f>
        <v>70</v>
      </c>
      <c r="O15" s="344">
        <f>' Capacity by Company'!N15</f>
        <v>70</v>
      </c>
      <c r="P15" s="344">
        <f>' Capacity by Company'!O15</f>
        <v>70</v>
      </c>
      <c r="Q15" s="344">
        <f>' Capacity by Company'!P15</f>
        <v>70</v>
      </c>
      <c r="R15" s="344">
        <f>' Capacity by Company'!Q15</f>
        <v>70</v>
      </c>
      <c r="S15" s="344">
        <f>' Capacity by Company'!R15</f>
        <v>70</v>
      </c>
      <c r="T15" s="344">
        <f>' Capacity by Company'!S15</f>
        <v>70</v>
      </c>
    </row>
    <row r="16" spans="1:20" x14ac:dyDescent="0.25">
      <c r="A16" s="95" t="s">
        <v>30</v>
      </c>
      <c r="B16" s="96" t="s">
        <v>33</v>
      </c>
      <c r="C16" s="69"/>
      <c r="D16" s="130" t="s">
        <v>12</v>
      </c>
      <c r="E16" s="121">
        <f>' Capacity by Company'!D16</f>
        <v>25</v>
      </c>
      <c r="F16" s="121">
        <f>' Capacity by Company'!E16</f>
        <v>25</v>
      </c>
      <c r="G16" s="121">
        <f>' Capacity by Company'!F16</f>
        <v>25</v>
      </c>
      <c r="H16" s="121">
        <f>' Capacity by Company'!G16</f>
        <v>25</v>
      </c>
      <c r="I16" s="121">
        <f>' Capacity by Company'!H16</f>
        <v>25</v>
      </c>
      <c r="J16" s="121">
        <f>' Capacity by Company'!I16</f>
        <v>25</v>
      </c>
      <c r="K16" s="121">
        <f>' Capacity by Company'!J16</f>
        <v>30</v>
      </c>
      <c r="L16" s="121">
        <f>' Capacity by Company'!K16</f>
        <v>30</v>
      </c>
      <c r="M16" s="121">
        <f>' Capacity by Company'!L16</f>
        <v>30</v>
      </c>
      <c r="N16" s="121">
        <f>' Capacity by Company'!M16</f>
        <v>30</v>
      </c>
      <c r="O16" s="121">
        <f>' Capacity by Company'!N16</f>
        <v>30</v>
      </c>
      <c r="P16" s="121">
        <f>' Capacity by Company'!O16</f>
        <v>30</v>
      </c>
      <c r="Q16" s="121">
        <f>' Capacity by Company'!P16</f>
        <v>35</v>
      </c>
      <c r="R16" s="121">
        <f>' Capacity by Company'!Q16</f>
        <v>35</v>
      </c>
      <c r="S16" s="121">
        <f>' Capacity by Company'!R16</f>
        <v>35</v>
      </c>
      <c r="T16" s="121">
        <f>' Capacity by Company'!S16</f>
        <v>35</v>
      </c>
    </row>
    <row r="17" spans="1:21" x14ac:dyDescent="0.25">
      <c r="A17" s="95" t="s">
        <v>30</v>
      </c>
      <c r="B17" s="96" t="s">
        <v>33</v>
      </c>
      <c r="C17" s="69"/>
      <c r="D17" s="130" t="s">
        <v>58</v>
      </c>
      <c r="E17" s="121">
        <f>' Capacity by Company'!D17</f>
        <v>185</v>
      </c>
      <c r="F17" s="121">
        <f>' Capacity by Company'!E17</f>
        <v>185</v>
      </c>
      <c r="G17" s="121">
        <f>' Capacity by Company'!F17</f>
        <v>185</v>
      </c>
      <c r="H17" s="121">
        <f>' Capacity by Company'!G17</f>
        <v>185</v>
      </c>
      <c r="I17" s="121">
        <f>' Capacity by Company'!H17</f>
        <v>185</v>
      </c>
      <c r="J17" s="121">
        <f>' Capacity by Company'!I17</f>
        <v>185</v>
      </c>
      <c r="K17" s="121">
        <f>' Capacity by Company'!J17</f>
        <v>220</v>
      </c>
      <c r="L17" s="121">
        <f>' Capacity by Company'!K17</f>
        <v>220</v>
      </c>
      <c r="M17" s="121">
        <f>' Capacity by Company'!L17</f>
        <v>220</v>
      </c>
      <c r="N17" s="121">
        <f>' Capacity by Company'!M17</f>
        <v>220</v>
      </c>
      <c r="O17" s="121">
        <f>' Capacity by Company'!N17</f>
        <v>220</v>
      </c>
      <c r="P17" s="121">
        <f>' Capacity by Company'!O17</f>
        <v>220</v>
      </c>
      <c r="Q17" s="121">
        <f>' Capacity by Company'!P17</f>
        <v>225</v>
      </c>
      <c r="R17" s="121">
        <f>' Capacity by Company'!Q17</f>
        <v>225</v>
      </c>
      <c r="S17" s="121">
        <f>' Capacity by Company'!R17</f>
        <v>225</v>
      </c>
      <c r="T17" s="121">
        <f>' Capacity by Company'!S17</f>
        <v>225</v>
      </c>
    </row>
    <row r="18" spans="1:21" x14ac:dyDescent="0.25">
      <c r="A18" s="95" t="s">
        <v>30</v>
      </c>
      <c r="B18" s="95" t="s">
        <v>41</v>
      </c>
      <c r="C18" s="69"/>
      <c r="D18" s="131" t="s">
        <v>289</v>
      </c>
      <c r="E18" s="121">
        <f>' Capacity by Company'!D18</f>
        <v>30</v>
      </c>
      <c r="F18" s="121">
        <f>' Capacity by Company'!E18</f>
        <v>30</v>
      </c>
      <c r="G18" s="121">
        <f>' Capacity by Company'!F18</f>
        <v>30</v>
      </c>
      <c r="H18" s="121">
        <f>' Capacity by Company'!G18</f>
        <v>30</v>
      </c>
      <c r="I18" s="121">
        <f>' Capacity by Company'!H18</f>
        <v>30</v>
      </c>
      <c r="J18" s="121">
        <f>' Capacity by Company'!I18</f>
        <v>30</v>
      </c>
      <c r="K18" s="121">
        <f>' Capacity by Company'!J18</f>
        <v>30</v>
      </c>
      <c r="L18" s="121">
        <f>' Capacity by Company'!K18</f>
        <v>30</v>
      </c>
      <c r="M18" s="121">
        <f>' Capacity by Company'!L18</f>
        <v>30</v>
      </c>
      <c r="N18" s="121">
        <f>' Capacity by Company'!M18</f>
        <v>30</v>
      </c>
      <c r="O18" s="121">
        <f>' Capacity by Company'!N18</f>
        <v>30</v>
      </c>
      <c r="P18" s="121">
        <f>' Capacity by Company'!O18</f>
        <v>30</v>
      </c>
      <c r="Q18" s="121">
        <f>' Capacity by Company'!P18</f>
        <v>30</v>
      </c>
      <c r="R18" s="121">
        <f>' Capacity by Company'!Q18</f>
        <v>30</v>
      </c>
      <c r="S18" s="121">
        <f>' Capacity by Company'!R18</f>
        <v>30</v>
      </c>
      <c r="T18" s="121">
        <f>' Capacity by Company'!S18</f>
        <v>30</v>
      </c>
    </row>
    <row r="19" spans="1:21" x14ac:dyDescent="0.25">
      <c r="A19" s="95" t="s">
        <v>30</v>
      </c>
      <c r="B19" s="95" t="s">
        <v>41</v>
      </c>
      <c r="C19" s="69" t="s">
        <v>399</v>
      </c>
      <c r="D19" s="131" t="s">
        <v>290</v>
      </c>
      <c r="E19" s="121">
        <f>' Capacity by Company'!D19</f>
        <v>20</v>
      </c>
      <c r="F19" s="121">
        <f>' Capacity by Company'!E19</f>
        <v>20</v>
      </c>
      <c r="G19" s="121">
        <f>' Capacity by Company'!F19</f>
        <v>20</v>
      </c>
      <c r="H19" s="121">
        <f>' Capacity by Company'!G19</f>
        <v>20</v>
      </c>
      <c r="I19" s="121">
        <f>' Capacity by Company'!H19</f>
        <v>20</v>
      </c>
      <c r="J19" s="121">
        <f>' Capacity by Company'!I19</f>
        <v>20</v>
      </c>
      <c r="K19" s="121">
        <f>' Capacity by Company'!J19</f>
        <v>20</v>
      </c>
      <c r="L19" s="121">
        <f>' Capacity by Company'!K19</f>
        <v>20</v>
      </c>
      <c r="M19" s="121">
        <f>' Capacity by Company'!L19</f>
        <v>20</v>
      </c>
      <c r="N19" s="121">
        <f>' Capacity by Company'!M19</f>
        <v>20</v>
      </c>
      <c r="O19" s="121">
        <f>' Capacity by Company'!N19</f>
        <v>20</v>
      </c>
      <c r="P19" s="121">
        <f>' Capacity by Company'!O19</f>
        <v>20</v>
      </c>
      <c r="Q19" s="121">
        <f>' Capacity by Company'!P19</f>
        <v>20</v>
      </c>
      <c r="R19" s="121">
        <f>' Capacity by Company'!Q19</f>
        <v>20</v>
      </c>
      <c r="S19" s="121">
        <f>' Capacity by Company'!R19</f>
        <v>20</v>
      </c>
      <c r="T19" s="121">
        <f>' Capacity by Company'!S19</f>
        <v>20</v>
      </c>
    </row>
    <row r="20" spans="1:21" x14ac:dyDescent="0.25">
      <c r="A20" s="95" t="s">
        <v>30</v>
      </c>
      <c r="B20" s="95" t="s">
        <v>41</v>
      </c>
      <c r="C20" s="132"/>
      <c r="D20" s="130" t="s">
        <v>12</v>
      </c>
      <c r="E20" s="121">
        <f>' Capacity by Company'!D20</f>
        <v>10</v>
      </c>
      <c r="F20" s="121">
        <f>' Capacity by Company'!E20</f>
        <v>10</v>
      </c>
      <c r="G20" s="121">
        <f>' Capacity by Company'!F20</f>
        <v>10</v>
      </c>
      <c r="H20" s="121">
        <f>' Capacity by Company'!G20</f>
        <v>10</v>
      </c>
      <c r="I20" s="121">
        <f>' Capacity by Company'!H20</f>
        <v>10</v>
      </c>
      <c r="J20" s="121">
        <f>' Capacity by Company'!I20</f>
        <v>10</v>
      </c>
      <c r="K20" s="121">
        <f>' Capacity by Company'!J20</f>
        <v>10</v>
      </c>
      <c r="L20" s="121">
        <f>' Capacity by Company'!K20</f>
        <v>10</v>
      </c>
      <c r="M20" s="121">
        <f>' Capacity by Company'!L20</f>
        <v>10</v>
      </c>
      <c r="N20" s="121">
        <f>' Capacity by Company'!M20</f>
        <v>10</v>
      </c>
      <c r="O20" s="121">
        <f>' Capacity by Company'!N20</f>
        <v>10</v>
      </c>
      <c r="P20" s="121">
        <f>' Capacity by Company'!O20</f>
        <v>10</v>
      </c>
      <c r="Q20" s="121">
        <f>' Capacity by Company'!P20</f>
        <v>10</v>
      </c>
      <c r="R20" s="121">
        <f>' Capacity by Company'!Q20</f>
        <v>10</v>
      </c>
      <c r="S20" s="121">
        <f>' Capacity by Company'!R20</f>
        <v>10</v>
      </c>
      <c r="T20" s="121">
        <f>' Capacity by Company'!S20</f>
        <v>10</v>
      </c>
    </row>
    <row r="21" spans="1:21" x14ac:dyDescent="0.25">
      <c r="A21" s="95" t="s">
        <v>30</v>
      </c>
      <c r="B21" s="95" t="s">
        <v>41</v>
      </c>
      <c r="C21" s="132"/>
      <c r="D21" s="132" t="s">
        <v>58</v>
      </c>
      <c r="E21" s="121">
        <f>' Capacity by Company'!D21</f>
        <v>60</v>
      </c>
      <c r="F21" s="121">
        <f>' Capacity by Company'!E21</f>
        <v>60</v>
      </c>
      <c r="G21" s="121">
        <f>' Capacity by Company'!F21</f>
        <v>60</v>
      </c>
      <c r="H21" s="121">
        <f>' Capacity by Company'!G21</f>
        <v>60</v>
      </c>
      <c r="I21" s="121">
        <f>' Capacity by Company'!H21</f>
        <v>60</v>
      </c>
      <c r="J21" s="121">
        <f>' Capacity by Company'!I21</f>
        <v>60</v>
      </c>
      <c r="K21" s="121">
        <f>' Capacity by Company'!J21</f>
        <v>60</v>
      </c>
      <c r="L21" s="121">
        <f>' Capacity by Company'!K21</f>
        <v>60</v>
      </c>
      <c r="M21" s="121">
        <f>' Capacity by Company'!L21</f>
        <v>60</v>
      </c>
      <c r="N21" s="121">
        <f>' Capacity by Company'!M21</f>
        <v>60</v>
      </c>
      <c r="O21" s="121">
        <f>' Capacity by Company'!N21</f>
        <v>60</v>
      </c>
      <c r="P21" s="121">
        <f>' Capacity by Company'!O21</f>
        <v>60</v>
      </c>
      <c r="Q21" s="121">
        <f>' Capacity by Company'!P21</f>
        <v>60</v>
      </c>
      <c r="R21" s="121">
        <f>' Capacity by Company'!Q21</f>
        <v>60</v>
      </c>
      <c r="S21" s="121">
        <f>' Capacity by Company'!R21</f>
        <v>60</v>
      </c>
      <c r="T21" s="121">
        <f>' Capacity by Company'!S21</f>
        <v>60</v>
      </c>
    </row>
    <row r="22" spans="1:21" x14ac:dyDescent="0.25">
      <c r="A22" s="95" t="s">
        <v>30</v>
      </c>
      <c r="B22" s="95" t="s">
        <v>49</v>
      </c>
      <c r="C22" s="96" t="s">
        <v>400</v>
      </c>
      <c r="D22" s="133" t="s">
        <v>291</v>
      </c>
      <c r="E22" s="121">
        <f>' Capacity by Company'!D22</f>
        <v>3</v>
      </c>
      <c r="F22" s="121">
        <f>' Capacity by Company'!E22</f>
        <v>3</v>
      </c>
      <c r="G22" s="121">
        <f>' Capacity by Company'!F22</f>
        <v>3</v>
      </c>
      <c r="H22" s="121">
        <f>' Capacity by Company'!G22</f>
        <v>3</v>
      </c>
      <c r="I22" s="121">
        <f>' Capacity by Company'!H22</f>
        <v>3</v>
      </c>
      <c r="J22" s="121">
        <f>' Capacity by Company'!I22</f>
        <v>3</v>
      </c>
      <c r="K22" s="121">
        <f>' Capacity by Company'!J22</f>
        <v>3</v>
      </c>
      <c r="L22" s="121">
        <f>' Capacity by Company'!K22</f>
        <v>3</v>
      </c>
      <c r="M22" s="121">
        <f>' Capacity by Company'!L22</f>
        <v>3</v>
      </c>
      <c r="N22" s="121">
        <f>' Capacity by Company'!M22</f>
        <v>3</v>
      </c>
      <c r="O22" s="121">
        <f>' Capacity by Company'!N22</f>
        <v>3</v>
      </c>
      <c r="P22" s="121">
        <f>' Capacity by Company'!O22</f>
        <v>3</v>
      </c>
      <c r="Q22" s="121">
        <f>' Capacity by Company'!P22</f>
        <v>3</v>
      </c>
      <c r="R22" s="121">
        <f>' Capacity by Company'!Q22</f>
        <v>3</v>
      </c>
      <c r="S22" s="121">
        <f>' Capacity by Company'!R22</f>
        <v>3</v>
      </c>
      <c r="T22" s="121">
        <f>' Capacity by Company'!S22</f>
        <v>3</v>
      </c>
    </row>
    <row r="23" spans="1:21" x14ac:dyDescent="0.25">
      <c r="A23" s="95" t="s">
        <v>30</v>
      </c>
      <c r="B23" s="95" t="s">
        <v>49</v>
      </c>
      <c r="C23" s="69"/>
      <c r="D23" s="129" t="s">
        <v>12</v>
      </c>
      <c r="E23" s="121">
        <f>' Capacity by Company'!D23</f>
        <v>20</v>
      </c>
      <c r="F23" s="121">
        <f>' Capacity by Company'!E23</f>
        <v>20</v>
      </c>
      <c r="G23" s="121">
        <f>' Capacity by Company'!F23</f>
        <v>20</v>
      </c>
      <c r="H23" s="121">
        <f>' Capacity by Company'!G23</f>
        <v>20</v>
      </c>
      <c r="I23" s="121">
        <f>' Capacity by Company'!H23</f>
        <v>20</v>
      </c>
      <c r="J23" s="121">
        <f>' Capacity by Company'!I23</f>
        <v>20</v>
      </c>
      <c r="K23" s="121">
        <f>' Capacity by Company'!J23</f>
        <v>20</v>
      </c>
      <c r="L23" s="121">
        <f>' Capacity by Company'!K23</f>
        <v>20</v>
      </c>
      <c r="M23" s="121">
        <f>' Capacity by Company'!L23</f>
        <v>20</v>
      </c>
      <c r="N23" s="121">
        <f>' Capacity by Company'!M23</f>
        <v>20</v>
      </c>
      <c r="O23" s="121">
        <f>' Capacity by Company'!N23</f>
        <v>20</v>
      </c>
      <c r="P23" s="121">
        <f>' Capacity by Company'!O23</f>
        <v>20</v>
      </c>
      <c r="Q23" s="121">
        <f>' Capacity by Company'!P23</f>
        <v>20</v>
      </c>
      <c r="R23" s="121">
        <f>' Capacity by Company'!Q23</f>
        <v>20</v>
      </c>
      <c r="S23" s="121">
        <f>' Capacity by Company'!R23</f>
        <v>20</v>
      </c>
      <c r="T23" s="121">
        <f>' Capacity by Company'!S23</f>
        <v>20</v>
      </c>
      <c r="U23" s="112"/>
    </row>
    <row r="24" spans="1:21" x14ac:dyDescent="0.25">
      <c r="A24" s="95" t="s">
        <v>30</v>
      </c>
      <c r="B24" s="95" t="s">
        <v>49</v>
      </c>
      <c r="C24" s="69"/>
      <c r="D24" s="128" t="s">
        <v>58</v>
      </c>
      <c r="E24" s="121">
        <f>' Capacity by Company'!D24</f>
        <v>23</v>
      </c>
      <c r="F24" s="121">
        <f>' Capacity by Company'!E24</f>
        <v>23</v>
      </c>
      <c r="G24" s="121">
        <f>' Capacity by Company'!F24</f>
        <v>23</v>
      </c>
      <c r="H24" s="121">
        <f>' Capacity by Company'!G24</f>
        <v>23</v>
      </c>
      <c r="I24" s="121">
        <f>' Capacity by Company'!H24</f>
        <v>23</v>
      </c>
      <c r="J24" s="121">
        <f>' Capacity by Company'!I24</f>
        <v>23</v>
      </c>
      <c r="K24" s="121">
        <f>' Capacity by Company'!J24</f>
        <v>23</v>
      </c>
      <c r="L24" s="121">
        <f>' Capacity by Company'!K24</f>
        <v>23</v>
      </c>
      <c r="M24" s="121">
        <f>' Capacity by Company'!L24</f>
        <v>23</v>
      </c>
      <c r="N24" s="121">
        <f>' Capacity by Company'!M24</f>
        <v>23</v>
      </c>
      <c r="O24" s="121">
        <f>' Capacity by Company'!N24</f>
        <v>23</v>
      </c>
      <c r="P24" s="121">
        <f>' Capacity by Company'!O24</f>
        <v>23</v>
      </c>
      <c r="Q24" s="121">
        <f>' Capacity by Company'!P24</f>
        <v>23</v>
      </c>
      <c r="R24" s="121">
        <f>' Capacity by Company'!Q24</f>
        <v>23</v>
      </c>
      <c r="S24" s="121">
        <f>' Capacity by Company'!R24</f>
        <v>23</v>
      </c>
      <c r="T24" s="121">
        <f>' Capacity by Company'!S24</f>
        <v>23</v>
      </c>
      <c r="U24" s="112"/>
    </row>
    <row r="25" spans="1:21" x14ac:dyDescent="0.25">
      <c r="A25" s="95" t="s">
        <v>30</v>
      </c>
      <c r="B25" s="95" t="s">
        <v>104</v>
      </c>
      <c r="C25" s="132" t="s">
        <v>403</v>
      </c>
      <c r="D25" s="128" t="s">
        <v>288</v>
      </c>
      <c r="E25" s="121">
        <f>' Capacity by Company'!D25</f>
        <v>15</v>
      </c>
      <c r="F25" s="121">
        <f>' Capacity by Company'!E25</f>
        <v>15</v>
      </c>
      <c r="G25" s="121">
        <f>' Capacity by Company'!F25</f>
        <v>15</v>
      </c>
      <c r="H25" s="121">
        <f>' Capacity by Company'!G25</f>
        <v>15</v>
      </c>
      <c r="I25" s="121">
        <f>' Capacity by Company'!H25</f>
        <v>15</v>
      </c>
      <c r="J25" s="121">
        <f>' Capacity by Company'!I25</f>
        <v>15</v>
      </c>
      <c r="K25" s="121">
        <f>' Capacity by Company'!J25</f>
        <v>15</v>
      </c>
      <c r="L25" s="121">
        <f>' Capacity by Company'!K25</f>
        <v>15</v>
      </c>
      <c r="M25" s="121">
        <f>' Capacity by Company'!L25</f>
        <v>15</v>
      </c>
      <c r="N25" s="121">
        <f>' Capacity by Company'!M25</f>
        <v>15</v>
      </c>
      <c r="O25" s="121">
        <f>' Capacity by Company'!N25</f>
        <v>15</v>
      </c>
      <c r="P25" s="121">
        <f>' Capacity by Company'!O25</f>
        <v>15</v>
      </c>
      <c r="Q25" s="121">
        <f>' Capacity by Company'!P25</f>
        <v>15</v>
      </c>
      <c r="R25" s="121">
        <f>' Capacity by Company'!Q25</f>
        <v>15</v>
      </c>
      <c r="S25" s="121">
        <f>' Capacity by Company'!R25</f>
        <v>15</v>
      </c>
      <c r="T25" s="121">
        <f>' Capacity by Company'!S25</f>
        <v>15</v>
      </c>
    </row>
    <row r="26" spans="1:21" x14ac:dyDescent="0.25">
      <c r="A26" s="95" t="s">
        <v>30</v>
      </c>
      <c r="B26" s="95" t="s">
        <v>104</v>
      </c>
      <c r="C26" s="132"/>
      <c r="D26" s="128" t="s">
        <v>12</v>
      </c>
      <c r="E26" s="121">
        <f>' Capacity by Company'!D26</f>
        <v>5</v>
      </c>
      <c r="F26" s="121">
        <f>' Capacity by Company'!E26</f>
        <v>5</v>
      </c>
      <c r="G26" s="121">
        <f>' Capacity by Company'!F26</f>
        <v>5</v>
      </c>
      <c r="H26" s="121">
        <f>' Capacity by Company'!G26</f>
        <v>5</v>
      </c>
      <c r="I26" s="121">
        <f>' Capacity by Company'!H26</f>
        <v>5</v>
      </c>
      <c r="J26" s="121">
        <f>' Capacity by Company'!I26</f>
        <v>5</v>
      </c>
      <c r="K26" s="121">
        <f>' Capacity by Company'!J26</f>
        <v>5</v>
      </c>
      <c r="L26" s="121">
        <f>' Capacity by Company'!K26</f>
        <v>5</v>
      </c>
      <c r="M26" s="121">
        <f>' Capacity by Company'!L26</f>
        <v>5</v>
      </c>
      <c r="N26" s="121">
        <f>' Capacity by Company'!M26</f>
        <v>5</v>
      </c>
      <c r="O26" s="121">
        <f>' Capacity by Company'!N26</f>
        <v>5</v>
      </c>
      <c r="P26" s="121">
        <f>' Capacity by Company'!O26</f>
        <v>5</v>
      </c>
      <c r="Q26" s="121">
        <f>' Capacity by Company'!P26</f>
        <v>5</v>
      </c>
      <c r="R26" s="121">
        <f>' Capacity by Company'!Q26</f>
        <v>5</v>
      </c>
      <c r="S26" s="121">
        <f>' Capacity by Company'!R26</f>
        <v>5</v>
      </c>
      <c r="T26" s="121">
        <f>' Capacity by Company'!S26</f>
        <v>5</v>
      </c>
    </row>
    <row r="27" spans="1:21" x14ac:dyDescent="0.25">
      <c r="A27" s="95" t="s">
        <v>30</v>
      </c>
      <c r="B27" s="95" t="s">
        <v>104</v>
      </c>
      <c r="C27" s="96" t="s">
        <v>198</v>
      </c>
      <c r="D27" s="128" t="s">
        <v>58</v>
      </c>
      <c r="E27" s="121">
        <f>' Capacity by Company'!D27</f>
        <v>20</v>
      </c>
      <c r="F27" s="121">
        <f>' Capacity by Company'!E27</f>
        <v>20</v>
      </c>
      <c r="G27" s="121">
        <f>' Capacity by Company'!F27</f>
        <v>20</v>
      </c>
      <c r="H27" s="121">
        <f>' Capacity by Company'!G27</f>
        <v>20</v>
      </c>
      <c r="I27" s="121">
        <f>' Capacity by Company'!H27</f>
        <v>20</v>
      </c>
      <c r="J27" s="121">
        <f>' Capacity by Company'!I27</f>
        <v>20</v>
      </c>
      <c r="K27" s="121">
        <f>' Capacity by Company'!J27</f>
        <v>20</v>
      </c>
      <c r="L27" s="121">
        <f>' Capacity by Company'!K27</f>
        <v>20</v>
      </c>
      <c r="M27" s="121">
        <f>' Capacity by Company'!L27</f>
        <v>20</v>
      </c>
      <c r="N27" s="121">
        <f>' Capacity by Company'!M27</f>
        <v>20</v>
      </c>
      <c r="O27" s="121">
        <f>' Capacity by Company'!N27</f>
        <v>20</v>
      </c>
      <c r="P27" s="121">
        <f>' Capacity by Company'!O27</f>
        <v>20</v>
      </c>
      <c r="Q27" s="121">
        <f>' Capacity by Company'!P27</f>
        <v>20</v>
      </c>
      <c r="R27" s="121">
        <f>' Capacity by Company'!Q27</f>
        <v>20</v>
      </c>
      <c r="S27" s="121">
        <f>' Capacity by Company'!R27</f>
        <v>20</v>
      </c>
      <c r="T27" s="121">
        <f>' Capacity by Company'!S27</f>
        <v>20</v>
      </c>
    </row>
    <row r="28" spans="1:21" x14ac:dyDescent="0.25">
      <c r="A28" s="95" t="s">
        <v>30</v>
      </c>
      <c r="B28" s="95" t="s">
        <v>51</v>
      </c>
      <c r="C28" s="69" t="s">
        <v>401</v>
      </c>
      <c r="D28" s="134" t="s">
        <v>293</v>
      </c>
      <c r="E28" s="121">
        <f>' Capacity by Company'!D28</f>
        <v>20</v>
      </c>
      <c r="F28" s="121">
        <f>' Capacity by Company'!E28</f>
        <v>20</v>
      </c>
      <c r="G28" s="121">
        <f>' Capacity by Company'!F28</f>
        <v>20</v>
      </c>
      <c r="H28" s="121">
        <f>' Capacity by Company'!G28</f>
        <v>20</v>
      </c>
      <c r="I28" s="121">
        <f>' Capacity by Company'!H28</f>
        <v>20</v>
      </c>
      <c r="J28" s="121">
        <f>' Capacity by Company'!I28</f>
        <v>20</v>
      </c>
      <c r="K28" s="121">
        <f>' Capacity by Company'!J28</f>
        <v>20</v>
      </c>
      <c r="L28" s="121">
        <f>' Capacity by Company'!K28</f>
        <v>20</v>
      </c>
      <c r="M28" s="121">
        <f>' Capacity by Company'!L28</f>
        <v>20</v>
      </c>
      <c r="N28" s="121">
        <f>' Capacity by Company'!M28</f>
        <v>20</v>
      </c>
      <c r="O28" s="121">
        <f>' Capacity by Company'!N28</f>
        <v>20</v>
      </c>
      <c r="P28" s="121">
        <f>' Capacity by Company'!O28</f>
        <v>20</v>
      </c>
      <c r="Q28" s="121">
        <f>' Capacity by Company'!P28</f>
        <v>20</v>
      </c>
      <c r="R28" s="121">
        <f>' Capacity by Company'!Q28</f>
        <v>20</v>
      </c>
      <c r="S28" s="121">
        <f>' Capacity by Company'!R28</f>
        <v>20</v>
      </c>
      <c r="T28" s="121">
        <f>' Capacity by Company'!S28</f>
        <v>20</v>
      </c>
    </row>
    <row r="29" spans="1:21" s="317" customFormat="1" x14ac:dyDescent="0.25">
      <c r="A29" s="336" t="s">
        <v>30</v>
      </c>
      <c r="B29" s="336" t="s">
        <v>51</v>
      </c>
      <c r="C29" s="334" t="s">
        <v>404</v>
      </c>
      <c r="D29" s="134" t="s">
        <v>363</v>
      </c>
      <c r="E29" s="344">
        <f>' Capacity by Company'!D29</f>
        <v>10</v>
      </c>
      <c r="F29" s="344">
        <f>' Capacity by Company'!E29</f>
        <v>10</v>
      </c>
      <c r="G29" s="344">
        <f>' Capacity by Company'!F29</f>
        <v>10</v>
      </c>
      <c r="H29" s="344">
        <f>' Capacity by Company'!G29</f>
        <v>10</v>
      </c>
      <c r="I29" s="344">
        <f>' Capacity by Company'!H29</f>
        <v>10</v>
      </c>
      <c r="J29" s="344">
        <f>' Capacity by Company'!I29</f>
        <v>10</v>
      </c>
      <c r="K29" s="344">
        <f>' Capacity by Company'!J29</f>
        <v>10</v>
      </c>
      <c r="L29" s="344">
        <f>' Capacity by Company'!K29</f>
        <v>10</v>
      </c>
      <c r="M29" s="344">
        <f>' Capacity by Company'!L29</f>
        <v>10</v>
      </c>
      <c r="N29" s="344">
        <f>' Capacity by Company'!M29</f>
        <v>10</v>
      </c>
      <c r="O29" s="344">
        <f>' Capacity by Company'!N29</f>
        <v>10</v>
      </c>
      <c r="P29" s="344">
        <f>' Capacity by Company'!O29</f>
        <v>10</v>
      </c>
      <c r="Q29" s="344">
        <f>' Capacity by Company'!P29</f>
        <v>10</v>
      </c>
      <c r="R29" s="344">
        <f>' Capacity by Company'!Q29</f>
        <v>10</v>
      </c>
      <c r="S29" s="344">
        <f>' Capacity by Company'!R29</f>
        <v>10</v>
      </c>
      <c r="T29" s="344">
        <f>' Capacity by Company'!S29</f>
        <v>10</v>
      </c>
    </row>
    <row r="30" spans="1:21" s="317" customFormat="1" x14ac:dyDescent="0.25">
      <c r="A30" s="336" t="s">
        <v>30</v>
      </c>
      <c r="B30" s="336" t="s">
        <v>51</v>
      </c>
      <c r="C30" s="334" t="s">
        <v>405</v>
      </c>
      <c r="D30" s="134" t="s">
        <v>364</v>
      </c>
      <c r="E30" s="344">
        <f>' Capacity by Company'!D30</f>
        <v>60</v>
      </c>
      <c r="F30" s="344">
        <f>' Capacity by Company'!E30</f>
        <v>60</v>
      </c>
      <c r="G30" s="344">
        <f>' Capacity by Company'!F30</f>
        <v>60</v>
      </c>
      <c r="H30" s="344">
        <f>' Capacity by Company'!G30</f>
        <v>60</v>
      </c>
      <c r="I30" s="344">
        <f>' Capacity by Company'!H30</f>
        <v>70</v>
      </c>
      <c r="J30" s="344">
        <f>' Capacity by Company'!I30</f>
        <v>70</v>
      </c>
      <c r="K30" s="344">
        <f>' Capacity by Company'!J30</f>
        <v>70</v>
      </c>
      <c r="L30" s="344">
        <f>' Capacity by Company'!K30</f>
        <v>70</v>
      </c>
      <c r="M30" s="344">
        <f>' Capacity by Company'!L30</f>
        <v>70</v>
      </c>
      <c r="N30" s="344">
        <f>' Capacity by Company'!M30</f>
        <v>70</v>
      </c>
      <c r="O30" s="344">
        <f>' Capacity by Company'!N30</f>
        <v>70</v>
      </c>
      <c r="P30" s="344">
        <f>' Capacity by Company'!O30</f>
        <v>70</v>
      </c>
      <c r="Q30" s="344">
        <f>' Capacity by Company'!P30</f>
        <v>70</v>
      </c>
      <c r="R30" s="344">
        <f>' Capacity by Company'!Q30</f>
        <v>70</v>
      </c>
      <c r="S30" s="344">
        <f>' Capacity by Company'!R30</f>
        <v>70</v>
      </c>
      <c r="T30" s="344">
        <f>' Capacity by Company'!S30</f>
        <v>70</v>
      </c>
    </row>
    <row r="31" spans="1:21" x14ac:dyDescent="0.25">
      <c r="A31" s="336" t="s">
        <v>30</v>
      </c>
      <c r="B31" s="96" t="s">
        <v>51</v>
      </c>
      <c r="C31" s="96"/>
      <c r="D31" s="129" t="s">
        <v>12</v>
      </c>
      <c r="E31" s="121">
        <f>' Capacity by Company'!D31</f>
        <v>15</v>
      </c>
      <c r="F31" s="121">
        <f>' Capacity by Company'!E31</f>
        <v>15</v>
      </c>
      <c r="G31" s="121">
        <f>' Capacity by Company'!F31</f>
        <v>15</v>
      </c>
      <c r="H31" s="121">
        <f>' Capacity by Company'!G31</f>
        <v>15</v>
      </c>
      <c r="I31" s="121">
        <f>' Capacity by Company'!H31</f>
        <v>15</v>
      </c>
      <c r="J31" s="121">
        <f>' Capacity by Company'!I31</f>
        <v>15</v>
      </c>
      <c r="K31" s="121">
        <f>' Capacity by Company'!J31</f>
        <v>15</v>
      </c>
      <c r="L31" s="121">
        <f>' Capacity by Company'!K31</f>
        <v>15</v>
      </c>
      <c r="M31" s="121">
        <f>' Capacity by Company'!L31</f>
        <v>15</v>
      </c>
      <c r="N31" s="121">
        <f>' Capacity by Company'!M31</f>
        <v>15</v>
      </c>
      <c r="O31" s="121">
        <f>' Capacity by Company'!N31</f>
        <v>15</v>
      </c>
      <c r="P31" s="121">
        <f>' Capacity by Company'!O31</f>
        <v>15</v>
      </c>
      <c r="Q31" s="121">
        <f>' Capacity by Company'!P31</f>
        <v>15</v>
      </c>
      <c r="R31" s="121">
        <f>' Capacity by Company'!Q31</f>
        <v>15</v>
      </c>
      <c r="S31" s="121">
        <f>' Capacity by Company'!R31</f>
        <v>15</v>
      </c>
      <c r="T31" s="121">
        <f>' Capacity by Company'!S31</f>
        <v>15</v>
      </c>
    </row>
    <row r="32" spans="1:21" x14ac:dyDescent="0.25">
      <c r="A32" s="95" t="s">
        <v>30</v>
      </c>
      <c r="B32" s="96" t="s">
        <v>51</v>
      </c>
      <c r="C32" s="132"/>
      <c r="D32" s="128" t="s">
        <v>58</v>
      </c>
      <c r="E32" s="121">
        <f>' Capacity by Company'!D32</f>
        <v>105</v>
      </c>
      <c r="F32" s="121">
        <f>' Capacity by Company'!E32</f>
        <v>105</v>
      </c>
      <c r="G32" s="121">
        <f>' Capacity by Company'!F32</f>
        <v>105</v>
      </c>
      <c r="H32" s="121">
        <f>' Capacity by Company'!G32</f>
        <v>105</v>
      </c>
      <c r="I32" s="121">
        <f>' Capacity by Company'!H32</f>
        <v>115</v>
      </c>
      <c r="J32" s="121">
        <f>' Capacity by Company'!I32</f>
        <v>115</v>
      </c>
      <c r="K32" s="121">
        <f>' Capacity by Company'!J32</f>
        <v>115</v>
      </c>
      <c r="L32" s="121">
        <f>' Capacity by Company'!K32</f>
        <v>115</v>
      </c>
      <c r="M32" s="121">
        <f>' Capacity by Company'!L32</f>
        <v>115</v>
      </c>
      <c r="N32" s="121">
        <f>' Capacity by Company'!M32</f>
        <v>115</v>
      </c>
      <c r="O32" s="121">
        <f>' Capacity by Company'!N32</f>
        <v>115</v>
      </c>
      <c r="P32" s="121">
        <f>' Capacity by Company'!O32</f>
        <v>115</v>
      </c>
      <c r="Q32" s="121">
        <f>' Capacity by Company'!P32</f>
        <v>115</v>
      </c>
      <c r="R32" s="121">
        <f>' Capacity by Company'!Q32</f>
        <v>115</v>
      </c>
      <c r="S32" s="121">
        <f>' Capacity by Company'!R32</f>
        <v>115</v>
      </c>
      <c r="T32" s="121">
        <f>' Capacity by Company'!S32</f>
        <v>115</v>
      </c>
    </row>
    <row r="33" spans="1:20" x14ac:dyDescent="0.25">
      <c r="A33" s="95" t="s">
        <v>30</v>
      </c>
      <c r="B33" s="96" t="s">
        <v>188</v>
      </c>
      <c r="C33" s="96" t="s">
        <v>206</v>
      </c>
      <c r="D33" s="128" t="s">
        <v>295</v>
      </c>
      <c r="E33" s="121">
        <f>' Capacity by Company'!D33</f>
        <v>10</v>
      </c>
      <c r="F33" s="121">
        <f>' Capacity by Company'!E33</f>
        <v>10</v>
      </c>
      <c r="G33" s="121">
        <f>' Capacity by Company'!F33</f>
        <v>10</v>
      </c>
      <c r="H33" s="121">
        <f>' Capacity by Company'!G33</f>
        <v>10</v>
      </c>
      <c r="I33" s="121">
        <f>' Capacity by Company'!H33</f>
        <v>15</v>
      </c>
      <c r="J33" s="121">
        <f>' Capacity by Company'!I33</f>
        <v>15</v>
      </c>
      <c r="K33" s="121">
        <f>' Capacity by Company'!J33</f>
        <v>15</v>
      </c>
      <c r="L33" s="121">
        <f>' Capacity by Company'!K33</f>
        <v>15</v>
      </c>
      <c r="M33" s="121">
        <f>' Capacity by Company'!L33</f>
        <v>20</v>
      </c>
      <c r="N33" s="121">
        <f>' Capacity by Company'!M33</f>
        <v>20</v>
      </c>
      <c r="O33" s="121">
        <f>' Capacity by Company'!N33</f>
        <v>20</v>
      </c>
      <c r="P33" s="121">
        <f>' Capacity by Company'!O33</f>
        <v>20</v>
      </c>
      <c r="Q33" s="121">
        <f>' Capacity by Company'!P33</f>
        <v>20</v>
      </c>
      <c r="R33" s="121">
        <f>' Capacity by Company'!Q33</f>
        <v>20</v>
      </c>
      <c r="S33" s="121">
        <f>' Capacity by Company'!R33</f>
        <v>20</v>
      </c>
      <c r="T33" s="121">
        <f>' Capacity by Company'!S33</f>
        <v>20</v>
      </c>
    </row>
    <row r="34" spans="1:20" x14ac:dyDescent="0.25">
      <c r="A34" s="95" t="s">
        <v>30</v>
      </c>
      <c r="B34" s="96" t="s">
        <v>188</v>
      </c>
      <c r="C34" s="132"/>
      <c r="D34" s="128" t="s">
        <v>12</v>
      </c>
      <c r="E34" s="121">
        <f>' Capacity by Company'!D34</f>
        <v>0</v>
      </c>
      <c r="F34" s="121">
        <f>' Capacity by Company'!E34</f>
        <v>0</v>
      </c>
      <c r="G34" s="121">
        <f>' Capacity by Company'!F34</f>
        <v>0</v>
      </c>
      <c r="H34" s="121">
        <f>' Capacity by Company'!G34</f>
        <v>0</v>
      </c>
      <c r="I34" s="121">
        <f>' Capacity by Company'!H34</f>
        <v>0</v>
      </c>
      <c r="J34" s="121">
        <f>' Capacity by Company'!I34</f>
        <v>0</v>
      </c>
      <c r="K34" s="121">
        <f>' Capacity by Company'!J34</f>
        <v>0</v>
      </c>
      <c r="L34" s="121">
        <f>' Capacity by Company'!K34</f>
        <v>0</v>
      </c>
      <c r="M34" s="121">
        <f>' Capacity by Company'!L34</f>
        <v>0</v>
      </c>
      <c r="N34" s="121">
        <f>' Capacity by Company'!M34</f>
        <v>0</v>
      </c>
      <c r="O34" s="121">
        <f>' Capacity by Company'!N34</f>
        <v>0</v>
      </c>
      <c r="P34" s="121">
        <f>' Capacity by Company'!O34</f>
        <v>0</v>
      </c>
      <c r="Q34" s="121">
        <f>' Capacity by Company'!P34</f>
        <v>0</v>
      </c>
      <c r="R34" s="121">
        <f>' Capacity by Company'!Q34</f>
        <v>0</v>
      </c>
      <c r="S34" s="121">
        <f>' Capacity by Company'!R34</f>
        <v>0</v>
      </c>
      <c r="T34" s="121">
        <f>' Capacity by Company'!S34</f>
        <v>0</v>
      </c>
    </row>
    <row r="35" spans="1:20" x14ac:dyDescent="0.25">
      <c r="A35" s="95" t="s">
        <v>30</v>
      </c>
      <c r="B35" s="96" t="s">
        <v>188</v>
      </c>
      <c r="C35" s="176"/>
      <c r="D35" s="128" t="s">
        <v>58</v>
      </c>
      <c r="E35" s="121">
        <f>' Capacity by Company'!D35</f>
        <v>10</v>
      </c>
      <c r="F35" s="121">
        <f>' Capacity by Company'!E35</f>
        <v>10</v>
      </c>
      <c r="G35" s="121">
        <f>' Capacity by Company'!F35</f>
        <v>10</v>
      </c>
      <c r="H35" s="121">
        <f>' Capacity by Company'!G35</f>
        <v>10</v>
      </c>
      <c r="I35" s="121">
        <f>' Capacity by Company'!H35</f>
        <v>15</v>
      </c>
      <c r="J35" s="121">
        <f>' Capacity by Company'!I35</f>
        <v>15</v>
      </c>
      <c r="K35" s="121">
        <f>' Capacity by Company'!J35</f>
        <v>15</v>
      </c>
      <c r="L35" s="121">
        <f>' Capacity by Company'!K35</f>
        <v>15</v>
      </c>
      <c r="M35" s="121">
        <f>' Capacity by Company'!L35</f>
        <v>20</v>
      </c>
      <c r="N35" s="121">
        <f>' Capacity by Company'!M35</f>
        <v>20</v>
      </c>
      <c r="O35" s="121">
        <f>' Capacity by Company'!N35</f>
        <v>20</v>
      </c>
      <c r="P35" s="121">
        <f>' Capacity by Company'!O35</f>
        <v>20</v>
      </c>
      <c r="Q35" s="121">
        <f>' Capacity by Company'!P35</f>
        <v>20</v>
      </c>
      <c r="R35" s="121">
        <f>' Capacity by Company'!Q35</f>
        <v>20</v>
      </c>
      <c r="S35" s="121">
        <f>' Capacity by Company'!R35</f>
        <v>20</v>
      </c>
      <c r="T35" s="121">
        <f>' Capacity by Company'!S35</f>
        <v>20</v>
      </c>
    </row>
    <row r="36" spans="1:20" x14ac:dyDescent="0.25">
      <c r="A36" s="95" t="s">
        <v>30</v>
      </c>
      <c r="B36" s="95" t="s">
        <v>52</v>
      </c>
      <c r="C36" s="132"/>
      <c r="D36" s="128" t="s">
        <v>58</v>
      </c>
      <c r="E36" s="121">
        <f>' Capacity by Company'!D36</f>
        <v>20</v>
      </c>
      <c r="F36" s="121">
        <f>' Capacity by Company'!E36</f>
        <v>20</v>
      </c>
      <c r="G36" s="121">
        <f>' Capacity by Company'!F36</f>
        <v>20</v>
      </c>
      <c r="H36" s="121">
        <f>' Capacity by Company'!G36</f>
        <v>20</v>
      </c>
      <c r="I36" s="121">
        <f>' Capacity by Company'!H36</f>
        <v>20</v>
      </c>
      <c r="J36" s="121">
        <f>' Capacity by Company'!I36</f>
        <v>20</v>
      </c>
      <c r="K36" s="121">
        <f>' Capacity by Company'!J36</f>
        <v>20</v>
      </c>
      <c r="L36" s="121">
        <f>' Capacity by Company'!K36</f>
        <v>20</v>
      </c>
      <c r="M36" s="121">
        <f>' Capacity by Company'!L36</f>
        <v>20</v>
      </c>
      <c r="N36" s="121">
        <f>' Capacity by Company'!M36</f>
        <v>20</v>
      </c>
      <c r="O36" s="121">
        <f>' Capacity by Company'!N36</f>
        <v>20</v>
      </c>
      <c r="P36" s="121">
        <f>' Capacity by Company'!O36</f>
        <v>20</v>
      </c>
      <c r="Q36" s="121">
        <f>' Capacity by Company'!P36</f>
        <v>20</v>
      </c>
      <c r="R36" s="121">
        <f>' Capacity by Company'!Q36</f>
        <v>20</v>
      </c>
      <c r="S36" s="121">
        <f>' Capacity by Company'!R36</f>
        <v>20</v>
      </c>
      <c r="T36" s="121">
        <f>' Capacity by Company'!S36</f>
        <v>20</v>
      </c>
    </row>
    <row r="37" spans="1:20" x14ac:dyDescent="0.25">
      <c r="A37" s="95" t="s">
        <v>30</v>
      </c>
      <c r="B37" s="95" t="s">
        <v>30</v>
      </c>
      <c r="C37" s="132"/>
      <c r="D37" s="128" t="s">
        <v>58</v>
      </c>
      <c r="E37" s="121">
        <f>' Capacity by Company'!D37</f>
        <v>427.12</v>
      </c>
      <c r="F37" s="121">
        <f>' Capacity by Company'!E37</f>
        <v>427.12</v>
      </c>
      <c r="G37" s="121">
        <f>' Capacity by Company'!F37</f>
        <v>427.12</v>
      </c>
      <c r="H37" s="121">
        <f>' Capacity by Company'!G37</f>
        <v>427.12</v>
      </c>
      <c r="I37" s="121">
        <f>' Capacity by Company'!H37</f>
        <v>442.12</v>
      </c>
      <c r="J37" s="121">
        <f>' Capacity by Company'!I37</f>
        <v>442.12</v>
      </c>
      <c r="K37" s="121">
        <f>' Capacity by Company'!J37</f>
        <v>477.12</v>
      </c>
      <c r="L37" s="121">
        <f>' Capacity by Company'!K37</f>
        <v>477.12</v>
      </c>
      <c r="M37" s="121">
        <f>' Capacity by Company'!L37</f>
        <v>482.12</v>
      </c>
      <c r="N37" s="121">
        <f>' Capacity by Company'!M37</f>
        <v>482.12</v>
      </c>
      <c r="O37" s="121">
        <f>' Capacity by Company'!N37</f>
        <v>482.12</v>
      </c>
      <c r="P37" s="121">
        <f>' Capacity by Company'!O37</f>
        <v>482.12</v>
      </c>
      <c r="Q37" s="121">
        <f>' Capacity by Company'!P37</f>
        <v>487.12</v>
      </c>
      <c r="R37" s="121">
        <f>' Capacity by Company'!Q37</f>
        <v>487.12</v>
      </c>
      <c r="S37" s="121">
        <f>' Capacity by Company'!R37</f>
        <v>487.12</v>
      </c>
      <c r="T37" s="121">
        <f>' Capacity by Company'!S37</f>
        <v>487.12</v>
      </c>
    </row>
    <row r="38" spans="1:20" x14ac:dyDescent="0.25">
      <c r="A38" s="95" t="s">
        <v>39</v>
      </c>
      <c r="B38" s="95" t="s">
        <v>36</v>
      </c>
      <c r="C38" s="96" t="s">
        <v>406</v>
      </c>
      <c r="D38" s="128" t="s">
        <v>299</v>
      </c>
      <c r="E38" s="121">
        <f>' Capacity by Company'!D38</f>
        <v>25</v>
      </c>
      <c r="F38" s="121">
        <f>' Capacity by Company'!E38</f>
        <v>25</v>
      </c>
      <c r="G38" s="121">
        <f>' Capacity by Company'!F38</f>
        <v>25</v>
      </c>
      <c r="H38" s="121">
        <f>' Capacity by Company'!G38</f>
        <v>25</v>
      </c>
      <c r="I38" s="121">
        <f>' Capacity by Company'!H38</f>
        <v>25</v>
      </c>
      <c r="J38" s="121">
        <f>' Capacity by Company'!I38</f>
        <v>0</v>
      </c>
      <c r="K38" s="121">
        <f>' Capacity by Company'!J38</f>
        <v>0</v>
      </c>
      <c r="L38" s="121">
        <f>' Capacity by Company'!K38</f>
        <v>0</v>
      </c>
      <c r="M38" s="121">
        <f>' Capacity by Company'!L38</f>
        <v>0</v>
      </c>
      <c r="N38" s="121">
        <f>' Capacity by Company'!M38</f>
        <v>0</v>
      </c>
      <c r="O38" s="121">
        <f>' Capacity by Company'!N38</f>
        <v>0</v>
      </c>
      <c r="P38" s="121">
        <f>' Capacity by Company'!O38</f>
        <v>0</v>
      </c>
      <c r="Q38" s="121">
        <f>' Capacity by Company'!P38</f>
        <v>0</v>
      </c>
      <c r="R38" s="121">
        <f>' Capacity by Company'!Q38</f>
        <v>0</v>
      </c>
      <c r="S38" s="121">
        <f>' Capacity by Company'!R38</f>
        <v>0</v>
      </c>
      <c r="T38" s="121">
        <f>' Capacity by Company'!S38</f>
        <v>0</v>
      </c>
    </row>
    <row r="39" spans="1:20" x14ac:dyDescent="0.25">
      <c r="A39" s="95" t="s">
        <v>39</v>
      </c>
      <c r="B39" s="95" t="s">
        <v>36</v>
      </c>
      <c r="C39" s="337" t="s">
        <v>406</v>
      </c>
      <c r="D39" s="132" t="s">
        <v>298</v>
      </c>
      <c r="E39" s="121">
        <f>' Capacity by Company'!D39</f>
        <v>0</v>
      </c>
      <c r="F39" s="121">
        <f>' Capacity by Company'!E39</f>
        <v>0</v>
      </c>
      <c r="G39" s="121">
        <f>' Capacity by Company'!F39</f>
        <v>0</v>
      </c>
      <c r="H39" s="121">
        <f>' Capacity by Company'!G39</f>
        <v>0</v>
      </c>
      <c r="I39" s="121">
        <f>' Capacity by Company'!H39</f>
        <v>0</v>
      </c>
      <c r="J39" s="121">
        <f>' Capacity by Company'!I39</f>
        <v>30</v>
      </c>
      <c r="K39" s="121">
        <f>' Capacity by Company'!J39</f>
        <v>30</v>
      </c>
      <c r="L39" s="121">
        <f>' Capacity by Company'!K39</f>
        <v>30</v>
      </c>
      <c r="M39" s="121">
        <f>' Capacity by Company'!L39</f>
        <v>30</v>
      </c>
      <c r="N39" s="121">
        <f>' Capacity by Company'!M39</f>
        <v>30</v>
      </c>
      <c r="O39" s="121">
        <f>' Capacity by Company'!N39</f>
        <v>30</v>
      </c>
      <c r="P39" s="121">
        <f>' Capacity by Company'!O39</f>
        <v>30</v>
      </c>
      <c r="Q39" s="121">
        <f>' Capacity by Company'!P39</f>
        <v>30</v>
      </c>
      <c r="R39" s="121">
        <f>' Capacity by Company'!Q39</f>
        <v>30</v>
      </c>
      <c r="S39" s="121">
        <f>' Capacity by Company'!R39</f>
        <v>30</v>
      </c>
      <c r="T39" s="121">
        <f>' Capacity by Company'!S39</f>
        <v>30</v>
      </c>
    </row>
    <row r="40" spans="1:20" x14ac:dyDescent="0.25">
      <c r="A40" s="95" t="s">
        <v>39</v>
      </c>
      <c r="B40" s="95" t="s">
        <v>36</v>
      </c>
      <c r="C40" s="132" t="s">
        <v>407</v>
      </c>
      <c r="D40" s="128" t="s">
        <v>303</v>
      </c>
      <c r="E40" s="121">
        <f>' Capacity by Company'!D40</f>
        <v>20</v>
      </c>
      <c r="F40" s="121">
        <f>' Capacity by Company'!E40</f>
        <v>20</v>
      </c>
      <c r="G40" s="121">
        <f>' Capacity by Company'!F40</f>
        <v>20</v>
      </c>
      <c r="H40" s="121">
        <f>' Capacity by Company'!G40</f>
        <v>20</v>
      </c>
      <c r="I40" s="121">
        <f>' Capacity by Company'!H40</f>
        <v>20</v>
      </c>
      <c r="J40" s="121">
        <f>' Capacity by Company'!I40</f>
        <v>20</v>
      </c>
      <c r="K40" s="121">
        <f>' Capacity by Company'!J40</f>
        <v>20</v>
      </c>
      <c r="L40" s="121">
        <f>' Capacity by Company'!K40</f>
        <v>20</v>
      </c>
      <c r="M40" s="121">
        <f>' Capacity by Company'!L40</f>
        <v>20</v>
      </c>
      <c r="N40" s="121">
        <f>' Capacity by Company'!M40</f>
        <v>20</v>
      </c>
      <c r="O40" s="121">
        <f>' Capacity by Company'!N40</f>
        <v>20</v>
      </c>
      <c r="P40" s="121">
        <f>' Capacity by Company'!O40</f>
        <v>20</v>
      </c>
      <c r="Q40" s="121">
        <f>' Capacity by Company'!P40</f>
        <v>20</v>
      </c>
      <c r="R40" s="121">
        <f>' Capacity by Company'!Q40</f>
        <v>20</v>
      </c>
      <c r="S40" s="121">
        <f>' Capacity by Company'!R40</f>
        <v>20</v>
      </c>
      <c r="T40" s="121">
        <f>' Capacity by Company'!S40</f>
        <v>20</v>
      </c>
    </row>
    <row r="41" spans="1:20" x14ac:dyDescent="0.25">
      <c r="A41" s="95" t="s">
        <v>39</v>
      </c>
      <c r="B41" s="95" t="s">
        <v>36</v>
      </c>
      <c r="C41" s="132" t="s">
        <v>408</v>
      </c>
      <c r="D41" s="128" t="s">
        <v>304</v>
      </c>
      <c r="E41" s="121">
        <f>' Capacity by Company'!D41</f>
        <v>20</v>
      </c>
      <c r="F41" s="121">
        <f>' Capacity by Company'!E41</f>
        <v>20</v>
      </c>
      <c r="G41" s="121">
        <f>' Capacity by Company'!F41</f>
        <v>20</v>
      </c>
      <c r="H41" s="121">
        <f>' Capacity by Company'!G41</f>
        <v>20</v>
      </c>
      <c r="I41" s="121">
        <f>' Capacity by Company'!H41</f>
        <v>20</v>
      </c>
      <c r="J41" s="121">
        <f>' Capacity by Company'!I41</f>
        <v>20</v>
      </c>
      <c r="K41" s="121">
        <f>' Capacity by Company'!J41</f>
        <v>20</v>
      </c>
      <c r="L41" s="121">
        <f>' Capacity by Company'!K41</f>
        <v>20</v>
      </c>
      <c r="M41" s="121">
        <f>' Capacity by Company'!L41</f>
        <v>20</v>
      </c>
      <c r="N41" s="121">
        <f>' Capacity by Company'!M41</f>
        <v>20</v>
      </c>
      <c r="O41" s="121">
        <f>' Capacity by Company'!N41</f>
        <v>20</v>
      </c>
      <c r="P41" s="121">
        <f>' Capacity by Company'!O41</f>
        <v>20</v>
      </c>
      <c r="Q41" s="121">
        <f>' Capacity by Company'!P41</f>
        <v>20</v>
      </c>
      <c r="R41" s="121">
        <f>' Capacity by Company'!Q41</f>
        <v>20</v>
      </c>
      <c r="S41" s="121">
        <f>' Capacity by Company'!R41</f>
        <v>20</v>
      </c>
      <c r="T41" s="121">
        <f>' Capacity by Company'!S41</f>
        <v>20</v>
      </c>
    </row>
    <row r="42" spans="1:20" x14ac:dyDescent="0.25">
      <c r="A42" s="95" t="s">
        <v>39</v>
      </c>
      <c r="B42" s="95" t="s">
        <v>36</v>
      </c>
      <c r="C42" s="132"/>
      <c r="D42" s="129" t="s">
        <v>12</v>
      </c>
      <c r="E42" s="121">
        <f>' Capacity by Company'!D42</f>
        <v>10</v>
      </c>
      <c r="F42" s="121">
        <f>' Capacity by Company'!E42</f>
        <v>10</v>
      </c>
      <c r="G42" s="121">
        <f>' Capacity by Company'!F42</f>
        <v>10</v>
      </c>
      <c r="H42" s="121">
        <f>' Capacity by Company'!G42</f>
        <v>10</v>
      </c>
      <c r="I42" s="121">
        <f>' Capacity by Company'!H42</f>
        <v>10</v>
      </c>
      <c r="J42" s="121">
        <f>' Capacity by Company'!I42</f>
        <v>10</v>
      </c>
      <c r="K42" s="121">
        <f>' Capacity by Company'!J42</f>
        <v>10</v>
      </c>
      <c r="L42" s="121">
        <f>' Capacity by Company'!K42</f>
        <v>10</v>
      </c>
      <c r="M42" s="121">
        <f>' Capacity by Company'!L42</f>
        <v>10</v>
      </c>
      <c r="N42" s="121">
        <f>' Capacity by Company'!M42</f>
        <v>10</v>
      </c>
      <c r="O42" s="121">
        <f>' Capacity by Company'!N42</f>
        <v>10</v>
      </c>
      <c r="P42" s="121">
        <f>' Capacity by Company'!O42</f>
        <v>10</v>
      </c>
      <c r="Q42" s="121">
        <f>' Capacity by Company'!P42</f>
        <v>10</v>
      </c>
      <c r="R42" s="121">
        <f>' Capacity by Company'!Q42</f>
        <v>10</v>
      </c>
      <c r="S42" s="121">
        <f>' Capacity by Company'!R42</f>
        <v>10</v>
      </c>
      <c r="T42" s="121">
        <f>' Capacity by Company'!S42</f>
        <v>10</v>
      </c>
    </row>
    <row r="43" spans="1:20" x14ac:dyDescent="0.25">
      <c r="A43" s="95" t="s">
        <v>39</v>
      </c>
      <c r="B43" s="95" t="s">
        <v>36</v>
      </c>
      <c r="C43" s="132"/>
      <c r="D43" s="128" t="s">
        <v>58</v>
      </c>
      <c r="E43" s="121">
        <f>' Capacity by Company'!D43</f>
        <v>75</v>
      </c>
      <c r="F43" s="121">
        <f>' Capacity by Company'!E43</f>
        <v>75</v>
      </c>
      <c r="G43" s="121">
        <f>' Capacity by Company'!F43</f>
        <v>75</v>
      </c>
      <c r="H43" s="121">
        <f>' Capacity by Company'!G43</f>
        <v>75</v>
      </c>
      <c r="I43" s="121">
        <f>' Capacity by Company'!H43</f>
        <v>75</v>
      </c>
      <c r="J43" s="121">
        <f>' Capacity by Company'!I43</f>
        <v>80</v>
      </c>
      <c r="K43" s="121">
        <f>' Capacity by Company'!J43</f>
        <v>80</v>
      </c>
      <c r="L43" s="121">
        <f>' Capacity by Company'!K43</f>
        <v>80</v>
      </c>
      <c r="M43" s="121">
        <f>' Capacity by Company'!L43</f>
        <v>80</v>
      </c>
      <c r="N43" s="121">
        <f>' Capacity by Company'!M43</f>
        <v>80</v>
      </c>
      <c r="O43" s="121">
        <f>' Capacity by Company'!N43</f>
        <v>80</v>
      </c>
      <c r="P43" s="121">
        <f>' Capacity by Company'!O43</f>
        <v>80</v>
      </c>
      <c r="Q43" s="121">
        <f>' Capacity by Company'!P43</f>
        <v>80</v>
      </c>
      <c r="R43" s="121">
        <f>' Capacity by Company'!Q43</f>
        <v>80</v>
      </c>
      <c r="S43" s="121">
        <f>' Capacity by Company'!R43</f>
        <v>80</v>
      </c>
      <c r="T43" s="121">
        <f>' Capacity by Company'!S43</f>
        <v>80</v>
      </c>
    </row>
    <row r="44" spans="1:20" s="317" customFormat="1" x14ac:dyDescent="0.25">
      <c r="A44" s="336" t="s">
        <v>39</v>
      </c>
      <c r="B44" s="336" t="s">
        <v>53</v>
      </c>
      <c r="C44" s="132" t="s">
        <v>409</v>
      </c>
      <c r="D44" s="128" t="s">
        <v>302</v>
      </c>
      <c r="E44" s="344">
        <f>' Capacity by Company'!D44</f>
        <v>15</v>
      </c>
      <c r="F44" s="344">
        <f>' Capacity by Company'!E44</f>
        <v>15</v>
      </c>
      <c r="G44" s="344">
        <f>' Capacity by Company'!F44</f>
        <v>15</v>
      </c>
      <c r="H44" s="344">
        <f>' Capacity by Company'!G44</f>
        <v>15</v>
      </c>
      <c r="I44" s="344">
        <f>' Capacity by Company'!H44</f>
        <v>15</v>
      </c>
      <c r="J44" s="344">
        <f>' Capacity by Company'!I44</f>
        <v>15</v>
      </c>
      <c r="K44" s="344">
        <f>' Capacity by Company'!J44</f>
        <v>15</v>
      </c>
      <c r="L44" s="344">
        <f>' Capacity by Company'!K44</f>
        <v>15</v>
      </c>
      <c r="M44" s="344">
        <f>' Capacity by Company'!L44</f>
        <v>15</v>
      </c>
      <c r="N44" s="344">
        <f>' Capacity by Company'!M44</f>
        <v>15</v>
      </c>
      <c r="O44" s="344">
        <f>' Capacity by Company'!N44</f>
        <v>15</v>
      </c>
      <c r="P44" s="344">
        <f>' Capacity by Company'!O44</f>
        <v>15</v>
      </c>
      <c r="Q44" s="344">
        <f>' Capacity by Company'!P44</f>
        <v>15</v>
      </c>
      <c r="R44" s="344">
        <f>' Capacity by Company'!Q44</f>
        <v>15</v>
      </c>
      <c r="S44" s="344">
        <f>' Capacity by Company'!R44</f>
        <v>15</v>
      </c>
      <c r="T44" s="344">
        <f>' Capacity by Company'!S44</f>
        <v>15</v>
      </c>
    </row>
    <row r="45" spans="1:20" s="317" customFormat="1" x14ac:dyDescent="0.25">
      <c r="A45" s="336" t="s">
        <v>39</v>
      </c>
      <c r="B45" s="336" t="s">
        <v>53</v>
      </c>
      <c r="C45" s="132"/>
      <c r="D45" s="128" t="s">
        <v>379</v>
      </c>
      <c r="E45" s="344">
        <f>' Capacity by Company'!D48</f>
        <v>5</v>
      </c>
      <c r="F45" s="344">
        <f>' Capacity by Company'!E48</f>
        <v>5</v>
      </c>
      <c r="G45" s="344">
        <f>' Capacity by Company'!F48</f>
        <v>5</v>
      </c>
      <c r="H45" s="344">
        <f>' Capacity by Company'!G48</f>
        <v>5</v>
      </c>
      <c r="I45" s="344">
        <f>' Capacity by Company'!H48</f>
        <v>5</v>
      </c>
      <c r="J45" s="344">
        <f>' Capacity by Company'!I48</f>
        <v>5</v>
      </c>
      <c r="K45" s="344">
        <f>' Capacity by Company'!J48</f>
        <v>5</v>
      </c>
      <c r="L45" s="344">
        <f>' Capacity by Company'!K48</f>
        <v>5</v>
      </c>
      <c r="M45" s="344">
        <f>' Capacity by Company'!L48</f>
        <v>5</v>
      </c>
      <c r="N45" s="344">
        <f>' Capacity by Company'!M48</f>
        <v>5</v>
      </c>
      <c r="O45" s="344">
        <f>' Capacity by Company'!N48</f>
        <v>5</v>
      </c>
      <c r="P45" s="344">
        <f>' Capacity by Company'!O48</f>
        <v>5</v>
      </c>
      <c r="Q45" s="344">
        <f>' Capacity by Company'!P48</f>
        <v>5</v>
      </c>
      <c r="R45" s="344">
        <f>' Capacity by Company'!Q48</f>
        <v>5</v>
      </c>
      <c r="S45" s="344">
        <f>' Capacity by Company'!R48</f>
        <v>5</v>
      </c>
      <c r="T45" s="344">
        <f>' Capacity by Company'!S48</f>
        <v>5</v>
      </c>
    </row>
    <row r="46" spans="1:20" s="317" customFormat="1" x14ac:dyDescent="0.25">
      <c r="A46" s="336" t="s">
        <v>39</v>
      </c>
      <c r="B46" s="336" t="s">
        <v>53</v>
      </c>
      <c r="C46" s="132"/>
      <c r="D46" s="128" t="s">
        <v>58</v>
      </c>
      <c r="E46" s="344">
        <f>' Capacity by Company'!D46</f>
        <v>20</v>
      </c>
      <c r="F46" s="344">
        <f>' Capacity by Company'!E46</f>
        <v>20</v>
      </c>
      <c r="G46" s="344">
        <f>' Capacity by Company'!F46</f>
        <v>20</v>
      </c>
      <c r="H46" s="344">
        <f>' Capacity by Company'!G46</f>
        <v>20</v>
      </c>
      <c r="I46" s="344">
        <f>' Capacity by Company'!H46</f>
        <v>20</v>
      </c>
      <c r="J46" s="344">
        <f>' Capacity by Company'!I46</f>
        <v>20</v>
      </c>
      <c r="K46" s="344">
        <f>' Capacity by Company'!J46</f>
        <v>20</v>
      </c>
      <c r="L46" s="344">
        <f>' Capacity by Company'!K46</f>
        <v>20</v>
      </c>
      <c r="M46" s="344">
        <f>' Capacity by Company'!L46</f>
        <v>20</v>
      </c>
      <c r="N46" s="344">
        <f>' Capacity by Company'!M46</f>
        <v>20</v>
      </c>
      <c r="O46" s="344">
        <f>' Capacity by Company'!N46</f>
        <v>20</v>
      </c>
      <c r="P46" s="344">
        <f>' Capacity by Company'!O46</f>
        <v>20</v>
      </c>
      <c r="Q46" s="344">
        <f>' Capacity by Company'!P46</f>
        <v>20</v>
      </c>
      <c r="R46" s="344">
        <f>' Capacity by Company'!Q46</f>
        <v>20</v>
      </c>
      <c r="S46" s="344">
        <f>' Capacity by Company'!R46</f>
        <v>20</v>
      </c>
      <c r="T46" s="344">
        <f>' Capacity by Company'!S46</f>
        <v>20</v>
      </c>
    </row>
    <row r="47" spans="1:20" x14ac:dyDescent="0.25">
      <c r="A47" s="95" t="s">
        <v>39</v>
      </c>
      <c r="B47" s="95" t="s">
        <v>42</v>
      </c>
      <c r="C47" s="132" t="s">
        <v>410</v>
      </c>
      <c r="D47" s="129" t="s">
        <v>269</v>
      </c>
      <c r="E47" s="121">
        <f>' Capacity by Company'!D47</f>
        <v>18</v>
      </c>
      <c r="F47" s="121">
        <f>' Capacity by Company'!E47</f>
        <v>18</v>
      </c>
      <c r="G47" s="121">
        <f>' Capacity by Company'!F47</f>
        <v>18</v>
      </c>
      <c r="H47" s="121">
        <f>' Capacity by Company'!G47</f>
        <v>18</v>
      </c>
      <c r="I47" s="121">
        <f>' Capacity by Company'!H47</f>
        <v>18</v>
      </c>
      <c r="J47" s="121">
        <f>' Capacity by Company'!I47</f>
        <v>18</v>
      </c>
      <c r="K47" s="121">
        <f>' Capacity by Company'!J47</f>
        <v>18</v>
      </c>
      <c r="L47" s="121">
        <f>' Capacity by Company'!K47</f>
        <v>18</v>
      </c>
      <c r="M47" s="121">
        <f>' Capacity by Company'!L47</f>
        <v>18</v>
      </c>
      <c r="N47" s="121">
        <f>' Capacity by Company'!M47</f>
        <v>18</v>
      </c>
      <c r="O47" s="121">
        <f>' Capacity by Company'!N47</f>
        <v>18</v>
      </c>
      <c r="P47" s="121">
        <f>' Capacity by Company'!O47</f>
        <v>18</v>
      </c>
      <c r="Q47" s="121">
        <f>' Capacity by Company'!P47</f>
        <v>18</v>
      </c>
      <c r="R47" s="121">
        <f>' Capacity by Company'!Q47</f>
        <v>18</v>
      </c>
      <c r="S47" s="121">
        <f>' Capacity by Company'!R47</f>
        <v>18</v>
      </c>
      <c r="T47" s="121">
        <f>' Capacity by Company'!S47</f>
        <v>18</v>
      </c>
    </row>
    <row r="48" spans="1:20" x14ac:dyDescent="0.25">
      <c r="A48" s="95" t="s">
        <v>39</v>
      </c>
      <c r="B48" s="95" t="s">
        <v>42</v>
      </c>
      <c r="C48" s="132" t="s">
        <v>411</v>
      </c>
      <c r="D48" s="129" t="s">
        <v>301</v>
      </c>
      <c r="E48" s="121">
        <f>' Capacity by Company'!D48</f>
        <v>5</v>
      </c>
      <c r="F48" s="121">
        <f>' Capacity by Company'!E48</f>
        <v>5</v>
      </c>
      <c r="G48" s="121">
        <f>' Capacity by Company'!F48</f>
        <v>5</v>
      </c>
      <c r="H48" s="121">
        <f>' Capacity by Company'!G48</f>
        <v>5</v>
      </c>
      <c r="I48" s="121">
        <f>' Capacity by Company'!H48</f>
        <v>5</v>
      </c>
      <c r="J48" s="121">
        <f>' Capacity by Company'!I48</f>
        <v>5</v>
      </c>
      <c r="K48" s="121">
        <f>' Capacity by Company'!J48</f>
        <v>5</v>
      </c>
      <c r="L48" s="121">
        <f>' Capacity by Company'!K48</f>
        <v>5</v>
      </c>
      <c r="M48" s="121">
        <f>' Capacity by Company'!L48</f>
        <v>5</v>
      </c>
      <c r="N48" s="121">
        <f>' Capacity by Company'!M48</f>
        <v>5</v>
      </c>
      <c r="O48" s="121">
        <f>' Capacity by Company'!N48</f>
        <v>5</v>
      </c>
      <c r="P48" s="121">
        <f>' Capacity by Company'!O48</f>
        <v>5</v>
      </c>
      <c r="Q48" s="121">
        <f>' Capacity by Company'!P48</f>
        <v>5</v>
      </c>
      <c r="R48" s="121">
        <f>' Capacity by Company'!Q48</f>
        <v>5</v>
      </c>
      <c r="S48" s="121">
        <f>' Capacity by Company'!R48</f>
        <v>5</v>
      </c>
      <c r="T48" s="121">
        <f>' Capacity by Company'!S48</f>
        <v>5</v>
      </c>
    </row>
    <row r="49" spans="1:20" x14ac:dyDescent="0.25">
      <c r="A49" s="95" t="s">
        <v>39</v>
      </c>
      <c r="B49" s="95" t="s">
        <v>42</v>
      </c>
      <c r="C49" s="132"/>
      <c r="D49" s="129" t="s">
        <v>12</v>
      </c>
      <c r="E49" s="121">
        <f>' Capacity by Company'!D49</f>
        <v>0</v>
      </c>
      <c r="F49" s="121">
        <f>' Capacity by Company'!E49</f>
        <v>0</v>
      </c>
      <c r="G49" s="121">
        <f>' Capacity by Company'!F49</f>
        <v>0</v>
      </c>
      <c r="H49" s="121">
        <f>' Capacity by Company'!G49</f>
        <v>0</v>
      </c>
      <c r="I49" s="121">
        <f>' Capacity by Company'!H49</f>
        <v>0</v>
      </c>
      <c r="J49" s="121">
        <f>' Capacity by Company'!I49</f>
        <v>0</v>
      </c>
      <c r="K49" s="121">
        <f>' Capacity by Company'!J49</f>
        <v>0</v>
      </c>
      <c r="L49" s="121">
        <f>' Capacity by Company'!K49</f>
        <v>0</v>
      </c>
      <c r="M49" s="121">
        <f>' Capacity by Company'!L49</f>
        <v>0</v>
      </c>
      <c r="N49" s="121">
        <f>' Capacity by Company'!M49</f>
        <v>0</v>
      </c>
      <c r="O49" s="121">
        <f>' Capacity by Company'!N49</f>
        <v>0</v>
      </c>
      <c r="P49" s="121">
        <f>' Capacity by Company'!O49</f>
        <v>0</v>
      </c>
      <c r="Q49" s="121">
        <f>' Capacity by Company'!P49</f>
        <v>0</v>
      </c>
      <c r="R49" s="121">
        <f>' Capacity by Company'!Q49</f>
        <v>0</v>
      </c>
      <c r="S49" s="121">
        <f>' Capacity by Company'!R49</f>
        <v>0</v>
      </c>
      <c r="T49" s="121">
        <f>' Capacity by Company'!S49</f>
        <v>0</v>
      </c>
    </row>
    <row r="50" spans="1:20" x14ac:dyDescent="0.25">
      <c r="A50" s="95" t="s">
        <v>39</v>
      </c>
      <c r="B50" s="95" t="s">
        <v>42</v>
      </c>
      <c r="C50" s="132"/>
      <c r="D50" s="128" t="s">
        <v>58</v>
      </c>
      <c r="E50" s="121">
        <f>' Capacity by Company'!D50</f>
        <v>23</v>
      </c>
      <c r="F50" s="121">
        <f>' Capacity by Company'!E50</f>
        <v>23</v>
      </c>
      <c r="G50" s="121">
        <f>' Capacity by Company'!F50</f>
        <v>23</v>
      </c>
      <c r="H50" s="121">
        <f>' Capacity by Company'!G50</f>
        <v>23</v>
      </c>
      <c r="I50" s="121">
        <f>' Capacity by Company'!H50</f>
        <v>23</v>
      </c>
      <c r="J50" s="121">
        <f>' Capacity by Company'!I50</f>
        <v>23</v>
      </c>
      <c r="K50" s="121">
        <f>' Capacity by Company'!J50</f>
        <v>23</v>
      </c>
      <c r="L50" s="121">
        <f>' Capacity by Company'!K50</f>
        <v>23</v>
      </c>
      <c r="M50" s="121">
        <f>' Capacity by Company'!L50</f>
        <v>23</v>
      </c>
      <c r="N50" s="121">
        <f>' Capacity by Company'!M50</f>
        <v>23</v>
      </c>
      <c r="O50" s="121">
        <f>' Capacity by Company'!N50</f>
        <v>23</v>
      </c>
      <c r="P50" s="121">
        <f>' Capacity by Company'!O50</f>
        <v>23</v>
      </c>
      <c r="Q50" s="121">
        <f>' Capacity by Company'!P50</f>
        <v>23</v>
      </c>
      <c r="R50" s="121">
        <f>' Capacity by Company'!Q50</f>
        <v>23</v>
      </c>
      <c r="S50" s="121">
        <f>' Capacity by Company'!R50</f>
        <v>23</v>
      </c>
      <c r="T50" s="121">
        <f>' Capacity by Company'!S50</f>
        <v>23</v>
      </c>
    </row>
    <row r="51" spans="1:20" s="111" customFormat="1" ht="12.75" x14ac:dyDescent="0.2">
      <c r="A51" s="95" t="s">
        <v>39</v>
      </c>
      <c r="B51" s="114" t="s">
        <v>109</v>
      </c>
      <c r="C51" s="132" t="s">
        <v>412</v>
      </c>
      <c r="D51" s="128" t="s">
        <v>285</v>
      </c>
      <c r="E51" s="121">
        <f>' Capacity by Company'!D51</f>
        <v>5</v>
      </c>
      <c r="F51" s="121">
        <f>' Capacity by Company'!E51</f>
        <v>5</v>
      </c>
      <c r="G51" s="121">
        <f>' Capacity by Company'!F51</f>
        <v>5</v>
      </c>
      <c r="H51" s="121">
        <f>' Capacity by Company'!G51</f>
        <v>5</v>
      </c>
      <c r="I51" s="121">
        <f>' Capacity by Company'!H51</f>
        <v>5</v>
      </c>
      <c r="J51" s="121">
        <f>' Capacity by Company'!I51</f>
        <v>5</v>
      </c>
      <c r="K51" s="121">
        <f>' Capacity by Company'!J51</f>
        <v>5</v>
      </c>
      <c r="L51" s="121">
        <f>' Capacity by Company'!K51</f>
        <v>5</v>
      </c>
      <c r="M51" s="121">
        <f>' Capacity by Company'!L51</f>
        <v>5</v>
      </c>
      <c r="N51" s="121">
        <f>' Capacity by Company'!M51</f>
        <v>5</v>
      </c>
      <c r="O51" s="121">
        <f>' Capacity by Company'!N51</f>
        <v>5</v>
      </c>
      <c r="P51" s="121">
        <f>' Capacity by Company'!O51</f>
        <v>5</v>
      </c>
      <c r="Q51" s="121">
        <f>' Capacity by Company'!P51</f>
        <v>5</v>
      </c>
      <c r="R51" s="121">
        <f>' Capacity by Company'!Q51</f>
        <v>5</v>
      </c>
      <c r="S51" s="121">
        <f>' Capacity by Company'!R51</f>
        <v>5</v>
      </c>
      <c r="T51" s="121">
        <f>' Capacity by Company'!S51</f>
        <v>5</v>
      </c>
    </row>
    <row r="52" spans="1:20" s="113" customFormat="1" ht="12.75" x14ac:dyDescent="0.2">
      <c r="A52" s="95" t="s">
        <v>39</v>
      </c>
      <c r="B52" s="114" t="s">
        <v>109</v>
      </c>
      <c r="C52" s="132"/>
      <c r="D52" s="129" t="s">
        <v>12</v>
      </c>
      <c r="E52" s="121">
        <f>' Capacity by Company'!D52</f>
        <v>0</v>
      </c>
      <c r="F52" s="121">
        <f>' Capacity by Company'!E52</f>
        <v>0</v>
      </c>
      <c r="G52" s="121">
        <f>' Capacity by Company'!F52</f>
        <v>0</v>
      </c>
      <c r="H52" s="121">
        <f>' Capacity by Company'!G52</f>
        <v>0</v>
      </c>
      <c r="I52" s="121">
        <f>' Capacity by Company'!H52</f>
        <v>0</v>
      </c>
      <c r="J52" s="121">
        <f>' Capacity by Company'!I52</f>
        <v>0</v>
      </c>
      <c r="K52" s="121">
        <f>' Capacity by Company'!J52</f>
        <v>0</v>
      </c>
      <c r="L52" s="121">
        <f>' Capacity by Company'!K52</f>
        <v>0</v>
      </c>
      <c r="M52" s="121">
        <f>' Capacity by Company'!L52</f>
        <v>0</v>
      </c>
      <c r="N52" s="121">
        <f>' Capacity by Company'!M52</f>
        <v>0</v>
      </c>
      <c r="O52" s="121">
        <f>' Capacity by Company'!N52</f>
        <v>0</v>
      </c>
      <c r="P52" s="121">
        <f>' Capacity by Company'!O52</f>
        <v>0</v>
      </c>
      <c r="Q52" s="121">
        <f>' Capacity by Company'!P52</f>
        <v>0</v>
      </c>
      <c r="R52" s="121">
        <f>' Capacity by Company'!Q52</f>
        <v>0</v>
      </c>
      <c r="S52" s="121">
        <f>' Capacity by Company'!R52</f>
        <v>0</v>
      </c>
      <c r="T52" s="121">
        <f>' Capacity by Company'!S52</f>
        <v>0</v>
      </c>
    </row>
    <row r="53" spans="1:20" x14ac:dyDescent="0.25">
      <c r="A53" s="95" t="s">
        <v>39</v>
      </c>
      <c r="B53" s="114" t="s">
        <v>109</v>
      </c>
      <c r="C53" s="132"/>
      <c r="D53" s="128" t="s">
        <v>58</v>
      </c>
      <c r="E53" s="121">
        <f>' Capacity by Company'!D53</f>
        <v>5</v>
      </c>
      <c r="F53" s="121">
        <f>' Capacity by Company'!E53</f>
        <v>5</v>
      </c>
      <c r="G53" s="121">
        <f>' Capacity by Company'!F53</f>
        <v>5</v>
      </c>
      <c r="H53" s="121">
        <f>' Capacity by Company'!G53</f>
        <v>5</v>
      </c>
      <c r="I53" s="121">
        <f>' Capacity by Company'!H53</f>
        <v>5</v>
      </c>
      <c r="J53" s="121">
        <f>' Capacity by Company'!I53</f>
        <v>5</v>
      </c>
      <c r="K53" s="121">
        <f>' Capacity by Company'!J53</f>
        <v>5</v>
      </c>
      <c r="L53" s="121">
        <f>' Capacity by Company'!K53</f>
        <v>5</v>
      </c>
      <c r="M53" s="121">
        <f>' Capacity by Company'!L53</f>
        <v>5</v>
      </c>
      <c r="N53" s="121">
        <f>' Capacity by Company'!M53</f>
        <v>5</v>
      </c>
      <c r="O53" s="121">
        <f>' Capacity by Company'!N53</f>
        <v>5</v>
      </c>
      <c r="P53" s="121">
        <f>' Capacity by Company'!O53</f>
        <v>5</v>
      </c>
      <c r="Q53" s="121">
        <f>' Capacity by Company'!P53</f>
        <v>5</v>
      </c>
      <c r="R53" s="121">
        <f>' Capacity by Company'!Q53</f>
        <v>5</v>
      </c>
      <c r="S53" s="121">
        <f>' Capacity by Company'!R53</f>
        <v>5</v>
      </c>
      <c r="T53" s="121">
        <f>' Capacity by Company'!S53</f>
        <v>5</v>
      </c>
    </row>
    <row r="54" spans="1:20" x14ac:dyDescent="0.25">
      <c r="A54" s="95" t="s">
        <v>39</v>
      </c>
      <c r="B54" s="95" t="s">
        <v>106</v>
      </c>
      <c r="C54" s="131" t="s">
        <v>413</v>
      </c>
      <c r="D54" s="129" t="s">
        <v>194</v>
      </c>
      <c r="E54" s="121">
        <f>' Capacity by Company'!D54</f>
        <v>30</v>
      </c>
      <c r="F54" s="121">
        <f>' Capacity by Company'!E54</f>
        <v>30</v>
      </c>
      <c r="G54" s="121">
        <f>' Capacity by Company'!F54</f>
        <v>30</v>
      </c>
      <c r="H54" s="121">
        <f>' Capacity by Company'!G54</f>
        <v>30</v>
      </c>
      <c r="I54" s="121">
        <f>' Capacity by Company'!H54</f>
        <v>30</v>
      </c>
      <c r="J54" s="121">
        <f>' Capacity by Company'!I54</f>
        <v>30</v>
      </c>
      <c r="K54" s="121">
        <f>' Capacity by Company'!J54</f>
        <v>30</v>
      </c>
      <c r="L54" s="121">
        <f>' Capacity by Company'!K54</f>
        <v>30</v>
      </c>
      <c r="M54" s="121">
        <f>' Capacity by Company'!L54</f>
        <v>30</v>
      </c>
      <c r="N54" s="121">
        <f>' Capacity by Company'!M54</f>
        <v>30</v>
      </c>
      <c r="O54" s="121">
        <f>' Capacity by Company'!N54</f>
        <v>30</v>
      </c>
      <c r="P54" s="121">
        <f>' Capacity by Company'!O54</f>
        <v>30</v>
      </c>
      <c r="Q54" s="121">
        <f>' Capacity by Company'!P54</f>
        <v>30</v>
      </c>
      <c r="R54" s="121">
        <f>' Capacity by Company'!Q54</f>
        <v>30</v>
      </c>
      <c r="S54" s="121">
        <f>' Capacity by Company'!R54</f>
        <v>30</v>
      </c>
      <c r="T54" s="121">
        <f>' Capacity by Company'!S54</f>
        <v>30</v>
      </c>
    </row>
    <row r="55" spans="1:20" x14ac:dyDescent="0.25">
      <c r="A55" s="95" t="s">
        <v>39</v>
      </c>
      <c r="B55" s="95" t="s">
        <v>106</v>
      </c>
      <c r="C55" s="176"/>
      <c r="D55" s="129" t="s">
        <v>12</v>
      </c>
      <c r="E55" s="121">
        <f>' Capacity by Company'!D55</f>
        <v>0</v>
      </c>
      <c r="F55" s="121">
        <f>' Capacity by Company'!E55</f>
        <v>0</v>
      </c>
      <c r="G55" s="121">
        <f>' Capacity by Company'!F55</f>
        <v>0</v>
      </c>
      <c r="H55" s="121">
        <f>' Capacity by Company'!G55</f>
        <v>0</v>
      </c>
      <c r="I55" s="121">
        <f>' Capacity by Company'!H55</f>
        <v>0</v>
      </c>
      <c r="J55" s="121">
        <f>' Capacity by Company'!I55</f>
        <v>0</v>
      </c>
      <c r="K55" s="121">
        <f>' Capacity by Company'!J55</f>
        <v>0</v>
      </c>
      <c r="L55" s="121">
        <f>' Capacity by Company'!K55</f>
        <v>0</v>
      </c>
      <c r="M55" s="121">
        <f>' Capacity by Company'!L55</f>
        <v>0</v>
      </c>
      <c r="N55" s="121">
        <f>' Capacity by Company'!M55</f>
        <v>0</v>
      </c>
      <c r="O55" s="121">
        <f>' Capacity by Company'!N55</f>
        <v>0</v>
      </c>
      <c r="P55" s="121">
        <f>' Capacity by Company'!O55</f>
        <v>0</v>
      </c>
      <c r="Q55" s="121">
        <f>' Capacity by Company'!P55</f>
        <v>0</v>
      </c>
      <c r="R55" s="121">
        <f>' Capacity by Company'!Q55</f>
        <v>0</v>
      </c>
      <c r="S55" s="121">
        <f>' Capacity by Company'!R55</f>
        <v>0</v>
      </c>
      <c r="T55" s="121">
        <f>' Capacity by Company'!S55</f>
        <v>0</v>
      </c>
    </row>
    <row r="56" spans="1:20" x14ac:dyDescent="0.25">
      <c r="A56" s="95" t="s">
        <v>39</v>
      </c>
      <c r="B56" s="95" t="s">
        <v>106</v>
      </c>
      <c r="C56" s="132"/>
      <c r="D56" s="128" t="s">
        <v>58</v>
      </c>
      <c r="E56" s="121">
        <f>' Capacity by Company'!D56</f>
        <v>30</v>
      </c>
      <c r="F56" s="121">
        <f>' Capacity by Company'!E56</f>
        <v>30</v>
      </c>
      <c r="G56" s="121">
        <f>' Capacity by Company'!F56</f>
        <v>30</v>
      </c>
      <c r="H56" s="121">
        <f>' Capacity by Company'!G56</f>
        <v>30</v>
      </c>
      <c r="I56" s="121">
        <f>' Capacity by Company'!H56</f>
        <v>30</v>
      </c>
      <c r="J56" s="121">
        <f>' Capacity by Company'!I56</f>
        <v>30</v>
      </c>
      <c r="K56" s="121">
        <f>' Capacity by Company'!J56</f>
        <v>30</v>
      </c>
      <c r="L56" s="121">
        <f>' Capacity by Company'!K56</f>
        <v>30</v>
      </c>
      <c r="M56" s="121">
        <f>' Capacity by Company'!L56</f>
        <v>30</v>
      </c>
      <c r="N56" s="121">
        <f>' Capacity by Company'!M56</f>
        <v>30</v>
      </c>
      <c r="O56" s="121">
        <f>' Capacity by Company'!N56</f>
        <v>30</v>
      </c>
      <c r="P56" s="121">
        <f>' Capacity by Company'!O56</f>
        <v>30</v>
      </c>
      <c r="Q56" s="121">
        <f>' Capacity by Company'!P56</f>
        <v>30</v>
      </c>
      <c r="R56" s="121">
        <f>' Capacity by Company'!Q56</f>
        <v>30</v>
      </c>
      <c r="S56" s="121">
        <f>' Capacity by Company'!R56</f>
        <v>30</v>
      </c>
      <c r="T56" s="121">
        <f>' Capacity by Company'!S56</f>
        <v>30</v>
      </c>
    </row>
    <row r="57" spans="1:20" x14ac:dyDescent="0.25">
      <c r="A57" s="95" t="s">
        <v>39</v>
      </c>
      <c r="B57" s="95" t="s">
        <v>259</v>
      </c>
      <c r="C57" s="139" t="s">
        <v>201</v>
      </c>
      <c r="D57" s="26" t="s">
        <v>308</v>
      </c>
      <c r="E57" s="121">
        <f>' Capacity by Company'!D57</f>
        <v>15</v>
      </c>
      <c r="F57" s="121">
        <f>' Capacity by Company'!E57</f>
        <v>15</v>
      </c>
      <c r="G57" s="121">
        <f>' Capacity by Company'!F57</f>
        <v>15</v>
      </c>
      <c r="H57" s="121">
        <f>' Capacity by Company'!G57</f>
        <v>15</v>
      </c>
      <c r="I57" s="121">
        <f>' Capacity by Company'!H57</f>
        <v>15</v>
      </c>
      <c r="J57" s="121">
        <f>' Capacity by Company'!I57</f>
        <v>15</v>
      </c>
      <c r="K57" s="121">
        <f>' Capacity by Company'!J57</f>
        <v>15</v>
      </c>
      <c r="L57" s="121">
        <f>' Capacity by Company'!K57</f>
        <v>15</v>
      </c>
      <c r="M57" s="121">
        <f>' Capacity by Company'!L57</f>
        <v>15</v>
      </c>
      <c r="N57" s="121">
        <f>' Capacity by Company'!M57</f>
        <v>15</v>
      </c>
      <c r="O57" s="121">
        <f>' Capacity by Company'!N57</f>
        <v>15</v>
      </c>
      <c r="P57" s="121">
        <f>' Capacity by Company'!O57</f>
        <v>15</v>
      </c>
      <c r="Q57" s="121">
        <f>' Capacity by Company'!P57</f>
        <v>15</v>
      </c>
      <c r="R57" s="121">
        <f>' Capacity by Company'!Q57</f>
        <v>15</v>
      </c>
      <c r="S57" s="121">
        <f>' Capacity by Company'!R57</f>
        <v>15</v>
      </c>
      <c r="T57" s="121">
        <f>' Capacity by Company'!S57</f>
        <v>15</v>
      </c>
    </row>
    <row r="58" spans="1:20" x14ac:dyDescent="0.25">
      <c r="A58" s="95" t="s">
        <v>39</v>
      </c>
      <c r="B58" s="95" t="s">
        <v>259</v>
      </c>
      <c r="C58" s="176"/>
      <c r="D58" s="129" t="s">
        <v>12</v>
      </c>
      <c r="E58" s="121">
        <f>' Capacity by Company'!D58</f>
        <v>0</v>
      </c>
      <c r="F58" s="121">
        <f>' Capacity by Company'!E58</f>
        <v>0</v>
      </c>
      <c r="G58" s="121">
        <f>' Capacity by Company'!F58</f>
        <v>0</v>
      </c>
      <c r="H58" s="121">
        <f>' Capacity by Company'!G58</f>
        <v>0</v>
      </c>
      <c r="I58" s="121">
        <f>' Capacity by Company'!H58</f>
        <v>0</v>
      </c>
      <c r="J58" s="121">
        <f>' Capacity by Company'!I58</f>
        <v>0</v>
      </c>
      <c r="K58" s="121">
        <f>' Capacity by Company'!J58</f>
        <v>0</v>
      </c>
      <c r="L58" s="121">
        <f>' Capacity by Company'!K58</f>
        <v>0</v>
      </c>
      <c r="M58" s="121">
        <f>' Capacity by Company'!L58</f>
        <v>0</v>
      </c>
      <c r="N58" s="121">
        <f>' Capacity by Company'!M58</f>
        <v>0</v>
      </c>
      <c r="O58" s="121">
        <f>' Capacity by Company'!N58</f>
        <v>0</v>
      </c>
      <c r="P58" s="121">
        <f>' Capacity by Company'!O58</f>
        <v>0</v>
      </c>
      <c r="Q58" s="121">
        <f>' Capacity by Company'!P58</f>
        <v>0</v>
      </c>
      <c r="R58" s="121">
        <f>' Capacity by Company'!Q58</f>
        <v>0</v>
      </c>
      <c r="S58" s="121">
        <f>' Capacity by Company'!R58</f>
        <v>0</v>
      </c>
      <c r="T58" s="121">
        <f>' Capacity by Company'!S58</f>
        <v>0</v>
      </c>
    </row>
    <row r="59" spans="1:20" x14ac:dyDescent="0.25">
      <c r="A59" s="96" t="s">
        <v>39</v>
      </c>
      <c r="B59" s="96" t="s">
        <v>259</v>
      </c>
      <c r="C59" s="131"/>
      <c r="D59" s="132" t="s">
        <v>58</v>
      </c>
      <c r="E59" s="121">
        <f>' Capacity by Company'!D59</f>
        <v>15</v>
      </c>
      <c r="F59" s="121">
        <f>' Capacity by Company'!E59</f>
        <v>15</v>
      </c>
      <c r="G59" s="121">
        <f>' Capacity by Company'!F59</f>
        <v>15</v>
      </c>
      <c r="H59" s="121">
        <f>' Capacity by Company'!G59</f>
        <v>15</v>
      </c>
      <c r="I59" s="121">
        <f>' Capacity by Company'!H59</f>
        <v>15</v>
      </c>
      <c r="J59" s="121">
        <f>' Capacity by Company'!I59</f>
        <v>15</v>
      </c>
      <c r="K59" s="121">
        <f>' Capacity by Company'!J59</f>
        <v>15</v>
      </c>
      <c r="L59" s="121">
        <f>' Capacity by Company'!K59</f>
        <v>15</v>
      </c>
      <c r="M59" s="121">
        <f>' Capacity by Company'!L59</f>
        <v>15</v>
      </c>
      <c r="N59" s="121">
        <f>' Capacity by Company'!M59</f>
        <v>15</v>
      </c>
      <c r="O59" s="121">
        <f>' Capacity by Company'!N59</f>
        <v>15</v>
      </c>
      <c r="P59" s="121">
        <f>' Capacity by Company'!O59</f>
        <v>15</v>
      </c>
      <c r="Q59" s="121">
        <f>' Capacity by Company'!P59</f>
        <v>15</v>
      </c>
      <c r="R59" s="121">
        <f>' Capacity by Company'!Q59</f>
        <v>15</v>
      </c>
      <c r="S59" s="121">
        <f>' Capacity by Company'!R59</f>
        <v>15</v>
      </c>
      <c r="T59" s="121">
        <f>' Capacity by Company'!S59</f>
        <v>15</v>
      </c>
    </row>
    <row r="60" spans="1:20" x14ac:dyDescent="0.25">
      <c r="A60" s="96" t="s">
        <v>39</v>
      </c>
      <c r="B60" s="96" t="s">
        <v>107</v>
      </c>
      <c r="C60" s="342"/>
      <c r="D60" s="132" t="s">
        <v>302</v>
      </c>
      <c r="E60" s="121">
        <f>' Capacity by Company'!D60</f>
        <v>20</v>
      </c>
      <c r="F60" s="121">
        <f>' Capacity by Company'!E60</f>
        <v>20</v>
      </c>
      <c r="G60" s="121">
        <f>' Capacity by Company'!F60</f>
        <v>20</v>
      </c>
      <c r="H60" s="121">
        <f>' Capacity by Company'!G60</f>
        <v>20</v>
      </c>
      <c r="I60" s="121">
        <f>' Capacity by Company'!H60</f>
        <v>20</v>
      </c>
      <c r="J60" s="121">
        <f>' Capacity by Company'!I60</f>
        <v>20</v>
      </c>
      <c r="K60" s="121">
        <f>' Capacity by Company'!J60</f>
        <v>20</v>
      </c>
      <c r="L60" s="121">
        <f>' Capacity by Company'!K60</f>
        <v>20</v>
      </c>
      <c r="M60" s="121">
        <f>' Capacity by Company'!L60</f>
        <v>20</v>
      </c>
      <c r="N60" s="121">
        <f>' Capacity by Company'!M60</f>
        <v>20</v>
      </c>
      <c r="O60" s="121">
        <f>' Capacity by Company'!N60</f>
        <v>20</v>
      </c>
      <c r="P60" s="121">
        <f>' Capacity by Company'!O60</f>
        <v>20</v>
      </c>
      <c r="Q60" s="121">
        <f>' Capacity by Company'!P60</f>
        <v>20</v>
      </c>
      <c r="R60" s="121">
        <f>' Capacity by Company'!Q60</f>
        <v>20</v>
      </c>
      <c r="S60" s="121">
        <f>' Capacity by Company'!R60</f>
        <v>20</v>
      </c>
      <c r="T60" s="121">
        <f>' Capacity by Company'!S60</f>
        <v>20</v>
      </c>
    </row>
    <row r="61" spans="1:20" x14ac:dyDescent="0.25">
      <c r="A61" s="95" t="s">
        <v>39</v>
      </c>
      <c r="B61" s="95" t="s">
        <v>107</v>
      </c>
      <c r="C61" s="132"/>
      <c r="D61" s="129" t="s">
        <v>12</v>
      </c>
      <c r="E61" s="121">
        <f>' Capacity by Company'!D61</f>
        <v>0</v>
      </c>
      <c r="F61" s="121">
        <f>' Capacity by Company'!E61</f>
        <v>0</v>
      </c>
      <c r="G61" s="121">
        <f>' Capacity by Company'!F61</f>
        <v>0</v>
      </c>
      <c r="H61" s="121">
        <f>' Capacity by Company'!G61</f>
        <v>0</v>
      </c>
      <c r="I61" s="121">
        <f>' Capacity by Company'!H61</f>
        <v>0</v>
      </c>
      <c r="J61" s="121">
        <f>' Capacity by Company'!I61</f>
        <v>0</v>
      </c>
      <c r="K61" s="121">
        <f>' Capacity by Company'!J61</f>
        <v>0</v>
      </c>
      <c r="L61" s="121">
        <f>' Capacity by Company'!K61</f>
        <v>0</v>
      </c>
      <c r="M61" s="121">
        <f>' Capacity by Company'!L61</f>
        <v>0</v>
      </c>
      <c r="N61" s="121">
        <f>' Capacity by Company'!M61</f>
        <v>0</v>
      </c>
      <c r="O61" s="121">
        <f>' Capacity by Company'!N61</f>
        <v>0</v>
      </c>
      <c r="P61" s="121">
        <f>' Capacity by Company'!O61</f>
        <v>0</v>
      </c>
      <c r="Q61" s="121">
        <f>' Capacity by Company'!P61</f>
        <v>0</v>
      </c>
      <c r="R61" s="121">
        <f>' Capacity by Company'!Q61</f>
        <v>0</v>
      </c>
      <c r="S61" s="121">
        <f>' Capacity by Company'!R61</f>
        <v>0</v>
      </c>
      <c r="T61" s="121">
        <f>' Capacity by Company'!S61</f>
        <v>0</v>
      </c>
    </row>
    <row r="62" spans="1:20" x14ac:dyDescent="0.25">
      <c r="A62" s="95" t="s">
        <v>39</v>
      </c>
      <c r="B62" s="95" t="s">
        <v>107</v>
      </c>
      <c r="C62" s="131"/>
      <c r="D62" s="128" t="s">
        <v>58</v>
      </c>
      <c r="E62" s="121">
        <f>' Capacity by Company'!D62</f>
        <v>20</v>
      </c>
      <c r="F62" s="121">
        <f>' Capacity by Company'!E62</f>
        <v>20</v>
      </c>
      <c r="G62" s="121">
        <f>' Capacity by Company'!F62</f>
        <v>20</v>
      </c>
      <c r="H62" s="121">
        <f>' Capacity by Company'!G62</f>
        <v>20</v>
      </c>
      <c r="I62" s="121">
        <f>' Capacity by Company'!H62</f>
        <v>20</v>
      </c>
      <c r="J62" s="121">
        <f>' Capacity by Company'!I62</f>
        <v>20</v>
      </c>
      <c r="K62" s="121">
        <f>' Capacity by Company'!J62</f>
        <v>20</v>
      </c>
      <c r="L62" s="121">
        <f>' Capacity by Company'!K62</f>
        <v>20</v>
      </c>
      <c r="M62" s="121">
        <f>' Capacity by Company'!L62</f>
        <v>20</v>
      </c>
      <c r="N62" s="121">
        <f>' Capacity by Company'!M62</f>
        <v>20</v>
      </c>
      <c r="O62" s="121">
        <f>' Capacity by Company'!N62</f>
        <v>20</v>
      </c>
      <c r="P62" s="121">
        <f>' Capacity by Company'!O62</f>
        <v>20</v>
      </c>
      <c r="Q62" s="121">
        <f>' Capacity by Company'!P62</f>
        <v>20</v>
      </c>
      <c r="R62" s="121">
        <f>' Capacity by Company'!Q62</f>
        <v>20</v>
      </c>
      <c r="S62" s="121">
        <f>' Capacity by Company'!R62</f>
        <v>20</v>
      </c>
      <c r="T62" s="121">
        <f>' Capacity by Company'!S62</f>
        <v>20</v>
      </c>
    </row>
    <row r="63" spans="1:20" x14ac:dyDescent="0.25">
      <c r="A63" s="95" t="s">
        <v>39</v>
      </c>
      <c r="B63" s="95" t="s">
        <v>54</v>
      </c>
      <c r="C63" s="130"/>
      <c r="D63" s="128" t="s">
        <v>58</v>
      </c>
      <c r="E63" s="121">
        <f>' Capacity by Company'!D63</f>
        <v>40</v>
      </c>
      <c r="F63" s="121">
        <f>' Capacity by Company'!E63</f>
        <v>40</v>
      </c>
      <c r="G63" s="121">
        <f>' Capacity by Company'!F63</f>
        <v>40</v>
      </c>
      <c r="H63" s="121">
        <f>' Capacity by Company'!G63</f>
        <v>40</v>
      </c>
      <c r="I63" s="121">
        <f>' Capacity by Company'!H63</f>
        <v>40</v>
      </c>
      <c r="J63" s="121">
        <f>' Capacity by Company'!I63</f>
        <v>40</v>
      </c>
      <c r="K63" s="121">
        <f>' Capacity by Company'!J63</f>
        <v>40</v>
      </c>
      <c r="L63" s="121">
        <f>' Capacity by Company'!K63</f>
        <v>40</v>
      </c>
      <c r="M63" s="121">
        <f>' Capacity by Company'!L63</f>
        <v>40</v>
      </c>
      <c r="N63" s="121">
        <f>' Capacity by Company'!M63</f>
        <v>40</v>
      </c>
      <c r="O63" s="121">
        <f>' Capacity by Company'!N63</f>
        <v>40</v>
      </c>
      <c r="P63" s="121">
        <f>' Capacity by Company'!O63</f>
        <v>40</v>
      </c>
      <c r="Q63" s="121">
        <f>' Capacity by Company'!P63</f>
        <v>40</v>
      </c>
      <c r="R63" s="121">
        <f>' Capacity by Company'!Q63</f>
        <v>40</v>
      </c>
      <c r="S63" s="121">
        <f>' Capacity by Company'!R63</f>
        <v>40</v>
      </c>
      <c r="T63" s="121">
        <f>' Capacity by Company'!S63</f>
        <v>40</v>
      </c>
    </row>
    <row r="64" spans="1:20" x14ac:dyDescent="0.25">
      <c r="A64" s="95" t="s">
        <v>39</v>
      </c>
      <c r="B64" s="95" t="s">
        <v>39</v>
      </c>
      <c r="C64" s="130"/>
      <c r="D64" s="128" t="s">
        <v>58</v>
      </c>
      <c r="E64" s="121">
        <f>' Capacity by Company'!D64</f>
        <v>208</v>
      </c>
      <c r="F64" s="121">
        <f>' Capacity by Company'!E64</f>
        <v>208</v>
      </c>
      <c r="G64" s="121">
        <f>' Capacity by Company'!F64</f>
        <v>208</v>
      </c>
      <c r="H64" s="121">
        <f>' Capacity by Company'!G64</f>
        <v>208</v>
      </c>
      <c r="I64" s="121">
        <f>' Capacity by Company'!H64</f>
        <v>208</v>
      </c>
      <c r="J64" s="121">
        <f>' Capacity by Company'!I64</f>
        <v>213</v>
      </c>
      <c r="K64" s="121">
        <f>' Capacity by Company'!J64</f>
        <v>213</v>
      </c>
      <c r="L64" s="121">
        <f>' Capacity by Company'!K64</f>
        <v>213</v>
      </c>
      <c r="M64" s="121">
        <f>' Capacity by Company'!L64</f>
        <v>213</v>
      </c>
      <c r="N64" s="121">
        <f>' Capacity by Company'!M64</f>
        <v>213</v>
      </c>
      <c r="O64" s="121">
        <f>' Capacity by Company'!N64</f>
        <v>213</v>
      </c>
      <c r="P64" s="121">
        <f>' Capacity by Company'!O64</f>
        <v>213</v>
      </c>
      <c r="Q64" s="121">
        <f>' Capacity by Company'!P64</f>
        <v>213</v>
      </c>
      <c r="R64" s="121">
        <f>' Capacity by Company'!Q64</f>
        <v>213</v>
      </c>
      <c r="S64" s="121">
        <f>' Capacity by Company'!R64</f>
        <v>213</v>
      </c>
      <c r="T64" s="121">
        <f>' Capacity by Company'!S64</f>
        <v>213</v>
      </c>
    </row>
    <row r="65" spans="1:20" s="172" customFormat="1" x14ac:dyDescent="0.25">
      <c r="A65" s="95" t="s">
        <v>38</v>
      </c>
      <c r="B65" s="95" t="s">
        <v>34</v>
      </c>
      <c r="C65" s="130" t="s">
        <v>416</v>
      </c>
      <c r="D65" s="128" t="s">
        <v>298</v>
      </c>
      <c r="E65" s="121">
        <v>50</v>
      </c>
      <c r="F65" s="121">
        <v>50</v>
      </c>
      <c r="G65" s="121">
        <v>50</v>
      </c>
      <c r="H65" s="121">
        <v>50</v>
      </c>
      <c r="I65" s="121">
        <v>50</v>
      </c>
      <c r="J65" s="121">
        <v>50</v>
      </c>
      <c r="K65" s="121">
        <v>50</v>
      </c>
      <c r="L65" s="121">
        <v>50</v>
      </c>
      <c r="M65" s="121">
        <v>50</v>
      </c>
      <c r="N65" s="121">
        <v>50</v>
      </c>
      <c r="O65" s="121">
        <v>50</v>
      </c>
      <c r="P65" s="121">
        <v>50</v>
      </c>
      <c r="Q65" s="121">
        <v>50</v>
      </c>
      <c r="R65" s="121">
        <v>50</v>
      </c>
      <c r="S65" s="121">
        <v>50</v>
      </c>
      <c r="T65" s="121">
        <v>50</v>
      </c>
    </row>
    <row r="66" spans="1:20" x14ac:dyDescent="0.25">
      <c r="A66" s="95" t="s">
        <v>38</v>
      </c>
      <c r="B66" s="95" t="s">
        <v>34</v>
      </c>
      <c r="C66" s="132" t="s">
        <v>417</v>
      </c>
      <c r="D66" s="129" t="s">
        <v>286</v>
      </c>
      <c r="E66" s="121">
        <f>' Capacity by Company'!D66</f>
        <v>35</v>
      </c>
      <c r="F66" s="121">
        <f>' Capacity by Company'!E66</f>
        <v>35</v>
      </c>
      <c r="G66" s="121">
        <f>' Capacity by Company'!F66</f>
        <v>35</v>
      </c>
      <c r="H66" s="121">
        <f>' Capacity by Company'!G66</f>
        <v>45</v>
      </c>
      <c r="I66" s="121">
        <f>' Capacity by Company'!H66</f>
        <v>45</v>
      </c>
      <c r="J66" s="121">
        <f>' Capacity by Company'!I66</f>
        <v>45</v>
      </c>
      <c r="K66" s="121">
        <f>' Capacity by Company'!J66</f>
        <v>45</v>
      </c>
      <c r="L66" s="121">
        <f>' Capacity by Company'!K66</f>
        <v>45</v>
      </c>
      <c r="M66" s="121">
        <f>' Capacity by Company'!L66</f>
        <v>45</v>
      </c>
      <c r="N66" s="121">
        <f>' Capacity by Company'!M66</f>
        <v>45</v>
      </c>
      <c r="O66" s="121">
        <f>' Capacity by Company'!N66</f>
        <v>45</v>
      </c>
      <c r="P66" s="121">
        <f>' Capacity by Company'!O66</f>
        <v>45</v>
      </c>
      <c r="Q66" s="121">
        <f>' Capacity by Company'!P66</f>
        <v>45</v>
      </c>
      <c r="R66" s="121">
        <f>' Capacity by Company'!Q66</f>
        <v>45</v>
      </c>
      <c r="S66" s="121">
        <f>' Capacity by Company'!R66</f>
        <v>45</v>
      </c>
      <c r="T66" s="121">
        <f>' Capacity by Company'!S66</f>
        <v>45</v>
      </c>
    </row>
    <row r="67" spans="1:20" x14ac:dyDescent="0.25">
      <c r="A67" s="95" t="s">
        <v>38</v>
      </c>
      <c r="B67" s="95" t="s">
        <v>34</v>
      </c>
      <c r="C67" s="132"/>
      <c r="D67" s="129" t="s">
        <v>283</v>
      </c>
      <c r="E67" s="121">
        <f>' Capacity by Company'!D67</f>
        <v>20</v>
      </c>
      <c r="F67" s="121">
        <f>' Capacity by Company'!E67</f>
        <v>20</v>
      </c>
      <c r="G67" s="121">
        <f>' Capacity by Company'!F67</f>
        <v>20</v>
      </c>
      <c r="H67" s="121">
        <f>' Capacity by Company'!G67</f>
        <v>20</v>
      </c>
      <c r="I67" s="121">
        <f>' Capacity by Company'!H67</f>
        <v>20</v>
      </c>
      <c r="J67" s="121">
        <f>' Capacity by Company'!I67</f>
        <v>20</v>
      </c>
      <c r="K67" s="121">
        <f>' Capacity by Company'!J67</f>
        <v>20</v>
      </c>
      <c r="L67" s="121">
        <f>' Capacity by Company'!K67</f>
        <v>20</v>
      </c>
      <c r="M67" s="121">
        <f>' Capacity by Company'!L67</f>
        <v>20</v>
      </c>
      <c r="N67" s="121">
        <f>' Capacity by Company'!M67</f>
        <v>20</v>
      </c>
      <c r="O67" s="121">
        <f>' Capacity by Company'!N67</f>
        <v>20</v>
      </c>
      <c r="P67" s="121">
        <f>' Capacity by Company'!O67</f>
        <v>20</v>
      </c>
      <c r="Q67" s="121">
        <f>' Capacity by Company'!P67</f>
        <v>20</v>
      </c>
      <c r="R67" s="121">
        <f>' Capacity by Company'!Q67</f>
        <v>20</v>
      </c>
      <c r="S67" s="121">
        <f>' Capacity by Company'!R67</f>
        <v>20</v>
      </c>
      <c r="T67" s="121">
        <f>' Capacity by Company'!S67</f>
        <v>20</v>
      </c>
    </row>
    <row r="68" spans="1:20" x14ac:dyDescent="0.25">
      <c r="A68" s="96" t="s">
        <v>38</v>
      </c>
      <c r="B68" s="96" t="s">
        <v>34</v>
      </c>
      <c r="C68" s="132"/>
      <c r="D68" s="133" t="s">
        <v>315</v>
      </c>
      <c r="E68" s="121">
        <f>' Capacity by Company'!D68</f>
        <v>60</v>
      </c>
      <c r="F68" s="121">
        <f>' Capacity by Company'!E68</f>
        <v>60</v>
      </c>
      <c r="G68" s="121">
        <f>' Capacity by Company'!F68</f>
        <v>70</v>
      </c>
      <c r="H68" s="121">
        <f>' Capacity by Company'!G68</f>
        <v>70</v>
      </c>
      <c r="I68" s="121">
        <f>' Capacity by Company'!H68</f>
        <v>70</v>
      </c>
      <c r="J68" s="121">
        <f>' Capacity by Company'!I68</f>
        <v>70</v>
      </c>
      <c r="K68" s="121">
        <f>' Capacity by Company'!J68</f>
        <v>70</v>
      </c>
      <c r="L68" s="121">
        <f>' Capacity by Company'!K68</f>
        <v>70</v>
      </c>
      <c r="M68" s="121">
        <f>' Capacity by Company'!L68</f>
        <v>70</v>
      </c>
      <c r="N68" s="121">
        <f>' Capacity by Company'!M68</f>
        <v>70</v>
      </c>
      <c r="O68" s="121">
        <f>' Capacity by Company'!N68</f>
        <v>70</v>
      </c>
      <c r="P68" s="121">
        <f>' Capacity by Company'!O68</f>
        <v>70</v>
      </c>
      <c r="Q68" s="121">
        <f>' Capacity by Company'!P68</f>
        <v>70</v>
      </c>
      <c r="R68" s="121">
        <f>' Capacity by Company'!Q68</f>
        <v>70</v>
      </c>
      <c r="S68" s="121">
        <f>' Capacity by Company'!R68</f>
        <v>70</v>
      </c>
      <c r="T68" s="121">
        <f>' Capacity by Company'!S68</f>
        <v>70</v>
      </c>
    </row>
    <row r="69" spans="1:20" x14ac:dyDescent="0.25">
      <c r="A69" s="96" t="s">
        <v>38</v>
      </c>
      <c r="B69" s="96" t="s">
        <v>34</v>
      </c>
      <c r="C69" s="132"/>
      <c r="D69" s="128" t="s">
        <v>299</v>
      </c>
      <c r="E69" s="121">
        <f>' Capacity by Company'!D69</f>
        <v>30</v>
      </c>
      <c r="F69" s="121">
        <f>' Capacity by Company'!E69</f>
        <v>30</v>
      </c>
      <c r="G69" s="121">
        <f>' Capacity by Company'!F69</f>
        <v>35</v>
      </c>
      <c r="H69" s="121">
        <f>' Capacity by Company'!G69</f>
        <v>35</v>
      </c>
      <c r="I69" s="121">
        <f>' Capacity by Company'!H69</f>
        <v>35</v>
      </c>
      <c r="J69" s="121">
        <f>' Capacity by Company'!I69</f>
        <v>0</v>
      </c>
      <c r="K69" s="121">
        <f>' Capacity by Company'!J69</f>
        <v>0</v>
      </c>
      <c r="L69" s="121">
        <f>' Capacity by Company'!K69</f>
        <v>0</v>
      </c>
      <c r="M69" s="121">
        <f>' Capacity by Company'!L69</f>
        <v>0</v>
      </c>
      <c r="N69" s="121">
        <f>' Capacity by Company'!M69</f>
        <v>0</v>
      </c>
      <c r="O69" s="121">
        <f>' Capacity by Company'!N69</f>
        <v>0</v>
      </c>
      <c r="P69" s="121">
        <f>' Capacity by Company'!O69</f>
        <v>0</v>
      </c>
      <c r="Q69" s="121">
        <f>' Capacity by Company'!P69</f>
        <v>0</v>
      </c>
      <c r="R69" s="121">
        <f>' Capacity by Company'!Q69</f>
        <v>0</v>
      </c>
      <c r="S69" s="121">
        <f>' Capacity by Company'!R69</f>
        <v>0</v>
      </c>
      <c r="T69" s="121">
        <f>' Capacity by Company'!S69</f>
        <v>0</v>
      </c>
    </row>
    <row r="70" spans="1:20" x14ac:dyDescent="0.25">
      <c r="A70" s="96" t="s">
        <v>38</v>
      </c>
      <c r="B70" s="96" t="s">
        <v>34</v>
      </c>
      <c r="C70" s="132"/>
      <c r="D70" s="129" t="s">
        <v>12</v>
      </c>
      <c r="E70" s="121">
        <f>' Capacity by Company'!D70</f>
        <v>40</v>
      </c>
      <c r="F70" s="121">
        <f>' Capacity by Company'!E70</f>
        <v>40</v>
      </c>
      <c r="G70" s="121">
        <f>' Capacity by Company'!F70</f>
        <v>40</v>
      </c>
      <c r="H70" s="121">
        <f>' Capacity by Company'!G70</f>
        <v>40</v>
      </c>
      <c r="I70" s="121">
        <f>' Capacity by Company'!H70</f>
        <v>40</v>
      </c>
      <c r="J70" s="121">
        <f>' Capacity by Company'!I70</f>
        <v>40</v>
      </c>
      <c r="K70" s="121">
        <f>' Capacity by Company'!J70</f>
        <v>40</v>
      </c>
      <c r="L70" s="121">
        <f>' Capacity by Company'!K70</f>
        <v>40</v>
      </c>
      <c r="M70" s="121">
        <f>' Capacity by Company'!L70</f>
        <v>40</v>
      </c>
      <c r="N70" s="121">
        <f>' Capacity by Company'!M70</f>
        <v>40</v>
      </c>
      <c r="O70" s="121">
        <f>' Capacity by Company'!N70</f>
        <v>40</v>
      </c>
      <c r="P70" s="121">
        <f>' Capacity by Company'!O70</f>
        <v>40</v>
      </c>
      <c r="Q70" s="121">
        <f>' Capacity by Company'!P70</f>
        <v>40</v>
      </c>
      <c r="R70" s="121">
        <f>' Capacity by Company'!Q70</f>
        <v>40</v>
      </c>
      <c r="S70" s="121">
        <f>' Capacity by Company'!R70</f>
        <v>40</v>
      </c>
      <c r="T70" s="121">
        <f>' Capacity by Company'!S70</f>
        <v>40</v>
      </c>
    </row>
    <row r="71" spans="1:20" x14ac:dyDescent="0.25">
      <c r="A71" s="96" t="s">
        <v>38</v>
      </c>
      <c r="B71" s="96" t="s">
        <v>34</v>
      </c>
      <c r="C71" s="132"/>
      <c r="D71" s="128" t="s">
        <v>58</v>
      </c>
      <c r="E71" s="121">
        <f>' Capacity by Company'!D71</f>
        <v>185</v>
      </c>
      <c r="F71" s="121">
        <f>' Capacity by Company'!E71</f>
        <v>185</v>
      </c>
      <c r="G71" s="121">
        <f>' Capacity by Company'!F71</f>
        <v>200</v>
      </c>
      <c r="H71" s="121">
        <f>' Capacity by Company'!G71</f>
        <v>210</v>
      </c>
      <c r="I71" s="121">
        <f>' Capacity by Company'!H71</f>
        <v>210</v>
      </c>
      <c r="J71" s="121">
        <f>' Capacity by Company'!I71</f>
        <v>210</v>
      </c>
      <c r="K71" s="121">
        <f>' Capacity by Company'!J71</f>
        <v>210</v>
      </c>
      <c r="L71" s="121">
        <f>' Capacity by Company'!K71</f>
        <v>210</v>
      </c>
      <c r="M71" s="121">
        <f>' Capacity by Company'!L71</f>
        <v>210</v>
      </c>
      <c r="N71" s="121">
        <f>' Capacity by Company'!M71</f>
        <v>210</v>
      </c>
      <c r="O71" s="121">
        <f>' Capacity by Company'!N71</f>
        <v>210</v>
      </c>
      <c r="P71" s="121">
        <f>' Capacity by Company'!O71</f>
        <v>210</v>
      </c>
      <c r="Q71" s="121">
        <f>' Capacity by Company'!P71</f>
        <v>210</v>
      </c>
      <c r="R71" s="121">
        <f>' Capacity by Company'!Q71</f>
        <v>210</v>
      </c>
      <c r="S71" s="121">
        <f>' Capacity by Company'!R71</f>
        <v>210</v>
      </c>
      <c r="T71" s="121">
        <f>' Capacity by Company'!S71</f>
        <v>210</v>
      </c>
    </row>
    <row r="72" spans="1:20" x14ac:dyDescent="0.25">
      <c r="A72" s="96" t="s">
        <v>38</v>
      </c>
      <c r="B72" s="95" t="s">
        <v>105</v>
      </c>
      <c r="C72" s="132"/>
      <c r="D72" s="129" t="s">
        <v>12</v>
      </c>
      <c r="E72" s="121">
        <f>' Capacity by Company'!D72</f>
        <v>5</v>
      </c>
      <c r="F72" s="121">
        <f>' Capacity by Company'!E72</f>
        <v>5</v>
      </c>
      <c r="G72" s="121">
        <f>' Capacity by Company'!F72</f>
        <v>5</v>
      </c>
      <c r="H72" s="121">
        <f>' Capacity by Company'!G72</f>
        <v>5</v>
      </c>
      <c r="I72" s="121">
        <f>' Capacity by Company'!H72</f>
        <v>5</v>
      </c>
      <c r="J72" s="121">
        <f>' Capacity by Company'!I72</f>
        <v>5</v>
      </c>
      <c r="K72" s="121">
        <f>' Capacity by Company'!J72</f>
        <v>5</v>
      </c>
      <c r="L72" s="121">
        <f>' Capacity by Company'!K72</f>
        <v>5</v>
      </c>
      <c r="M72" s="121">
        <f>' Capacity by Company'!L72</f>
        <v>5</v>
      </c>
      <c r="N72" s="121">
        <f>' Capacity by Company'!M72</f>
        <v>5</v>
      </c>
      <c r="O72" s="121">
        <f>' Capacity by Company'!N72</f>
        <v>5</v>
      </c>
      <c r="P72" s="121">
        <f>' Capacity by Company'!O72</f>
        <v>5</v>
      </c>
      <c r="Q72" s="121">
        <f>' Capacity by Company'!P72</f>
        <v>5</v>
      </c>
      <c r="R72" s="121">
        <f>' Capacity by Company'!Q72</f>
        <v>5</v>
      </c>
      <c r="S72" s="121">
        <f>' Capacity by Company'!R72</f>
        <v>5</v>
      </c>
      <c r="T72" s="121">
        <f>' Capacity by Company'!S72</f>
        <v>5</v>
      </c>
    </row>
    <row r="73" spans="1:20" x14ac:dyDescent="0.25">
      <c r="A73" s="96" t="s">
        <v>38</v>
      </c>
      <c r="B73" s="95" t="s">
        <v>105</v>
      </c>
      <c r="C73" s="132"/>
      <c r="D73" s="128" t="s">
        <v>58</v>
      </c>
      <c r="E73" s="121">
        <f>' Capacity by Company'!D73</f>
        <v>5</v>
      </c>
      <c r="F73" s="121">
        <f>' Capacity by Company'!E73</f>
        <v>5</v>
      </c>
      <c r="G73" s="121">
        <f>' Capacity by Company'!F73</f>
        <v>5</v>
      </c>
      <c r="H73" s="121">
        <f>' Capacity by Company'!G73</f>
        <v>5</v>
      </c>
      <c r="I73" s="121">
        <f>' Capacity by Company'!H73</f>
        <v>5</v>
      </c>
      <c r="J73" s="121">
        <f>' Capacity by Company'!I73</f>
        <v>5</v>
      </c>
      <c r="K73" s="121">
        <f>' Capacity by Company'!J73</f>
        <v>5</v>
      </c>
      <c r="L73" s="121">
        <f>' Capacity by Company'!K73</f>
        <v>5</v>
      </c>
      <c r="M73" s="121">
        <f>' Capacity by Company'!L73</f>
        <v>5</v>
      </c>
      <c r="N73" s="121">
        <f>' Capacity by Company'!M73</f>
        <v>5</v>
      </c>
      <c r="O73" s="121">
        <f>' Capacity by Company'!N73</f>
        <v>5</v>
      </c>
      <c r="P73" s="121">
        <f>' Capacity by Company'!O73</f>
        <v>5</v>
      </c>
      <c r="Q73" s="121">
        <f>' Capacity by Company'!P73</f>
        <v>5</v>
      </c>
      <c r="R73" s="121">
        <f>' Capacity by Company'!Q73</f>
        <v>5</v>
      </c>
      <c r="S73" s="121">
        <f>' Capacity by Company'!R73</f>
        <v>5</v>
      </c>
      <c r="T73" s="121">
        <f>' Capacity by Company'!S73</f>
        <v>5</v>
      </c>
    </row>
    <row r="74" spans="1:20" s="387" customFormat="1" x14ac:dyDescent="0.25">
      <c r="A74" s="337" t="s">
        <v>38</v>
      </c>
      <c r="B74" s="336" t="s">
        <v>110</v>
      </c>
      <c r="C74" s="132"/>
      <c r="D74" s="128" t="s">
        <v>12</v>
      </c>
      <c r="E74" s="344">
        <f>' Capacity by Company'!D74</f>
        <v>10</v>
      </c>
      <c r="F74" s="344">
        <f>' Capacity by Company'!E74</f>
        <v>10</v>
      </c>
      <c r="G74" s="344">
        <f>' Capacity by Company'!F74</f>
        <v>10</v>
      </c>
      <c r="H74" s="344">
        <f>' Capacity by Company'!G74</f>
        <v>10</v>
      </c>
      <c r="I74" s="344">
        <f>' Capacity by Company'!H74</f>
        <v>10</v>
      </c>
      <c r="J74" s="344">
        <f>' Capacity by Company'!I74</f>
        <v>10</v>
      </c>
      <c r="K74" s="344">
        <f>' Capacity by Company'!J74</f>
        <v>10</v>
      </c>
      <c r="L74" s="344">
        <f>' Capacity by Company'!K74</f>
        <v>10</v>
      </c>
      <c r="M74" s="344">
        <f>' Capacity by Company'!L74</f>
        <v>10</v>
      </c>
      <c r="N74" s="344">
        <f>' Capacity by Company'!M74</f>
        <v>10</v>
      </c>
      <c r="O74" s="344">
        <f>' Capacity by Company'!N74</f>
        <v>10</v>
      </c>
      <c r="P74" s="344">
        <f>' Capacity by Company'!O74</f>
        <v>10</v>
      </c>
      <c r="Q74" s="344">
        <f>' Capacity by Company'!P74</f>
        <v>10</v>
      </c>
      <c r="R74" s="344">
        <f>' Capacity by Company'!Q74</f>
        <v>10</v>
      </c>
      <c r="S74" s="344">
        <f>' Capacity by Company'!R74</f>
        <v>10</v>
      </c>
      <c r="T74" s="344">
        <f>' Capacity by Company'!S74</f>
        <v>10</v>
      </c>
    </row>
    <row r="75" spans="1:20" s="387" customFormat="1" x14ac:dyDescent="0.25">
      <c r="A75" s="337" t="s">
        <v>38</v>
      </c>
      <c r="B75" s="336" t="s">
        <v>110</v>
      </c>
      <c r="C75" s="132"/>
      <c r="D75" s="128" t="s">
        <v>58</v>
      </c>
      <c r="E75" s="344">
        <f>' Capacity by Company'!D75</f>
        <v>10</v>
      </c>
      <c r="F75" s="344">
        <f>' Capacity by Company'!E75</f>
        <v>10</v>
      </c>
      <c r="G75" s="344">
        <f>' Capacity by Company'!F75</f>
        <v>10</v>
      </c>
      <c r="H75" s="344">
        <f>' Capacity by Company'!G75</f>
        <v>10</v>
      </c>
      <c r="I75" s="344">
        <f>' Capacity by Company'!H75</f>
        <v>10</v>
      </c>
      <c r="J75" s="344">
        <f>' Capacity by Company'!I75</f>
        <v>10</v>
      </c>
      <c r="K75" s="344">
        <f>' Capacity by Company'!J75</f>
        <v>10</v>
      </c>
      <c r="L75" s="344">
        <f>' Capacity by Company'!K75</f>
        <v>10</v>
      </c>
      <c r="M75" s="344">
        <f>' Capacity by Company'!L75</f>
        <v>10</v>
      </c>
      <c r="N75" s="344">
        <f>' Capacity by Company'!M75</f>
        <v>10</v>
      </c>
      <c r="O75" s="344">
        <f>' Capacity by Company'!N75</f>
        <v>10</v>
      </c>
      <c r="P75" s="344">
        <f>' Capacity by Company'!O75</f>
        <v>10</v>
      </c>
      <c r="Q75" s="344">
        <f>' Capacity by Company'!P75</f>
        <v>10</v>
      </c>
      <c r="R75" s="344">
        <f>' Capacity by Company'!Q75</f>
        <v>10</v>
      </c>
      <c r="S75" s="344">
        <f>' Capacity by Company'!R75</f>
        <v>10</v>
      </c>
      <c r="T75" s="344">
        <f>' Capacity by Company'!S75</f>
        <v>10</v>
      </c>
    </row>
    <row r="76" spans="1:20" x14ac:dyDescent="0.25">
      <c r="A76" s="96" t="s">
        <v>38</v>
      </c>
      <c r="B76" s="95" t="s">
        <v>38</v>
      </c>
      <c r="C76" s="132"/>
      <c r="D76" s="128" t="s">
        <v>58</v>
      </c>
      <c r="E76" s="121">
        <f>' Capacity by Company'!D76</f>
        <v>200</v>
      </c>
      <c r="F76" s="121">
        <f>' Capacity by Company'!E76</f>
        <v>200</v>
      </c>
      <c r="G76" s="121">
        <f>' Capacity by Company'!F76</f>
        <v>215</v>
      </c>
      <c r="H76" s="121">
        <f>' Capacity by Company'!G76</f>
        <v>225</v>
      </c>
      <c r="I76" s="121">
        <f>' Capacity by Company'!H76</f>
        <v>225</v>
      </c>
      <c r="J76" s="121">
        <f>' Capacity by Company'!I76</f>
        <v>225</v>
      </c>
      <c r="K76" s="121">
        <f>' Capacity by Company'!J76</f>
        <v>225</v>
      </c>
      <c r="L76" s="121">
        <f>' Capacity by Company'!K76</f>
        <v>225</v>
      </c>
      <c r="M76" s="121">
        <f>' Capacity by Company'!L76</f>
        <v>225</v>
      </c>
      <c r="N76" s="121">
        <f>' Capacity by Company'!M76</f>
        <v>225</v>
      </c>
      <c r="O76" s="121">
        <f>' Capacity by Company'!N76</f>
        <v>225</v>
      </c>
      <c r="P76" s="121">
        <f>' Capacity by Company'!O76</f>
        <v>225</v>
      </c>
      <c r="Q76" s="121">
        <f>' Capacity by Company'!P76</f>
        <v>225</v>
      </c>
      <c r="R76" s="121">
        <f>' Capacity by Company'!Q76</f>
        <v>225</v>
      </c>
      <c r="S76" s="121">
        <f>' Capacity by Company'!R76</f>
        <v>225</v>
      </c>
      <c r="T76" s="121">
        <f>' Capacity by Company'!S76</f>
        <v>225</v>
      </c>
    </row>
    <row r="77" spans="1:20" x14ac:dyDescent="0.25">
      <c r="A77" s="95" t="s">
        <v>40</v>
      </c>
      <c r="B77" s="95" t="s">
        <v>18</v>
      </c>
      <c r="C77" s="132"/>
      <c r="D77" s="129" t="s">
        <v>12</v>
      </c>
      <c r="E77" s="121">
        <f>' Capacity by Company'!D77</f>
        <v>15</v>
      </c>
      <c r="F77" s="121">
        <f>' Capacity by Company'!E77</f>
        <v>15</v>
      </c>
      <c r="G77" s="121">
        <f>' Capacity by Company'!F77</f>
        <v>15</v>
      </c>
      <c r="H77" s="121">
        <f>' Capacity by Company'!G77</f>
        <v>15</v>
      </c>
      <c r="I77" s="121">
        <f>' Capacity by Company'!H77</f>
        <v>15</v>
      </c>
      <c r="J77" s="121">
        <f>' Capacity by Company'!I77</f>
        <v>15</v>
      </c>
      <c r="K77" s="121">
        <f>' Capacity by Company'!J77</f>
        <v>15</v>
      </c>
      <c r="L77" s="121">
        <f>' Capacity by Company'!K77</f>
        <v>15</v>
      </c>
      <c r="M77" s="121">
        <f>' Capacity by Company'!L77</f>
        <v>15</v>
      </c>
      <c r="N77" s="121">
        <f>' Capacity by Company'!M77</f>
        <v>15</v>
      </c>
      <c r="O77" s="121">
        <f>' Capacity by Company'!N77</f>
        <v>15</v>
      </c>
      <c r="P77" s="121">
        <f>' Capacity by Company'!O77</f>
        <v>15</v>
      </c>
      <c r="Q77" s="121">
        <f>' Capacity by Company'!P77</f>
        <v>15</v>
      </c>
      <c r="R77" s="121">
        <f>' Capacity by Company'!Q77</f>
        <v>15</v>
      </c>
      <c r="S77" s="121">
        <f>' Capacity by Company'!R77</f>
        <v>15</v>
      </c>
      <c r="T77" s="121">
        <f>' Capacity by Company'!S77</f>
        <v>15</v>
      </c>
    </row>
    <row r="78" spans="1:20" x14ac:dyDescent="0.25">
      <c r="A78" s="95" t="s">
        <v>40</v>
      </c>
      <c r="B78" s="95" t="s">
        <v>18</v>
      </c>
      <c r="C78" s="132"/>
      <c r="D78" s="128" t="s">
        <v>58</v>
      </c>
      <c r="E78" s="121">
        <f>' Capacity by Company'!D78</f>
        <v>15</v>
      </c>
      <c r="F78" s="121">
        <f>' Capacity by Company'!E78</f>
        <v>15</v>
      </c>
      <c r="G78" s="121">
        <f>' Capacity by Company'!F78</f>
        <v>15</v>
      </c>
      <c r="H78" s="121">
        <f>' Capacity by Company'!G78</f>
        <v>15</v>
      </c>
      <c r="I78" s="121">
        <f>' Capacity by Company'!H78</f>
        <v>15</v>
      </c>
      <c r="J78" s="121">
        <f>' Capacity by Company'!I78</f>
        <v>15</v>
      </c>
      <c r="K78" s="121">
        <f>' Capacity by Company'!J78</f>
        <v>15</v>
      </c>
      <c r="L78" s="121">
        <f>' Capacity by Company'!K78</f>
        <v>15</v>
      </c>
      <c r="M78" s="121">
        <f>' Capacity by Company'!L78</f>
        <v>15</v>
      </c>
      <c r="N78" s="121">
        <f>' Capacity by Company'!M78</f>
        <v>15</v>
      </c>
      <c r="O78" s="121">
        <f>' Capacity by Company'!N78</f>
        <v>15</v>
      </c>
      <c r="P78" s="121">
        <f>' Capacity by Company'!O78</f>
        <v>15</v>
      </c>
      <c r="Q78" s="121">
        <f>' Capacity by Company'!P78</f>
        <v>15</v>
      </c>
      <c r="R78" s="121">
        <f>' Capacity by Company'!Q78</f>
        <v>15</v>
      </c>
      <c r="S78" s="121">
        <f>' Capacity by Company'!R78</f>
        <v>15</v>
      </c>
      <c r="T78" s="121">
        <f>' Capacity by Company'!S78</f>
        <v>15</v>
      </c>
    </row>
    <row r="79" spans="1:20" x14ac:dyDescent="0.25">
      <c r="A79" s="95" t="s">
        <v>40</v>
      </c>
      <c r="B79" s="95" t="s">
        <v>103</v>
      </c>
      <c r="C79" s="132"/>
      <c r="D79" s="128" t="s">
        <v>58</v>
      </c>
      <c r="E79" s="121">
        <f>' Capacity by Company'!D79</f>
        <v>0</v>
      </c>
      <c r="F79" s="121">
        <f>' Capacity by Company'!E79</f>
        <v>0</v>
      </c>
      <c r="G79" s="121">
        <f>' Capacity by Company'!F79</f>
        <v>0</v>
      </c>
      <c r="H79" s="121">
        <f>' Capacity by Company'!G79</f>
        <v>2</v>
      </c>
      <c r="I79" s="121">
        <f>' Capacity by Company'!H79</f>
        <v>2</v>
      </c>
      <c r="J79" s="121">
        <f>' Capacity by Company'!I79</f>
        <v>2</v>
      </c>
      <c r="K79" s="121">
        <f>' Capacity by Company'!J79</f>
        <v>2</v>
      </c>
      <c r="L79" s="121">
        <f>' Capacity by Company'!K79</f>
        <v>2</v>
      </c>
      <c r="M79" s="121">
        <f>' Capacity by Company'!L79</f>
        <v>2</v>
      </c>
      <c r="N79" s="121">
        <f>' Capacity by Company'!M79</f>
        <v>2</v>
      </c>
      <c r="O79" s="121">
        <f>' Capacity by Company'!N79</f>
        <v>2</v>
      </c>
      <c r="P79" s="121">
        <f>' Capacity by Company'!O79</f>
        <v>2</v>
      </c>
      <c r="Q79" s="121">
        <f>' Capacity by Company'!P79</f>
        <v>2</v>
      </c>
      <c r="R79" s="121">
        <f>' Capacity by Company'!Q79</f>
        <v>2</v>
      </c>
      <c r="S79" s="121">
        <f>' Capacity by Company'!R79</f>
        <v>2</v>
      </c>
      <c r="T79" s="121">
        <f>' Capacity by Company'!S79</f>
        <v>2</v>
      </c>
    </row>
    <row r="80" spans="1:20" x14ac:dyDescent="0.25">
      <c r="A80" s="95" t="s">
        <v>40</v>
      </c>
      <c r="B80" s="95" t="s">
        <v>59</v>
      </c>
      <c r="C80" s="132"/>
      <c r="D80" s="128" t="s">
        <v>58</v>
      </c>
      <c r="E80" s="121">
        <f>' Capacity by Company'!D80</f>
        <v>5</v>
      </c>
      <c r="F80" s="121">
        <f>' Capacity by Company'!E80</f>
        <v>5</v>
      </c>
      <c r="G80" s="121">
        <f>' Capacity by Company'!F80</f>
        <v>5</v>
      </c>
      <c r="H80" s="121">
        <f>' Capacity by Company'!G80</f>
        <v>5</v>
      </c>
      <c r="I80" s="121">
        <f>' Capacity by Company'!H80</f>
        <v>5</v>
      </c>
      <c r="J80" s="121">
        <f>' Capacity by Company'!I80</f>
        <v>5</v>
      </c>
      <c r="K80" s="121">
        <f>' Capacity by Company'!J80</f>
        <v>5</v>
      </c>
      <c r="L80" s="121">
        <f>' Capacity by Company'!K80</f>
        <v>5</v>
      </c>
      <c r="M80" s="121">
        <f>' Capacity by Company'!L80</f>
        <v>5</v>
      </c>
      <c r="N80" s="121">
        <f>' Capacity by Company'!M80</f>
        <v>5</v>
      </c>
      <c r="O80" s="121">
        <f>' Capacity by Company'!N80</f>
        <v>5</v>
      </c>
      <c r="P80" s="121">
        <f>' Capacity by Company'!O80</f>
        <v>5</v>
      </c>
      <c r="Q80" s="121">
        <f>' Capacity by Company'!P80</f>
        <v>5</v>
      </c>
      <c r="R80" s="121">
        <f>' Capacity by Company'!Q80</f>
        <v>5</v>
      </c>
      <c r="S80" s="121">
        <f>' Capacity by Company'!R80</f>
        <v>5</v>
      </c>
      <c r="T80" s="121">
        <f>' Capacity by Company'!S80</f>
        <v>5</v>
      </c>
    </row>
    <row r="81" spans="1:20" x14ac:dyDescent="0.25">
      <c r="A81" s="95" t="s">
        <v>40</v>
      </c>
      <c r="B81" s="95" t="s">
        <v>40</v>
      </c>
      <c r="C81" s="132"/>
      <c r="D81" s="128" t="s">
        <v>58</v>
      </c>
      <c r="E81" s="121">
        <f>' Capacity by Company'!D81</f>
        <v>20</v>
      </c>
      <c r="F81" s="121">
        <f>' Capacity by Company'!E81</f>
        <v>20</v>
      </c>
      <c r="G81" s="121">
        <f>' Capacity by Company'!F81</f>
        <v>20</v>
      </c>
      <c r="H81" s="121">
        <f>' Capacity by Company'!G81</f>
        <v>22</v>
      </c>
      <c r="I81" s="121">
        <f>' Capacity by Company'!H81</f>
        <v>22</v>
      </c>
      <c r="J81" s="121">
        <f>' Capacity by Company'!I81</f>
        <v>22</v>
      </c>
      <c r="K81" s="121">
        <f>' Capacity by Company'!J81</f>
        <v>22</v>
      </c>
      <c r="L81" s="121">
        <f>' Capacity by Company'!K81</f>
        <v>22</v>
      </c>
      <c r="M81" s="121">
        <f>' Capacity by Company'!L81</f>
        <v>22</v>
      </c>
      <c r="N81" s="121">
        <f>' Capacity by Company'!M81</f>
        <v>22</v>
      </c>
      <c r="O81" s="121">
        <f>' Capacity by Company'!N81</f>
        <v>22</v>
      </c>
      <c r="P81" s="121">
        <f>' Capacity by Company'!O81</f>
        <v>22</v>
      </c>
      <c r="Q81" s="121">
        <f>' Capacity by Company'!P81</f>
        <v>22</v>
      </c>
      <c r="R81" s="121">
        <f>' Capacity by Company'!Q81</f>
        <v>22</v>
      </c>
      <c r="S81" s="121">
        <f>' Capacity by Company'!R81</f>
        <v>22</v>
      </c>
      <c r="T81" s="121">
        <f>' Capacity by Company'!S81</f>
        <v>22</v>
      </c>
    </row>
    <row r="82" spans="1:20" x14ac:dyDescent="0.25">
      <c r="A82" s="95" t="s">
        <v>37</v>
      </c>
      <c r="B82" s="95" t="s">
        <v>312</v>
      </c>
      <c r="C82" s="131" t="s">
        <v>348</v>
      </c>
      <c r="D82" s="132" t="s">
        <v>302</v>
      </c>
      <c r="E82" s="121">
        <f>' Capacity by Company'!D82</f>
        <v>20</v>
      </c>
      <c r="F82" s="121">
        <f>' Capacity by Company'!E82</f>
        <v>20</v>
      </c>
      <c r="G82" s="121">
        <f>' Capacity by Company'!F82</f>
        <v>20</v>
      </c>
      <c r="H82" s="121">
        <f>' Capacity by Company'!G82</f>
        <v>20</v>
      </c>
      <c r="I82" s="121">
        <f>' Capacity by Company'!H82</f>
        <v>20</v>
      </c>
      <c r="J82" s="121">
        <f>' Capacity by Company'!I82</f>
        <v>20</v>
      </c>
      <c r="K82" s="121">
        <f>' Capacity by Company'!J82</f>
        <v>20</v>
      </c>
      <c r="L82" s="121">
        <f>' Capacity by Company'!K82</f>
        <v>20</v>
      </c>
      <c r="M82" s="121">
        <f>' Capacity by Company'!L82</f>
        <v>20</v>
      </c>
      <c r="N82" s="121">
        <f>' Capacity by Company'!M82</f>
        <v>20</v>
      </c>
      <c r="O82" s="121">
        <f>' Capacity by Company'!N82</f>
        <v>20</v>
      </c>
      <c r="P82" s="121">
        <f>' Capacity by Company'!O82</f>
        <v>20</v>
      </c>
      <c r="Q82" s="121">
        <f>' Capacity by Company'!P82</f>
        <v>20</v>
      </c>
      <c r="R82" s="121">
        <f>' Capacity by Company'!Q82</f>
        <v>20</v>
      </c>
      <c r="S82" s="121">
        <f>' Capacity by Company'!R82</f>
        <v>20</v>
      </c>
      <c r="T82" s="121">
        <f>' Capacity by Company'!S82</f>
        <v>20</v>
      </c>
    </row>
    <row r="83" spans="1:20" x14ac:dyDescent="0.25">
      <c r="A83" s="95" t="s">
        <v>37</v>
      </c>
      <c r="B83" s="95" t="s">
        <v>312</v>
      </c>
      <c r="C83" s="131"/>
      <c r="D83" s="129" t="s">
        <v>12</v>
      </c>
      <c r="E83" s="121">
        <f>' Capacity by Company'!D83</f>
        <v>0</v>
      </c>
      <c r="F83" s="121">
        <f>' Capacity by Company'!E83</f>
        <v>0</v>
      </c>
      <c r="G83" s="121">
        <f>' Capacity by Company'!F83</f>
        <v>0</v>
      </c>
      <c r="H83" s="121">
        <f>' Capacity by Company'!G83</f>
        <v>0</v>
      </c>
      <c r="I83" s="121">
        <f>' Capacity by Company'!H83</f>
        <v>0</v>
      </c>
      <c r="J83" s="121">
        <f>' Capacity by Company'!I83</f>
        <v>0</v>
      </c>
      <c r="K83" s="121">
        <f>' Capacity by Company'!J83</f>
        <v>0</v>
      </c>
      <c r="L83" s="121">
        <f>' Capacity by Company'!K83</f>
        <v>0</v>
      </c>
      <c r="M83" s="121">
        <f>' Capacity by Company'!L83</f>
        <v>0</v>
      </c>
      <c r="N83" s="121">
        <f>' Capacity by Company'!M83</f>
        <v>0</v>
      </c>
      <c r="O83" s="121">
        <f>' Capacity by Company'!N83</f>
        <v>0</v>
      </c>
      <c r="P83" s="121">
        <f>' Capacity by Company'!O83</f>
        <v>0</v>
      </c>
      <c r="Q83" s="121">
        <f>' Capacity by Company'!P83</f>
        <v>0</v>
      </c>
      <c r="R83" s="121">
        <f>' Capacity by Company'!Q83</f>
        <v>0</v>
      </c>
      <c r="S83" s="121">
        <f>' Capacity by Company'!R83</f>
        <v>0</v>
      </c>
      <c r="T83" s="121">
        <f>' Capacity by Company'!S83</f>
        <v>0</v>
      </c>
    </row>
    <row r="84" spans="1:20" x14ac:dyDescent="0.25">
      <c r="A84" s="95" t="s">
        <v>37</v>
      </c>
      <c r="B84" s="95" t="s">
        <v>312</v>
      </c>
      <c r="C84" s="131"/>
      <c r="D84" s="128" t="s">
        <v>58</v>
      </c>
      <c r="E84" s="121">
        <f>' Capacity by Company'!D84</f>
        <v>20</v>
      </c>
      <c r="F84" s="121">
        <f>' Capacity by Company'!E84</f>
        <v>20</v>
      </c>
      <c r="G84" s="121">
        <f>' Capacity by Company'!F84</f>
        <v>20</v>
      </c>
      <c r="H84" s="121">
        <f>' Capacity by Company'!G84</f>
        <v>20</v>
      </c>
      <c r="I84" s="121">
        <f>' Capacity by Company'!H84</f>
        <v>20</v>
      </c>
      <c r="J84" s="121">
        <f>' Capacity by Company'!I84</f>
        <v>20</v>
      </c>
      <c r="K84" s="121">
        <f>' Capacity by Company'!J84</f>
        <v>20</v>
      </c>
      <c r="L84" s="121">
        <f>' Capacity by Company'!K84</f>
        <v>20</v>
      </c>
      <c r="M84" s="121">
        <f>' Capacity by Company'!L84</f>
        <v>20</v>
      </c>
      <c r="N84" s="121">
        <f>' Capacity by Company'!M84</f>
        <v>20</v>
      </c>
      <c r="O84" s="121">
        <f>' Capacity by Company'!N84</f>
        <v>20</v>
      </c>
      <c r="P84" s="121">
        <f>' Capacity by Company'!O84</f>
        <v>20</v>
      </c>
      <c r="Q84" s="121">
        <f>' Capacity by Company'!P84</f>
        <v>20</v>
      </c>
      <c r="R84" s="121">
        <f>' Capacity by Company'!Q84</f>
        <v>20</v>
      </c>
      <c r="S84" s="121">
        <f>' Capacity by Company'!R84</f>
        <v>20</v>
      </c>
      <c r="T84" s="121">
        <f>' Capacity by Company'!S84</f>
        <v>20</v>
      </c>
    </row>
    <row r="85" spans="1:20" s="317" customFormat="1" x14ac:dyDescent="0.25">
      <c r="A85" s="336" t="s">
        <v>37</v>
      </c>
      <c r="B85" s="336" t="s">
        <v>32</v>
      </c>
      <c r="C85" s="139"/>
      <c r="D85" s="132" t="s">
        <v>427</v>
      </c>
      <c r="E85" s="344">
        <f>' Capacity by Company'!D85</f>
        <v>20</v>
      </c>
      <c r="F85" s="344">
        <f>' Capacity by Company'!E85</f>
        <v>20</v>
      </c>
      <c r="G85" s="344">
        <f>' Capacity by Company'!F85</f>
        <v>20</v>
      </c>
      <c r="H85" s="344">
        <f>' Capacity by Company'!G85</f>
        <v>20</v>
      </c>
      <c r="I85" s="344">
        <f>' Capacity by Company'!H85</f>
        <v>20</v>
      </c>
      <c r="J85" s="344">
        <f>' Capacity by Company'!I85</f>
        <v>20</v>
      </c>
      <c r="K85" s="344">
        <f>' Capacity by Company'!J85</f>
        <v>20</v>
      </c>
      <c r="L85" s="344">
        <f>' Capacity by Company'!K85</f>
        <v>20</v>
      </c>
      <c r="M85" s="344">
        <f>' Capacity by Company'!L85</f>
        <v>20</v>
      </c>
      <c r="N85" s="344">
        <f>' Capacity by Company'!M85</f>
        <v>20</v>
      </c>
      <c r="O85" s="344">
        <f>' Capacity by Company'!N85</f>
        <v>20</v>
      </c>
      <c r="P85" s="344">
        <f>' Capacity by Company'!O85</f>
        <v>20</v>
      </c>
      <c r="Q85" s="344">
        <f>' Capacity by Company'!P85</f>
        <v>20</v>
      </c>
      <c r="R85" s="344">
        <f>' Capacity by Company'!Q85</f>
        <v>20</v>
      </c>
      <c r="S85" s="344">
        <f>' Capacity by Company'!R85</f>
        <v>20</v>
      </c>
      <c r="T85" s="344">
        <f>' Capacity by Company'!S85</f>
        <v>20</v>
      </c>
    </row>
    <row r="86" spans="1:20" s="317" customFormat="1" x14ac:dyDescent="0.25">
      <c r="A86" s="336" t="s">
        <v>37</v>
      </c>
      <c r="B86" s="336" t="s">
        <v>32</v>
      </c>
      <c r="C86" s="131"/>
      <c r="D86" s="128" t="s">
        <v>12</v>
      </c>
      <c r="E86" s="344">
        <f>' Capacity by Company'!D86</f>
        <v>8</v>
      </c>
      <c r="F86" s="344">
        <f>' Capacity by Company'!E86</f>
        <v>8</v>
      </c>
      <c r="G86" s="344">
        <f>' Capacity by Company'!F86</f>
        <v>8</v>
      </c>
      <c r="H86" s="344">
        <f>' Capacity by Company'!G86</f>
        <v>8</v>
      </c>
      <c r="I86" s="344">
        <f>' Capacity by Company'!H86</f>
        <v>8</v>
      </c>
      <c r="J86" s="344">
        <f>' Capacity by Company'!I86</f>
        <v>8</v>
      </c>
      <c r="K86" s="344">
        <f>' Capacity by Company'!J86</f>
        <v>8</v>
      </c>
      <c r="L86" s="344">
        <f>' Capacity by Company'!K86</f>
        <v>8</v>
      </c>
      <c r="M86" s="344">
        <f>' Capacity by Company'!L86</f>
        <v>8</v>
      </c>
      <c r="N86" s="344">
        <f>' Capacity by Company'!M86</f>
        <v>8</v>
      </c>
      <c r="O86" s="344">
        <f>' Capacity by Company'!N86</f>
        <v>8</v>
      </c>
      <c r="P86" s="344">
        <f>' Capacity by Company'!O86</f>
        <v>8</v>
      </c>
      <c r="Q86" s="344">
        <f>' Capacity by Company'!P86</f>
        <v>8</v>
      </c>
      <c r="R86" s="344">
        <f>' Capacity by Company'!Q86</f>
        <v>8</v>
      </c>
      <c r="S86" s="344">
        <f>' Capacity by Company'!R86</f>
        <v>8</v>
      </c>
      <c r="T86" s="344">
        <f>' Capacity by Company'!S86</f>
        <v>8</v>
      </c>
    </row>
    <row r="87" spans="1:20" s="317" customFormat="1" x14ac:dyDescent="0.25">
      <c r="A87" s="336" t="s">
        <v>37</v>
      </c>
      <c r="B87" s="336" t="s">
        <v>32</v>
      </c>
      <c r="C87" s="131"/>
      <c r="D87" s="128" t="s">
        <v>58</v>
      </c>
      <c r="E87" s="344">
        <f>' Capacity by Company'!D87</f>
        <v>28</v>
      </c>
      <c r="F87" s="344">
        <f>' Capacity by Company'!E87</f>
        <v>28</v>
      </c>
      <c r="G87" s="344">
        <f>' Capacity by Company'!F87</f>
        <v>28</v>
      </c>
      <c r="H87" s="344">
        <f>' Capacity by Company'!G87</f>
        <v>28</v>
      </c>
      <c r="I87" s="344">
        <f>' Capacity by Company'!H87</f>
        <v>28</v>
      </c>
      <c r="J87" s="344">
        <f>' Capacity by Company'!I87</f>
        <v>28</v>
      </c>
      <c r="K87" s="344">
        <f>' Capacity by Company'!J87</f>
        <v>28</v>
      </c>
      <c r="L87" s="344">
        <f>' Capacity by Company'!K87</f>
        <v>28</v>
      </c>
      <c r="M87" s="344">
        <f>' Capacity by Company'!L87</f>
        <v>28</v>
      </c>
      <c r="N87" s="344">
        <f>' Capacity by Company'!M87</f>
        <v>28</v>
      </c>
      <c r="O87" s="344">
        <f>' Capacity by Company'!N87</f>
        <v>28</v>
      </c>
      <c r="P87" s="344">
        <f>' Capacity by Company'!O87</f>
        <v>28</v>
      </c>
      <c r="Q87" s="344">
        <f>' Capacity by Company'!P87</f>
        <v>28</v>
      </c>
      <c r="R87" s="344">
        <f>' Capacity by Company'!Q87</f>
        <v>28</v>
      </c>
      <c r="S87" s="344">
        <f>' Capacity by Company'!R87</f>
        <v>28</v>
      </c>
      <c r="T87" s="344">
        <f>' Capacity by Company'!S87</f>
        <v>28</v>
      </c>
    </row>
    <row r="88" spans="1:20" x14ac:dyDescent="0.25">
      <c r="A88" s="95" t="s">
        <v>37</v>
      </c>
      <c r="B88" s="95" t="s">
        <v>189</v>
      </c>
      <c r="C88" s="131" t="s">
        <v>414</v>
      </c>
      <c r="D88" s="131" t="s">
        <v>308</v>
      </c>
      <c r="E88" s="121">
        <f>' Capacity by Company'!D88</f>
        <v>15</v>
      </c>
      <c r="F88" s="121">
        <f>' Capacity by Company'!E88</f>
        <v>15</v>
      </c>
      <c r="G88" s="121">
        <f>' Capacity by Company'!F88</f>
        <v>15</v>
      </c>
      <c r="H88" s="121">
        <f>' Capacity by Company'!G88</f>
        <v>15</v>
      </c>
      <c r="I88" s="121">
        <f>' Capacity by Company'!H88</f>
        <v>15</v>
      </c>
      <c r="J88" s="121">
        <f>' Capacity by Company'!I88</f>
        <v>15</v>
      </c>
      <c r="K88" s="121">
        <f>' Capacity by Company'!J88</f>
        <v>15</v>
      </c>
      <c r="L88" s="121">
        <f>' Capacity by Company'!K88</f>
        <v>15</v>
      </c>
      <c r="M88" s="121">
        <f>' Capacity by Company'!L88</f>
        <v>15</v>
      </c>
      <c r="N88" s="121">
        <f>' Capacity by Company'!M88</f>
        <v>15</v>
      </c>
      <c r="O88" s="121">
        <f>' Capacity by Company'!N88</f>
        <v>15</v>
      </c>
      <c r="P88" s="121">
        <f>' Capacity by Company'!O88</f>
        <v>15</v>
      </c>
      <c r="Q88" s="121">
        <f>' Capacity by Company'!P88</f>
        <v>15</v>
      </c>
      <c r="R88" s="121">
        <f>' Capacity by Company'!Q88</f>
        <v>15</v>
      </c>
      <c r="S88" s="121">
        <f>' Capacity by Company'!R88</f>
        <v>15</v>
      </c>
      <c r="T88" s="121">
        <f>' Capacity by Company'!S88</f>
        <v>15</v>
      </c>
    </row>
    <row r="89" spans="1:20" x14ac:dyDescent="0.25">
      <c r="A89" s="95" t="s">
        <v>37</v>
      </c>
      <c r="B89" s="95" t="s">
        <v>189</v>
      </c>
      <c r="C89" s="132"/>
      <c r="D89" s="131" t="s">
        <v>12</v>
      </c>
      <c r="E89" s="121">
        <f>' Capacity by Company'!D89</f>
        <v>0</v>
      </c>
      <c r="F89" s="121">
        <f>' Capacity by Company'!E89</f>
        <v>0</v>
      </c>
      <c r="G89" s="121">
        <f>' Capacity by Company'!F89</f>
        <v>0</v>
      </c>
      <c r="H89" s="121">
        <f>' Capacity by Company'!G89</f>
        <v>0</v>
      </c>
      <c r="I89" s="121">
        <f>' Capacity by Company'!H89</f>
        <v>0</v>
      </c>
      <c r="J89" s="121">
        <f>' Capacity by Company'!I89</f>
        <v>0</v>
      </c>
      <c r="K89" s="121">
        <f>' Capacity by Company'!J89</f>
        <v>0</v>
      </c>
      <c r="L89" s="121">
        <f>' Capacity by Company'!K89</f>
        <v>0</v>
      </c>
      <c r="M89" s="121">
        <f>' Capacity by Company'!L89</f>
        <v>0</v>
      </c>
      <c r="N89" s="121">
        <f>' Capacity by Company'!M89</f>
        <v>0</v>
      </c>
      <c r="O89" s="121">
        <f>' Capacity by Company'!N89</f>
        <v>0</v>
      </c>
      <c r="P89" s="121">
        <f>' Capacity by Company'!O89</f>
        <v>0</v>
      </c>
      <c r="Q89" s="121">
        <f>' Capacity by Company'!P89</f>
        <v>0</v>
      </c>
      <c r="R89" s="121">
        <f>' Capacity by Company'!Q89</f>
        <v>0</v>
      </c>
      <c r="S89" s="121">
        <f>' Capacity by Company'!R89</f>
        <v>0</v>
      </c>
      <c r="T89" s="121">
        <f>' Capacity by Company'!S89</f>
        <v>0</v>
      </c>
    </row>
    <row r="90" spans="1:20" x14ac:dyDescent="0.25">
      <c r="A90" s="95" t="s">
        <v>37</v>
      </c>
      <c r="B90" s="95" t="s">
        <v>189</v>
      </c>
      <c r="C90" s="132"/>
      <c r="D90" s="128" t="s">
        <v>58</v>
      </c>
      <c r="E90" s="121">
        <f>' Capacity by Company'!D90</f>
        <v>15</v>
      </c>
      <c r="F90" s="121">
        <f>' Capacity by Company'!E90</f>
        <v>15</v>
      </c>
      <c r="G90" s="121">
        <f>' Capacity by Company'!F90</f>
        <v>15</v>
      </c>
      <c r="H90" s="121">
        <f>' Capacity by Company'!G90</f>
        <v>15</v>
      </c>
      <c r="I90" s="121">
        <f>' Capacity by Company'!H90</f>
        <v>15</v>
      </c>
      <c r="J90" s="121">
        <f>' Capacity by Company'!I90</f>
        <v>15</v>
      </c>
      <c r="K90" s="121">
        <f>' Capacity by Company'!J90</f>
        <v>15</v>
      </c>
      <c r="L90" s="121">
        <f>' Capacity by Company'!K90</f>
        <v>15</v>
      </c>
      <c r="M90" s="121">
        <f>' Capacity by Company'!L90</f>
        <v>15</v>
      </c>
      <c r="N90" s="121">
        <f>' Capacity by Company'!M90</f>
        <v>15</v>
      </c>
      <c r="O90" s="121">
        <f>' Capacity by Company'!N90</f>
        <v>15</v>
      </c>
      <c r="P90" s="121">
        <f>' Capacity by Company'!O90</f>
        <v>15</v>
      </c>
      <c r="Q90" s="121">
        <f>' Capacity by Company'!P90</f>
        <v>15</v>
      </c>
      <c r="R90" s="121">
        <f>' Capacity by Company'!Q90</f>
        <v>15</v>
      </c>
      <c r="S90" s="121">
        <f>' Capacity by Company'!R90</f>
        <v>15</v>
      </c>
      <c r="T90" s="121">
        <f>' Capacity by Company'!S90</f>
        <v>15</v>
      </c>
    </row>
    <row r="91" spans="1:20" x14ac:dyDescent="0.25">
      <c r="A91" s="95" t="s">
        <v>37</v>
      </c>
      <c r="B91" s="95" t="s">
        <v>55</v>
      </c>
      <c r="C91" s="132"/>
      <c r="D91" s="135" t="s">
        <v>58</v>
      </c>
      <c r="E91" s="121">
        <f>' Capacity by Company'!D91</f>
        <v>20</v>
      </c>
      <c r="F91" s="121">
        <f>' Capacity by Company'!E91</f>
        <v>20</v>
      </c>
      <c r="G91" s="121">
        <f>' Capacity by Company'!F91</f>
        <v>20</v>
      </c>
      <c r="H91" s="121">
        <f>' Capacity by Company'!G91</f>
        <v>20</v>
      </c>
      <c r="I91" s="121">
        <f>' Capacity by Company'!H91</f>
        <v>20</v>
      </c>
      <c r="J91" s="121">
        <f>' Capacity by Company'!I91</f>
        <v>20</v>
      </c>
      <c r="K91" s="121">
        <f>' Capacity by Company'!J91</f>
        <v>20</v>
      </c>
      <c r="L91" s="121">
        <f>' Capacity by Company'!K91</f>
        <v>20</v>
      </c>
      <c r="M91" s="121">
        <f>' Capacity by Company'!L91</f>
        <v>20</v>
      </c>
      <c r="N91" s="121">
        <f>' Capacity by Company'!M91</f>
        <v>20</v>
      </c>
      <c r="O91" s="121">
        <f>' Capacity by Company'!N91</f>
        <v>20</v>
      </c>
      <c r="P91" s="121">
        <f>' Capacity by Company'!O91</f>
        <v>20</v>
      </c>
      <c r="Q91" s="121">
        <f>' Capacity by Company'!P91</f>
        <v>20</v>
      </c>
      <c r="R91" s="121">
        <f>' Capacity by Company'!Q91</f>
        <v>20</v>
      </c>
      <c r="S91" s="121">
        <f>' Capacity by Company'!R91</f>
        <v>20</v>
      </c>
      <c r="T91" s="121">
        <f>' Capacity by Company'!S91</f>
        <v>20</v>
      </c>
    </row>
    <row r="92" spans="1:20" x14ac:dyDescent="0.25">
      <c r="A92" s="95" t="s">
        <v>37</v>
      </c>
      <c r="B92" s="95" t="s">
        <v>37</v>
      </c>
      <c r="C92" s="132"/>
      <c r="D92" s="136" t="s">
        <v>58</v>
      </c>
      <c r="E92" s="121">
        <f>' Capacity by Company'!D92</f>
        <v>83</v>
      </c>
      <c r="F92" s="121">
        <f>' Capacity by Company'!E92</f>
        <v>83</v>
      </c>
      <c r="G92" s="121">
        <f>' Capacity by Company'!F92</f>
        <v>83</v>
      </c>
      <c r="H92" s="121">
        <f>' Capacity by Company'!G92</f>
        <v>83</v>
      </c>
      <c r="I92" s="121">
        <f>' Capacity by Company'!H92</f>
        <v>83</v>
      </c>
      <c r="J92" s="121">
        <f>' Capacity by Company'!I92</f>
        <v>83</v>
      </c>
      <c r="K92" s="121">
        <f>' Capacity by Company'!J92</f>
        <v>83</v>
      </c>
      <c r="L92" s="121">
        <f>' Capacity by Company'!K92</f>
        <v>83</v>
      </c>
      <c r="M92" s="121">
        <f>' Capacity by Company'!L92</f>
        <v>83</v>
      </c>
      <c r="N92" s="121">
        <f>' Capacity by Company'!M92</f>
        <v>83</v>
      </c>
      <c r="O92" s="121">
        <f>' Capacity by Company'!N92</f>
        <v>83</v>
      </c>
      <c r="P92" s="121">
        <f>' Capacity by Company'!O92</f>
        <v>83</v>
      </c>
      <c r="Q92" s="121">
        <f>' Capacity by Company'!P92</f>
        <v>83</v>
      </c>
      <c r="R92" s="121">
        <f>' Capacity by Company'!Q92</f>
        <v>83</v>
      </c>
      <c r="S92" s="121">
        <f>' Capacity by Company'!R92</f>
        <v>83</v>
      </c>
      <c r="T92" s="121">
        <f>' Capacity by Company'!S92</f>
        <v>83</v>
      </c>
    </row>
    <row r="93" spans="1:20" x14ac:dyDescent="0.25">
      <c r="A93" s="318" t="s">
        <v>57</v>
      </c>
      <c r="B93" s="318" t="s">
        <v>57</v>
      </c>
      <c r="C93" s="490"/>
      <c r="D93" s="153" t="s">
        <v>58</v>
      </c>
      <c r="E93" s="168">
        <f>' Capacity by Company'!D93</f>
        <v>938.12</v>
      </c>
      <c r="F93" s="168">
        <f>' Capacity by Company'!E93</f>
        <v>938.12</v>
      </c>
      <c r="G93" s="168">
        <f>' Capacity by Company'!F93</f>
        <v>953.12</v>
      </c>
      <c r="H93" s="168">
        <f>' Capacity by Company'!G93</f>
        <v>965.12</v>
      </c>
      <c r="I93" s="168">
        <f>' Capacity by Company'!H93</f>
        <v>980.12</v>
      </c>
      <c r="J93" s="168">
        <f>' Capacity by Company'!I93</f>
        <v>985.12</v>
      </c>
      <c r="K93" s="168">
        <f>' Capacity by Company'!J93</f>
        <v>1020.12</v>
      </c>
      <c r="L93" s="168">
        <f>' Capacity by Company'!K93</f>
        <v>1020.12</v>
      </c>
      <c r="M93" s="168">
        <f>' Capacity by Company'!L93</f>
        <v>1025.1199999999999</v>
      </c>
      <c r="N93" s="168">
        <f>' Capacity by Company'!M93</f>
        <v>1025.1199999999999</v>
      </c>
      <c r="O93" s="168">
        <f>' Capacity by Company'!N93</f>
        <v>1025.1199999999999</v>
      </c>
      <c r="P93" s="168">
        <f>' Capacity by Company'!O93</f>
        <v>1025.1199999999999</v>
      </c>
      <c r="Q93" s="168">
        <f>' Capacity by Company'!P93</f>
        <v>1030.1199999999999</v>
      </c>
      <c r="R93" s="168">
        <f>' Capacity by Company'!Q93</f>
        <v>1030.1199999999999</v>
      </c>
      <c r="S93" s="168">
        <f>' Capacity by Company'!R93</f>
        <v>1030.1199999999999</v>
      </c>
      <c r="T93" s="168">
        <f>' Capacity by Company'!S93</f>
        <v>1030.1199999999999</v>
      </c>
    </row>
    <row r="96" spans="1:20" x14ac:dyDescent="0.25">
      <c r="C96" s="1" t="s">
        <v>271</v>
      </c>
      <c r="F96" s="1" t="s">
        <v>284</v>
      </c>
    </row>
    <row r="97" spans="3:3" x14ac:dyDescent="0.25">
      <c r="C97" s="1" t="s">
        <v>272</v>
      </c>
    </row>
    <row r="98" spans="3:3" x14ac:dyDescent="0.25">
      <c r="C98" s="1" t="s">
        <v>273</v>
      </c>
    </row>
    <row r="99" spans="3:3" x14ac:dyDescent="0.25">
      <c r="C99" s="1" t="s">
        <v>274</v>
      </c>
    </row>
    <row r="100" spans="3:3" x14ac:dyDescent="0.25">
      <c r="C100" s="1" t="s">
        <v>275</v>
      </c>
    </row>
    <row r="101" spans="3:3" x14ac:dyDescent="0.25">
      <c r="C101" s="1" t="s">
        <v>276</v>
      </c>
    </row>
    <row r="102" spans="3:3" x14ac:dyDescent="0.25">
      <c r="C102" s="1" t="s">
        <v>277</v>
      </c>
    </row>
    <row r="103" spans="3:3" x14ac:dyDescent="0.25">
      <c r="C103" s="1" t="s">
        <v>278</v>
      </c>
    </row>
    <row r="104" spans="3:3" x14ac:dyDescent="0.25">
      <c r="C104" s="1" t="s">
        <v>269</v>
      </c>
    </row>
    <row r="105" spans="3:3" x14ac:dyDescent="0.25">
      <c r="C105" s="1" t="s">
        <v>279</v>
      </c>
    </row>
    <row r="106" spans="3:3" x14ac:dyDescent="0.25">
      <c r="C106" s="1" t="s">
        <v>280</v>
      </c>
    </row>
    <row r="107" spans="3:3" x14ac:dyDescent="0.25">
      <c r="C107" s="1" t="s">
        <v>281</v>
      </c>
    </row>
    <row r="108" spans="3:3" x14ac:dyDescent="0.25">
      <c r="C108" s="1" t="s">
        <v>282</v>
      </c>
    </row>
    <row r="109" spans="3:3" x14ac:dyDescent="0.25">
      <c r="C109" s="1" t="s">
        <v>283</v>
      </c>
    </row>
    <row r="110" spans="3:3" x14ac:dyDescent="0.25">
      <c r="C110" s="1" t="s">
        <v>237</v>
      </c>
    </row>
  </sheetData>
  <sortState xmlns:xlrd2="http://schemas.microsoft.com/office/spreadsheetml/2017/richdata2" ref="A9:Y152">
    <sortCondition ref="A9:A15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1491-D54E-441F-9BB2-8805BDB4ACBC}">
  <dimension ref="A1:XFC96"/>
  <sheetViews>
    <sheetView zoomScale="85" zoomScaleNormal="85" workbookViewId="0">
      <pane ySplit="1" topLeftCell="A2" activePane="bottomLeft" state="frozen"/>
      <selection pane="bottomLeft" activeCell="I2" sqref="I2:J10"/>
    </sheetView>
  </sheetViews>
  <sheetFormatPr defaultColWidth="9" defaultRowHeight="15" x14ac:dyDescent="0.25"/>
  <cols>
    <col min="1" max="1" width="13.42578125" style="1" bestFit="1" customWidth="1"/>
    <col min="2" max="2" width="12.28515625" style="1" bestFit="1" customWidth="1"/>
    <col min="3" max="3" width="41.140625" style="1" customWidth="1"/>
    <col min="4" max="8" width="6.7109375" style="39" bestFit="1" customWidth="1"/>
    <col min="9" max="9" width="10.42578125" style="39" customWidth="1"/>
    <col min="10" max="18" width="6.7109375" style="39" bestFit="1" customWidth="1"/>
    <col min="19" max="19" width="10.140625" style="39" bestFit="1" customWidth="1"/>
    <col min="20" max="16384" width="9" style="1"/>
  </cols>
  <sheetData>
    <row r="1" spans="1:19" x14ac:dyDescent="0.25">
      <c r="A1" s="30" t="s">
        <v>29</v>
      </c>
      <c r="B1" s="30" t="s">
        <v>15</v>
      </c>
      <c r="C1" s="30" t="s">
        <v>27</v>
      </c>
      <c r="D1" s="148">
        <v>2015</v>
      </c>
      <c r="E1" s="148">
        <v>2016</v>
      </c>
      <c r="F1" s="148">
        <v>2017</v>
      </c>
      <c r="G1" s="148">
        <v>2018</v>
      </c>
      <c r="H1" s="148">
        <v>2019</v>
      </c>
      <c r="I1" s="148">
        <v>2020</v>
      </c>
      <c r="J1" s="148" t="s">
        <v>28</v>
      </c>
      <c r="K1" s="148" t="s">
        <v>3</v>
      </c>
      <c r="L1" s="148" t="s">
        <v>4</v>
      </c>
      <c r="M1" s="148" t="s">
        <v>5</v>
      </c>
      <c r="N1" s="148" t="s">
        <v>6</v>
      </c>
      <c r="O1" s="148" t="s">
        <v>7</v>
      </c>
      <c r="P1" s="148" t="s">
        <v>8</v>
      </c>
      <c r="Q1" s="148" t="s">
        <v>9</v>
      </c>
      <c r="R1" s="148" t="s">
        <v>10</v>
      </c>
      <c r="S1" s="148" t="s">
        <v>16</v>
      </c>
    </row>
    <row r="2" spans="1:19" s="387" customFormat="1" x14ac:dyDescent="0.25">
      <c r="A2" s="336" t="s">
        <v>30</v>
      </c>
      <c r="B2" s="336" t="s">
        <v>31</v>
      </c>
      <c r="C2" s="483" t="s">
        <v>381</v>
      </c>
      <c r="D2" s="485">
        <f>'Operating Efficiency(%)'!D2*' Capacity by Company'!D2</f>
        <v>0.56109599999999993</v>
      </c>
      <c r="E2" s="485">
        <f>'Operating Efficiency(%)'!E2*' Capacity by Company'!E2</f>
        <v>0.56851200000000002</v>
      </c>
      <c r="F2" s="485">
        <f>'Operating Efficiency(%)'!F2*' Capacity by Company'!F2</f>
        <v>0.59731199999999995</v>
      </c>
      <c r="G2" s="485">
        <f>'Operating Efficiency(%)'!G2*' Capacity by Company'!G2</f>
        <v>0.61675199999999997</v>
      </c>
      <c r="H2" s="485">
        <f>'Operating Efficiency(%)'!H2*' Capacity by Company'!H2</f>
        <v>0.62812800000000002</v>
      </c>
      <c r="I2" s="485">
        <f>'Operating Efficiency(%)'!I2*' Capacity by Company'!I2</f>
        <v>0.59111999999999998</v>
      </c>
      <c r="J2" s="485">
        <f>'Operating Efficiency(%)'!J2*' Capacity by Company'!J2</f>
        <v>0.54720000000000002</v>
      </c>
      <c r="K2" s="485">
        <f>'Operating Efficiency(%)'!K2*' Capacity by Company'!K2</f>
        <v>0.57607200000000003</v>
      </c>
      <c r="L2" s="485">
        <f>'Operating Efficiency(%)'!L2*' Capacity by Company'!L2</f>
        <v>0.60919200000000007</v>
      </c>
      <c r="M2" s="485">
        <f>'Operating Efficiency(%)'!M2*' Capacity by Company'!M2</f>
        <v>0.61459200000000003</v>
      </c>
      <c r="N2" s="485">
        <f>'Operating Efficiency(%)'!N2*' Capacity by Company'!N2</f>
        <v>0.61956</v>
      </c>
      <c r="O2" s="485">
        <f>'Operating Efficiency(%)'!O2*' Capacity by Company'!O2</f>
        <v>0.62495999999999996</v>
      </c>
      <c r="P2" s="485">
        <f>'Operating Efficiency(%)'!P2*' Capacity by Company'!P2</f>
        <v>0.62575200000000009</v>
      </c>
      <c r="Q2" s="485">
        <f>'Operating Efficiency(%)'!Q2*' Capacity by Company'!Q2</f>
        <v>0.62740800000000008</v>
      </c>
      <c r="R2" s="485">
        <f>'Operating Efficiency(%)'!R2*' Capacity by Company'!R2</f>
        <v>0.64029600000000009</v>
      </c>
      <c r="S2" s="485">
        <f>'Operating Efficiency(%)'!S2*' Capacity by Company'!S2</f>
        <v>0.66895199999999999</v>
      </c>
    </row>
    <row r="3" spans="1:19" x14ac:dyDescent="0.25">
      <c r="A3" s="95" t="s">
        <v>30</v>
      </c>
      <c r="B3" s="95" t="s">
        <v>31</v>
      </c>
      <c r="C3" s="128" t="s">
        <v>384</v>
      </c>
      <c r="D3" s="121">
        <f>'Operating Efficiency(%)'!D3*' Capacity by Company'!D3</f>
        <v>0.30938399999999999</v>
      </c>
      <c r="E3" s="344">
        <f>'Operating Efficiency(%)'!E3*' Capacity by Company'!E3</f>
        <v>0.31611600000000001</v>
      </c>
      <c r="F3" s="344">
        <f>'Operating Efficiency(%)'!F3*' Capacity by Company'!F3</f>
        <v>0.30816000000000004</v>
      </c>
      <c r="G3" s="344">
        <f>'Operating Efficiency(%)'!G3*' Capacity by Company'!G3</f>
        <v>0.31100399999999995</v>
      </c>
      <c r="H3" s="344">
        <f>'Operating Efficiency(%)'!H3*' Capacity by Company'!H3</f>
        <v>0.30769200000000002</v>
      </c>
      <c r="I3" s="344">
        <f>'Operating Efficiency(%)'!I3*' Capacity by Company'!I3</f>
        <v>0.28501199999999999</v>
      </c>
      <c r="J3" s="344">
        <f>'Operating Efficiency(%)'!J3*' Capacity by Company'!J3</f>
        <v>0.29134799999999994</v>
      </c>
      <c r="K3" s="344">
        <f>'Operating Efficiency(%)'!K3*' Capacity by Company'!K3</f>
        <v>0.29066399999999998</v>
      </c>
      <c r="L3" s="344">
        <f>'Operating Efficiency(%)'!L3*' Capacity by Company'!L3</f>
        <v>0.30866399999999999</v>
      </c>
      <c r="M3" s="344">
        <f>'Operating Efficiency(%)'!M3*' Capacity by Company'!M3</f>
        <v>0.30866399999999999</v>
      </c>
      <c r="N3" s="344">
        <f>'Operating Efficiency(%)'!N3*' Capacity by Company'!N3</f>
        <v>0.32666400000000001</v>
      </c>
      <c r="O3" s="344">
        <f>'Operating Efficiency(%)'!O3*' Capacity by Company'!O3</f>
        <v>0.32666400000000001</v>
      </c>
      <c r="P3" s="344">
        <f>'Operating Efficiency(%)'!P3*' Capacity by Company'!P3</f>
        <v>0.33386399999999999</v>
      </c>
      <c r="Q3" s="344">
        <f>'Operating Efficiency(%)'!Q3*' Capacity by Company'!Q3</f>
        <v>0.33386399999999999</v>
      </c>
      <c r="R3" s="344">
        <f>'Operating Efficiency(%)'!R3*' Capacity by Company'!R3</f>
        <v>0.34466399999999997</v>
      </c>
      <c r="S3" s="344">
        <f>'Operating Efficiency(%)'!S3*' Capacity by Company'!S3</f>
        <v>0.34466399999999997</v>
      </c>
    </row>
    <row r="4" spans="1:19" x14ac:dyDescent="0.25">
      <c r="A4" s="95" t="s">
        <v>30</v>
      </c>
      <c r="B4" s="95" t="s">
        <v>31</v>
      </c>
      <c r="C4" s="128" t="s">
        <v>382</v>
      </c>
      <c r="D4" s="344">
        <f>'Operating Efficiency(%)'!D4*' Capacity by Company'!D4</f>
        <v>0.315108</v>
      </c>
      <c r="E4" s="344">
        <f>'Operating Efficiency(%)'!E4*' Capacity by Company'!E4</f>
        <v>0.30797999999999998</v>
      </c>
      <c r="F4" s="344">
        <f>'Operating Efficiency(%)'!F4*' Capacity by Company'!F4</f>
        <v>0.32111999999999996</v>
      </c>
      <c r="G4" s="344">
        <f>'Operating Efficiency(%)'!G4*' Capacity by Company'!G4</f>
        <v>0.32345999999999997</v>
      </c>
      <c r="H4" s="344">
        <f>'Operating Efficiency(%)'!H4*' Capacity by Company'!H4</f>
        <v>0.30146400000000001</v>
      </c>
      <c r="I4" s="344">
        <f>'Operating Efficiency(%)'!I4*' Capacity by Company'!I4</f>
        <v>0.285804</v>
      </c>
      <c r="J4" s="344">
        <f>'Operating Efficiency(%)'!J4*' Capacity by Company'!J4</f>
        <v>0.29714399999999996</v>
      </c>
      <c r="K4" s="344">
        <f>'Operating Efficiency(%)'!K4*' Capacity by Company'!K4</f>
        <v>0.29786399999999996</v>
      </c>
      <c r="L4" s="344">
        <f>'Operating Efficiency(%)'!L4*' Capacity by Company'!L4</f>
        <v>0.29786399999999996</v>
      </c>
      <c r="M4" s="344">
        <f>'Operating Efficiency(%)'!M4*' Capacity by Company'!M4</f>
        <v>0.30866399999999999</v>
      </c>
      <c r="N4" s="344">
        <f>'Operating Efficiency(%)'!N4*' Capacity by Company'!N4</f>
        <v>0.30866399999999999</v>
      </c>
      <c r="O4" s="344">
        <f>'Operating Efficiency(%)'!O4*' Capacity by Company'!O4</f>
        <v>0.31946399999999997</v>
      </c>
      <c r="P4" s="344">
        <f>'Operating Efficiency(%)'!P4*' Capacity by Company'!P4</f>
        <v>0.31946399999999997</v>
      </c>
      <c r="Q4" s="344">
        <f>'Operating Efficiency(%)'!Q4*' Capacity by Company'!Q4</f>
        <v>0.32666400000000001</v>
      </c>
      <c r="R4" s="344">
        <f>'Operating Efficiency(%)'!R4*' Capacity by Company'!R4</f>
        <v>0.32666400000000001</v>
      </c>
      <c r="S4" s="344">
        <f>'Operating Efficiency(%)'!S4*' Capacity by Company'!S4</f>
        <v>0.33386399999999999</v>
      </c>
    </row>
    <row r="5" spans="1:19" s="317" customFormat="1" x14ac:dyDescent="0.25">
      <c r="A5" s="336" t="s">
        <v>30</v>
      </c>
      <c r="B5" s="336" t="s">
        <v>31</v>
      </c>
      <c r="C5" s="128" t="s">
        <v>354</v>
      </c>
      <c r="D5" s="344">
        <f>'Operating Efficiency(%)'!D5*' Capacity by Company'!D5</f>
        <v>1.3598999999999999</v>
      </c>
      <c r="E5" s="344">
        <f>'Operating Efficiency(%)'!E5*' Capacity by Company'!E5</f>
        <v>1.3784400000000001</v>
      </c>
      <c r="F5" s="344">
        <f>'Operating Efficiency(%)'!F5*' Capacity by Company'!F5</f>
        <v>1.45044</v>
      </c>
      <c r="G5" s="344">
        <f>'Operating Efficiency(%)'!G5*' Capacity by Company'!G5</f>
        <v>1.4990399999999999</v>
      </c>
      <c r="H5" s="344">
        <f>'Operating Efficiency(%)'!H5*' Capacity by Company'!H5</f>
        <v>1.5274800000000002</v>
      </c>
      <c r="I5" s="344">
        <f>'Operating Efficiency(%)'!I5*' Capacity by Company'!I5</f>
        <v>1.43496</v>
      </c>
      <c r="J5" s="344">
        <f>'Operating Efficiency(%)'!J5*' Capacity by Company'!J5</f>
        <v>1.3251599999999999</v>
      </c>
      <c r="K5" s="344">
        <f>'Operating Efficiency(%)'!K5*' Capacity by Company'!K5</f>
        <v>1.39734</v>
      </c>
      <c r="L5" s="344">
        <f>'Operating Efficiency(%)'!L5*' Capacity by Company'!L5</f>
        <v>1.48014</v>
      </c>
      <c r="M5" s="344">
        <f>'Operating Efficiency(%)'!M5*' Capacity by Company'!M5</f>
        <v>1.4936400000000001</v>
      </c>
      <c r="N5" s="344">
        <f>'Operating Efficiency(%)'!N5*' Capacity by Company'!N5</f>
        <v>1.50606</v>
      </c>
      <c r="O5" s="344">
        <f>'Operating Efficiency(%)'!O5*' Capacity by Company'!O5</f>
        <v>1.51956</v>
      </c>
      <c r="P5" s="344">
        <f>'Operating Efficiency(%)'!P5*' Capacity by Company'!P5</f>
        <v>1.5215400000000001</v>
      </c>
      <c r="Q5" s="344">
        <f>'Operating Efficiency(%)'!Q5*' Capacity by Company'!Q5</f>
        <v>1.5256800000000001</v>
      </c>
      <c r="R5" s="344">
        <f>'Operating Efficiency(%)'!R5*' Capacity by Company'!R5</f>
        <v>1.5579000000000001</v>
      </c>
      <c r="S5" s="344">
        <f>'Operating Efficiency(%)'!S5*' Capacity by Company'!S5</f>
        <v>1.62954</v>
      </c>
    </row>
    <row r="6" spans="1:19" s="317" customFormat="1" x14ac:dyDescent="0.25">
      <c r="A6" s="336" t="s">
        <v>30</v>
      </c>
      <c r="B6" s="336" t="s">
        <v>31</v>
      </c>
      <c r="C6" s="128" t="s">
        <v>355</v>
      </c>
      <c r="D6" s="344">
        <f>'Operating Efficiency(%)'!D6*' Capacity by Company'!D6</f>
        <v>0.29004000000000002</v>
      </c>
      <c r="E6" s="344">
        <f>'Operating Efficiency(%)'!E6*' Capacity by Company'!E6</f>
        <v>0.30912000000000006</v>
      </c>
      <c r="F6" s="344">
        <f>'Operating Efficiency(%)'!F6*' Capacity by Company'!F6</f>
        <v>0.31224000000000002</v>
      </c>
      <c r="G6" s="344">
        <f>'Operating Efficiency(%)'!G6*' Capacity by Company'!G6</f>
        <v>0.32800000000000001</v>
      </c>
      <c r="H6" s="344">
        <f>'Operating Efficiency(%)'!H6*' Capacity by Company'!H6</f>
        <v>0.33800000000000002</v>
      </c>
      <c r="I6" s="344">
        <f>'Operating Efficiency(%)'!I6*' Capacity by Company'!I6</f>
        <v>0.30560000000000004</v>
      </c>
      <c r="J6" s="344">
        <f>'Operating Efficiency(%)'!J6*' Capacity by Company'!J6</f>
        <v>0.32088000000000005</v>
      </c>
      <c r="K6" s="344">
        <f>'Operating Efficiency(%)'!K6*' Capacity by Company'!K6</f>
        <v>0.34</v>
      </c>
      <c r="L6" s="344">
        <f>'Operating Efficiency(%)'!L6*' Capacity by Company'!L6</f>
        <v>0.34760000000000002</v>
      </c>
      <c r="M6" s="344">
        <f>'Operating Efficiency(%)'!M6*' Capacity by Company'!M6</f>
        <v>0.35400000000000004</v>
      </c>
      <c r="N6" s="344">
        <f>'Operating Efficiency(%)'!N6*' Capacity by Company'!N6</f>
        <v>0.36000000000000004</v>
      </c>
      <c r="O6" s="344">
        <f>'Operating Efficiency(%)'!O6*' Capacity by Company'!O6</f>
        <v>0.36640000000000006</v>
      </c>
      <c r="P6" s="344">
        <f>'Operating Efficiency(%)'!P6*' Capacity by Company'!P6</f>
        <v>0.37000000000000005</v>
      </c>
      <c r="Q6" s="344">
        <f>'Operating Efficiency(%)'!Q6*' Capacity by Company'!Q6</f>
        <v>0.37240000000000006</v>
      </c>
      <c r="R6" s="344">
        <f>'Operating Efficiency(%)'!R6*' Capacity by Company'!R6</f>
        <v>0.37436000000000003</v>
      </c>
      <c r="S6" s="344">
        <f>'Operating Efficiency(%)'!S6*' Capacity by Company'!S6</f>
        <v>0.37820000000000004</v>
      </c>
    </row>
    <row r="7" spans="1:19" s="317" customFormat="1" x14ac:dyDescent="0.25">
      <c r="A7" s="336" t="s">
        <v>30</v>
      </c>
      <c r="B7" s="336" t="s">
        <v>31</v>
      </c>
      <c r="C7" s="128" t="s">
        <v>361</v>
      </c>
      <c r="D7" s="344">
        <f>'Operating Efficiency(%)'!D7*' Capacity by Company'!D7</f>
        <v>0.45918000000000003</v>
      </c>
      <c r="E7" s="344">
        <f>'Operating Efficiency(%)'!E7*' Capacity by Company'!E7</f>
        <v>0.45330000000000004</v>
      </c>
      <c r="F7" s="344">
        <f>'Operating Efficiency(%)'!F7*' Capacity by Company'!F7</f>
        <v>0.46499999999999997</v>
      </c>
      <c r="G7" s="344">
        <f>'Operating Efficiency(%)'!G7*' Capacity by Company'!G7</f>
        <v>0.47670000000000001</v>
      </c>
      <c r="H7" s="344">
        <f>'Operating Efficiency(%)'!H7*' Capacity by Company'!H7</f>
        <v>0.51917999999999997</v>
      </c>
      <c r="I7" s="344">
        <f>'Operating Efficiency(%)'!I7*' Capacity by Company'!I7</f>
        <v>0.4884</v>
      </c>
      <c r="J7" s="344">
        <f>'Operating Efficiency(%)'!J7*' Capacity by Company'!J7</f>
        <v>0.42402000000000001</v>
      </c>
      <c r="K7" s="344">
        <f>'Operating Efficiency(%)'!K7*' Capacity by Company'!K7</f>
        <v>0.44747999999999999</v>
      </c>
      <c r="L7" s="344">
        <f>'Operating Efficiency(%)'!L7*' Capacity by Company'!L7</f>
        <v>0.45918000000000003</v>
      </c>
      <c r="M7" s="344">
        <f>'Operating Efficiency(%)'!M7*' Capacity by Company'!M7</f>
        <v>0.46499999999999997</v>
      </c>
      <c r="N7" s="344">
        <f>'Operating Efficiency(%)'!N7*' Capacity by Company'!N7</f>
        <v>0.47526000000000002</v>
      </c>
      <c r="O7" s="344">
        <f>'Operating Efficiency(%)'!O7*' Capacity by Company'!O7</f>
        <v>0.48258000000000001</v>
      </c>
      <c r="P7" s="344">
        <f>'Operating Efficiency(%)'!P7*' Capacity by Company'!P7</f>
        <v>0.50015999999999994</v>
      </c>
      <c r="Q7" s="344">
        <f>'Operating Efficiency(%)'!Q7*' Capacity by Company'!Q7</f>
        <v>0.51185999999999998</v>
      </c>
      <c r="R7" s="344">
        <f>'Operating Efficiency(%)'!R7*' Capacity by Company'!R7</f>
        <v>0.53525999999999996</v>
      </c>
      <c r="S7" s="344">
        <f>'Operating Efficiency(%)'!S7*' Capacity by Company'!S7</f>
        <v>0.55284</v>
      </c>
    </row>
    <row r="8" spans="1:19" s="317" customFormat="1" x14ac:dyDescent="0.25">
      <c r="A8" s="336" t="s">
        <v>30</v>
      </c>
      <c r="B8" s="336" t="s">
        <v>31</v>
      </c>
      <c r="C8" s="128" t="s">
        <v>368</v>
      </c>
      <c r="D8" s="344">
        <f>'Operating Efficiency(%)'!D8*' Capacity by Company'!D8</f>
        <v>0.44490000000000002</v>
      </c>
      <c r="E8" s="344">
        <f>'Operating Efficiency(%)'!E8*' Capacity by Company'!E8</f>
        <v>0.43902000000000002</v>
      </c>
      <c r="F8" s="344">
        <f>'Operating Efficiency(%)'!F8*' Capacity by Company'!F8</f>
        <v>0.45071999999999995</v>
      </c>
      <c r="G8" s="344">
        <f>'Operating Efficiency(%)'!G8*' Capacity by Company'!G8</f>
        <v>0.46242</v>
      </c>
      <c r="H8" s="344">
        <f>'Operating Efficiency(%)'!H8*' Capacity by Company'!H8</f>
        <v>0.50490000000000002</v>
      </c>
      <c r="I8" s="344">
        <f>'Operating Efficiency(%)'!I8*' Capacity by Company'!I8</f>
        <v>0.47411999999999999</v>
      </c>
      <c r="J8" s="344">
        <f>'Operating Efficiency(%)'!J8*' Capacity by Company'!J8</f>
        <v>0.40973999999999994</v>
      </c>
      <c r="K8" s="344">
        <f>'Operating Efficiency(%)'!K8*' Capacity by Company'!K8</f>
        <v>0.43319999999999997</v>
      </c>
      <c r="L8" s="344">
        <f>'Operating Efficiency(%)'!L8*' Capacity by Company'!L8</f>
        <v>0.44490000000000002</v>
      </c>
      <c r="M8" s="344">
        <f>'Operating Efficiency(%)'!M8*' Capacity by Company'!M8</f>
        <v>0.45071999999999995</v>
      </c>
      <c r="N8" s="344">
        <f>'Operating Efficiency(%)'!N8*' Capacity by Company'!N8</f>
        <v>0.46097999999999995</v>
      </c>
      <c r="O8" s="344">
        <f>'Operating Efficiency(%)'!O8*' Capacity by Company'!O8</f>
        <v>0.46829999999999994</v>
      </c>
      <c r="P8" s="344">
        <f>'Operating Efficiency(%)'!P8*' Capacity by Company'!P8</f>
        <v>0.48587999999999998</v>
      </c>
      <c r="Q8" s="344">
        <f>'Operating Efficiency(%)'!Q8*' Capacity by Company'!Q8</f>
        <v>0.49758000000000002</v>
      </c>
      <c r="R8" s="344">
        <f>'Operating Efficiency(%)'!R8*' Capacity by Company'!R8</f>
        <v>0.52098</v>
      </c>
      <c r="S8" s="344">
        <f>'Operating Efficiency(%)'!S8*' Capacity by Company'!S8</f>
        <v>0.53855999999999993</v>
      </c>
    </row>
    <row r="9" spans="1:19" x14ac:dyDescent="0.25">
      <c r="A9" s="95" t="s">
        <v>30</v>
      </c>
      <c r="B9" s="95" t="s">
        <v>31</v>
      </c>
      <c r="C9" s="128" t="s">
        <v>12</v>
      </c>
      <c r="D9" s="344">
        <f>'Operating Efficiency(%)'!D9*' Capacity by Company'!D9</f>
        <v>0</v>
      </c>
      <c r="E9" s="344">
        <f>'Operating Efficiency(%)'!E9*' Capacity by Company'!E9</f>
        <v>0</v>
      </c>
      <c r="F9" s="344">
        <f>'Operating Efficiency(%)'!F9*' Capacity by Company'!F9</f>
        <v>0</v>
      </c>
      <c r="G9" s="344">
        <f>'Operating Efficiency(%)'!G9*' Capacity by Company'!G9</f>
        <v>0</v>
      </c>
      <c r="H9" s="344">
        <f>'Operating Efficiency(%)'!H9*' Capacity by Company'!H9</f>
        <v>0</v>
      </c>
      <c r="I9" s="344">
        <f>'Operating Efficiency(%)'!I9*' Capacity by Company'!I9</f>
        <v>0</v>
      </c>
      <c r="J9" s="344">
        <f>'Operating Efficiency(%)'!J9*' Capacity by Company'!J9</f>
        <v>0</v>
      </c>
      <c r="K9" s="344">
        <f>'Operating Efficiency(%)'!K9*' Capacity by Company'!K9</f>
        <v>0</v>
      </c>
      <c r="L9" s="344">
        <f>'Operating Efficiency(%)'!L9*' Capacity by Company'!L9</f>
        <v>0</v>
      </c>
      <c r="M9" s="344">
        <f>'Operating Efficiency(%)'!M9*' Capacity by Company'!M9</f>
        <v>0</v>
      </c>
      <c r="N9" s="344">
        <f>'Operating Efficiency(%)'!N9*' Capacity by Company'!N9</f>
        <v>0</v>
      </c>
      <c r="O9" s="344">
        <f>'Operating Efficiency(%)'!O9*' Capacity by Company'!O9</f>
        <v>0</v>
      </c>
      <c r="P9" s="344">
        <f>'Operating Efficiency(%)'!P9*' Capacity by Company'!P9</f>
        <v>0</v>
      </c>
      <c r="Q9" s="344">
        <f>'Operating Efficiency(%)'!Q9*' Capacity by Company'!Q9</f>
        <v>0</v>
      </c>
      <c r="R9" s="344">
        <f>'Operating Efficiency(%)'!R9*' Capacity by Company'!R9</f>
        <v>0</v>
      </c>
      <c r="S9" s="344">
        <f>'Operating Efficiency(%)'!S9*' Capacity by Company'!S9</f>
        <v>0</v>
      </c>
    </row>
    <row r="10" spans="1:19" x14ac:dyDescent="0.25">
      <c r="A10" s="301" t="s">
        <v>30</v>
      </c>
      <c r="B10" s="301" t="s">
        <v>31</v>
      </c>
      <c r="C10" s="302" t="s">
        <v>58</v>
      </c>
      <c r="D10" s="303">
        <f>SUM(D3:D9)</f>
        <v>3.178512</v>
      </c>
      <c r="E10" s="303">
        <f t="shared" ref="E10:S10" si="0">SUM(E3:E9)</f>
        <v>3.2039760000000004</v>
      </c>
      <c r="F10" s="303">
        <f t="shared" si="0"/>
        <v>3.30768</v>
      </c>
      <c r="G10" s="303">
        <f t="shared" si="0"/>
        <v>3.4006239999999996</v>
      </c>
      <c r="H10" s="303">
        <f t="shared" si="0"/>
        <v>3.4987160000000004</v>
      </c>
      <c r="I10" s="303">
        <f t="shared" si="0"/>
        <v>3.2738960000000001</v>
      </c>
      <c r="J10" s="303">
        <f t="shared" si="0"/>
        <v>3.0682919999999996</v>
      </c>
      <c r="K10" s="303">
        <f t="shared" si="0"/>
        <v>3.2065479999999997</v>
      </c>
      <c r="L10" s="303">
        <f t="shared" si="0"/>
        <v>3.3383479999999999</v>
      </c>
      <c r="M10" s="303">
        <f t="shared" si="0"/>
        <v>3.3806880000000001</v>
      </c>
      <c r="N10" s="303">
        <f t="shared" si="0"/>
        <v>3.4376280000000001</v>
      </c>
      <c r="O10" s="303">
        <f t="shared" si="0"/>
        <v>3.4829680000000005</v>
      </c>
      <c r="P10" s="303">
        <f t="shared" si="0"/>
        <v>3.5309080000000002</v>
      </c>
      <c r="Q10" s="303">
        <f t="shared" si="0"/>
        <v>3.5680480000000006</v>
      </c>
      <c r="R10" s="303">
        <f t="shared" si="0"/>
        <v>3.6598280000000001</v>
      </c>
      <c r="S10" s="303">
        <f t="shared" si="0"/>
        <v>3.7776679999999998</v>
      </c>
    </row>
    <row r="11" spans="1:19" s="172" customFormat="1" x14ac:dyDescent="0.25">
      <c r="A11" s="95" t="s">
        <v>30</v>
      </c>
      <c r="B11" s="95" t="s">
        <v>33</v>
      </c>
      <c r="C11" s="128" t="s">
        <v>298</v>
      </c>
      <c r="D11" s="122">
        <f>' Capacity by Company'!D11*'Operating Efficiency(%)'!D11</f>
        <v>28.580000000000002</v>
      </c>
      <c r="E11" s="122">
        <f>' Capacity by Company'!E11*'Operating Efficiency(%)'!E11</f>
        <v>29.6</v>
      </c>
      <c r="F11" s="122">
        <f>' Capacity by Company'!F11*'Operating Efficiency(%)'!F11</f>
        <v>31.200000000000003</v>
      </c>
      <c r="G11" s="122">
        <f>' Capacity by Company'!G11*'Operating Efficiency(%)'!G11</f>
        <v>32</v>
      </c>
      <c r="H11" s="122">
        <f>' Capacity by Company'!H11*'Operating Efficiency(%)'!H11</f>
        <v>32.688172043010752</v>
      </c>
      <c r="I11" s="122">
        <f>' Capacity by Company'!I11*'Operating Efficiency(%)'!I11</f>
        <v>28.584946236559119</v>
      </c>
      <c r="J11" s="122">
        <f>' Capacity by Company'!J11*'Operating Efficiency(%)'!J11</f>
        <v>29.16559139784944</v>
      </c>
      <c r="K11" s="122">
        <f>' Capacity by Company'!K11*'Operating Efficiency(%)'!K11</f>
        <v>29.466666666666683</v>
      </c>
      <c r="L11" s="122">
        <f>' Capacity by Company'!L11*'Operating Efficiency(%)'!L11</f>
        <v>30.107526881720432</v>
      </c>
      <c r="M11" s="122">
        <f>' Capacity by Company'!M11*'Operating Efficiency(%)'!M11</f>
        <v>30.967741935483872</v>
      </c>
      <c r="N11" s="122">
        <f>' Capacity by Company'!N11*'Operating Efficiency(%)'!N11</f>
        <v>32</v>
      </c>
      <c r="O11" s="122">
        <f>' Capacity by Company'!O11*'Operating Efficiency(%)'!O11</f>
        <v>33.548387096774192</v>
      </c>
      <c r="P11" s="122">
        <f>' Capacity by Company'!P11*'Operating Efficiency(%)'!P11</f>
        <v>34.408602150537632</v>
      </c>
      <c r="Q11" s="122">
        <f>' Capacity by Company'!Q11*'Operating Efficiency(%)'!Q11</f>
        <v>35.268817204301072</v>
      </c>
      <c r="R11" s="122">
        <f>' Capacity by Company'!R11*'Operating Efficiency(%)'!R11</f>
        <v>36.129032258064512</v>
      </c>
      <c r="S11" s="122">
        <f>' Capacity by Company'!S11*'Operating Efficiency(%)'!S11</f>
        <v>36.989247311827953</v>
      </c>
    </row>
    <row r="12" spans="1:19" x14ac:dyDescent="0.25">
      <c r="A12" s="95" t="s">
        <v>30</v>
      </c>
      <c r="B12" s="95" t="s">
        <v>33</v>
      </c>
      <c r="C12" s="129" t="s">
        <v>269</v>
      </c>
      <c r="D12" s="121">
        <f>ROUND('Operating Efficiency(%)'!D12*' Capacity by Company'!D12,4)</f>
        <v>15.288</v>
      </c>
      <c r="E12" s="121">
        <f>ROUND('Operating Efficiency(%)'!E12*' Capacity by Company'!E12,4)</f>
        <v>15.568</v>
      </c>
      <c r="F12" s="121">
        <f>ROUND('Operating Efficiency(%)'!F12*' Capacity by Company'!F12,4)</f>
        <v>15.997999999999999</v>
      </c>
      <c r="G12" s="121">
        <f>ROUND('Operating Efficiency(%)'!G12*' Capacity by Company'!G12,4)</f>
        <v>16.327999999999999</v>
      </c>
      <c r="H12" s="121">
        <f>ROUND('Operating Efficiency(%)'!H12*' Capacity by Company'!H12,4)</f>
        <v>16.117999999999999</v>
      </c>
      <c r="I12" s="121">
        <f>ROUND('Operating Efficiency(%)'!I12*' Capacity by Company'!I12,4)</f>
        <v>14.678000000000001</v>
      </c>
      <c r="J12" s="121">
        <f>ROUND('Operating Efficiency(%)'!J12*' Capacity by Company'!J12,4)</f>
        <v>15.602</v>
      </c>
      <c r="K12" s="121">
        <f>ROUND('Operating Efficiency(%)'!K12*' Capacity by Company'!K12,4)</f>
        <v>15.747999999999999</v>
      </c>
      <c r="L12" s="121">
        <f>ROUND('Operating Efficiency(%)'!L12*' Capacity by Company'!L12,4)</f>
        <v>16.148</v>
      </c>
      <c r="M12" s="121">
        <f>ROUND('Operating Efficiency(%)'!M12*' Capacity by Company'!M12,4)</f>
        <v>16.148</v>
      </c>
      <c r="N12" s="121">
        <f>ROUND('Operating Efficiency(%)'!N12*' Capacity by Company'!N12,4)</f>
        <v>16.547999999999998</v>
      </c>
      <c r="O12" s="121">
        <f>ROUND('Operating Efficiency(%)'!O12*' Capacity by Company'!O12,4)</f>
        <v>16.547999999999998</v>
      </c>
      <c r="P12" s="121">
        <f>ROUND('Operating Efficiency(%)'!P12*' Capacity by Company'!P12,4)</f>
        <v>17.148</v>
      </c>
      <c r="Q12" s="121">
        <f>ROUND('Operating Efficiency(%)'!Q12*' Capacity by Company'!Q12,4)</f>
        <v>17.148</v>
      </c>
      <c r="R12" s="121">
        <f>ROUND('Operating Efficiency(%)'!R12*' Capacity by Company'!R12,4)</f>
        <v>17.748000000000001</v>
      </c>
      <c r="S12" s="121">
        <f>ROUND('Operating Efficiency(%)'!S12*' Capacity by Company'!S12,4)</f>
        <v>17.748000000000001</v>
      </c>
    </row>
    <row r="13" spans="1:19" x14ac:dyDescent="0.25">
      <c r="A13" s="95" t="s">
        <v>30</v>
      </c>
      <c r="B13" s="95" t="s">
        <v>33</v>
      </c>
      <c r="C13" s="129" t="s">
        <v>287</v>
      </c>
      <c r="D13" s="121">
        <f>ROUND('Operating Efficiency(%)'!D13*' Capacity by Company'!D13,4)</f>
        <v>8.1829999999999998</v>
      </c>
      <c r="E13" s="121">
        <f>ROUND('Operating Efficiency(%)'!E13*' Capacity by Company'!E13,4)</f>
        <v>8.24</v>
      </c>
      <c r="F13" s="121">
        <f>ROUND('Operating Efficiency(%)'!F13*' Capacity by Company'!F13,4)</f>
        <v>8.2949999999999999</v>
      </c>
      <c r="G13" s="121">
        <f>ROUND('Operating Efficiency(%)'!G13*' Capacity by Company'!G13,4)</f>
        <v>8.3740000000000006</v>
      </c>
      <c r="H13" s="121">
        <f>ROUND('Operating Efficiency(%)'!H13*' Capacity by Company'!H13,4)</f>
        <v>8.08</v>
      </c>
      <c r="I13" s="121">
        <f>ROUND('Operating Efficiency(%)'!I13*' Capacity by Company'!I13,4)</f>
        <v>7.65</v>
      </c>
      <c r="J13" s="121">
        <f>ROUND('Operating Efficiency(%)'!J13*' Capacity by Company'!J13,4)</f>
        <v>7.9279999999999999</v>
      </c>
      <c r="K13" s="121">
        <f>ROUND('Operating Efficiency(%)'!K13*' Capacity by Company'!K13,4)</f>
        <v>8.0739999999999998</v>
      </c>
      <c r="L13" s="121">
        <f>ROUND('Operating Efficiency(%)'!L13*' Capacity by Company'!L13,4)</f>
        <v>8.0739999999999998</v>
      </c>
      <c r="M13" s="121">
        <f>ROUND('Operating Efficiency(%)'!M13*' Capacity by Company'!M13,4)</f>
        <v>8.2739999999999991</v>
      </c>
      <c r="N13" s="121">
        <f>ROUND('Operating Efficiency(%)'!N13*' Capacity by Company'!N13,4)</f>
        <v>8.2739999999999991</v>
      </c>
      <c r="O13" s="121">
        <f>ROUND('Operating Efficiency(%)'!O13*' Capacity by Company'!O13,4)</f>
        <v>8.5739999999999998</v>
      </c>
      <c r="P13" s="121">
        <f>ROUND('Operating Efficiency(%)'!P13*' Capacity by Company'!P13,4)</f>
        <v>8.5739999999999998</v>
      </c>
      <c r="Q13" s="121">
        <f>ROUND('Operating Efficiency(%)'!Q13*' Capacity by Company'!Q13,4)</f>
        <v>8.8740000000000006</v>
      </c>
      <c r="R13" s="121">
        <f>ROUND('Operating Efficiency(%)'!R13*' Capacity by Company'!R13,4)</f>
        <v>8.8740000000000006</v>
      </c>
      <c r="S13" s="121">
        <f>ROUND('Operating Efficiency(%)'!S13*' Capacity by Company'!S13,4)</f>
        <v>9.0739999999999998</v>
      </c>
    </row>
    <row r="14" spans="1:19" x14ac:dyDescent="0.25">
      <c r="A14" s="95" t="s">
        <v>30</v>
      </c>
      <c r="B14" s="95" t="s">
        <v>33</v>
      </c>
      <c r="C14" s="128" t="s">
        <v>288</v>
      </c>
      <c r="D14" s="121">
        <f>ROUND('Operating Efficiency(%)'!D14*' Capacity by Company'!D14,4)</f>
        <v>15.77</v>
      </c>
      <c r="E14" s="121">
        <f>ROUND('Operating Efficiency(%)'!E14*' Capacity by Company'!E14,4)</f>
        <v>16.329999999999998</v>
      </c>
      <c r="F14" s="121">
        <f>ROUND('Operating Efficiency(%)'!F14*' Capacity by Company'!F14,4)</f>
        <v>16.405999999999999</v>
      </c>
      <c r="G14" s="121">
        <f>ROUND('Operating Efficiency(%)'!G14*' Capacity by Company'!G14,4)</f>
        <v>16.603999999999999</v>
      </c>
      <c r="H14" s="121">
        <f>ROUND('Operating Efficiency(%)'!H14*' Capacity by Company'!H14,4)</f>
        <v>16.738</v>
      </c>
      <c r="I14" s="121">
        <f>ROUND('Operating Efficiency(%)'!I14*' Capacity by Company'!I14,4)</f>
        <v>15.837999999999999</v>
      </c>
      <c r="J14" s="121">
        <f>ROUND('Operating Efficiency(%)'!J14*' Capacity by Company'!J14,4)</f>
        <v>42.03</v>
      </c>
      <c r="K14" s="121">
        <f>ROUND('Operating Efficiency(%)'!K14*' Capacity by Company'!K14,4)</f>
        <v>42.87</v>
      </c>
      <c r="L14" s="121">
        <f>ROUND('Operating Efficiency(%)'!L14*' Capacity by Company'!L14,4)</f>
        <v>42.87</v>
      </c>
      <c r="M14" s="121">
        <f>ROUND('Operating Efficiency(%)'!M14*' Capacity by Company'!M14,4)</f>
        <v>44.37</v>
      </c>
      <c r="N14" s="121">
        <f>ROUND('Operating Efficiency(%)'!N14*' Capacity by Company'!N14,4)</f>
        <v>44.37</v>
      </c>
      <c r="O14" s="121">
        <f>ROUND('Operating Efficiency(%)'!O14*' Capacity by Company'!O14,4)</f>
        <v>45.37</v>
      </c>
      <c r="P14" s="121">
        <f>ROUND('Operating Efficiency(%)'!P14*' Capacity by Company'!P14,4)</f>
        <v>45.37</v>
      </c>
      <c r="Q14" s="121">
        <f>ROUND('Operating Efficiency(%)'!Q14*' Capacity by Company'!Q14,4)</f>
        <v>46.37</v>
      </c>
      <c r="R14" s="121">
        <f>ROUND('Operating Efficiency(%)'!R14*' Capacity by Company'!R14,4)</f>
        <v>46.37</v>
      </c>
      <c r="S14" s="121">
        <f>ROUND('Operating Efficiency(%)'!S14*' Capacity by Company'!S14,4)</f>
        <v>47.87</v>
      </c>
    </row>
    <row r="15" spans="1:19" s="317" customFormat="1" x14ac:dyDescent="0.25">
      <c r="A15" s="336" t="s">
        <v>30</v>
      </c>
      <c r="B15" s="336" t="s">
        <v>33</v>
      </c>
      <c r="C15" s="364" t="s">
        <v>375</v>
      </c>
      <c r="D15" s="344">
        <f>ROUND('Operating Efficiency(%)'!D15*' Capacity by Company'!D15,4)</f>
        <v>57.792000000000002</v>
      </c>
      <c r="E15" s="344">
        <f>ROUND('Operating Efficiency(%)'!E15*' Capacity by Company'!E15,4)</f>
        <v>58.1</v>
      </c>
      <c r="F15" s="344">
        <f>ROUND('Operating Efficiency(%)'!F15*' Capacity by Company'!F15,4)</f>
        <v>59.5</v>
      </c>
      <c r="G15" s="344">
        <f>ROUND('Operating Efficiency(%)'!G15*' Capacity by Company'!G15,4)</f>
        <v>59.85</v>
      </c>
      <c r="H15" s="344">
        <f>ROUND('Operating Efficiency(%)'!H15*' Capacity by Company'!H15,4)</f>
        <v>60.494</v>
      </c>
      <c r="I15" s="344">
        <f>ROUND('Operating Efficiency(%)'!I15*' Capacity by Company'!I15,4)</f>
        <v>52.5</v>
      </c>
      <c r="J15" s="344">
        <f>ROUND('Operating Efficiency(%)'!J15*' Capacity by Company'!J15,4)</f>
        <v>53.2</v>
      </c>
      <c r="K15" s="344">
        <f>ROUND('Operating Efficiency(%)'!K15*' Capacity by Company'!K15,4)</f>
        <v>53.9</v>
      </c>
      <c r="L15" s="344">
        <f>ROUND('Operating Efficiency(%)'!L15*' Capacity by Company'!L15,4)</f>
        <v>53.9</v>
      </c>
      <c r="M15" s="344">
        <f>ROUND('Operating Efficiency(%)'!M15*' Capacity by Company'!M15,4)</f>
        <v>56</v>
      </c>
      <c r="N15" s="344">
        <f>ROUND('Operating Efficiency(%)'!N15*' Capacity by Company'!N15,4)</f>
        <v>60.9</v>
      </c>
      <c r="O15" s="344">
        <f>ROUND('Operating Efficiency(%)'!O15*' Capacity by Company'!O15,4)</f>
        <v>62.3</v>
      </c>
      <c r="P15" s="344">
        <f>ROUND('Operating Efficiency(%)'!P15*' Capacity by Company'!P15,4)</f>
        <v>63.7</v>
      </c>
      <c r="Q15" s="344">
        <f>ROUND('Operating Efficiency(%)'!Q15*' Capacity by Company'!Q15,4)</f>
        <v>65.099999999999994</v>
      </c>
      <c r="R15" s="344">
        <f>ROUND('Operating Efficiency(%)'!R15*' Capacity by Company'!R15,4)</f>
        <v>66.5</v>
      </c>
      <c r="S15" s="344">
        <f>ROUND('Operating Efficiency(%)'!S15*' Capacity by Company'!S15,4)</f>
        <v>68.599999999999994</v>
      </c>
    </row>
    <row r="16" spans="1:19" x14ac:dyDescent="0.25">
      <c r="A16" s="95" t="s">
        <v>30</v>
      </c>
      <c r="B16" s="96" t="s">
        <v>33</v>
      </c>
      <c r="C16" s="130" t="s">
        <v>12</v>
      </c>
      <c r="D16" s="344">
        <f>ROUND('Operating Efficiency(%)'!D16*' Capacity by Company'!D16,4)</f>
        <v>21.695</v>
      </c>
      <c r="E16" s="121">
        <f>ROUND('Operating Efficiency(%)'!E16*' Capacity by Company'!E16,4)</f>
        <v>22.0625</v>
      </c>
      <c r="F16" s="121">
        <f>ROUND('Operating Efficiency(%)'!F16*' Capacity by Company'!F16,4)</f>
        <v>22.337499999999999</v>
      </c>
      <c r="G16" s="121">
        <f>ROUND('Operating Efficiency(%)'!G16*' Capacity by Company'!G16,4)</f>
        <v>21.02</v>
      </c>
      <c r="H16" s="121">
        <f>ROUND('Operating Efficiency(%)'!H16*' Capacity by Company'!H16,4)</f>
        <v>21.47</v>
      </c>
      <c r="I16" s="121">
        <f>ROUND('Operating Efficiency(%)'!I16*' Capacity by Company'!I16,4)</f>
        <v>18.837499999999999</v>
      </c>
      <c r="J16" s="121">
        <f>ROUND('Operating Efficiency(%)'!J16*' Capacity by Company'!J16,4)</f>
        <v>25.125</v>
      </c>
      <c r="K16" s="121">
        <f>ROUND('Operating Efficiency(%)'!K16*' Capacity by Company'!K16,4)</f>
        <v>26.25</v>
      </c>
      <c r="L16" s="121">
        <f>ROUND('Operating Efficiency(%)'!L16*' Capacity by Company'!L16,4)</f>
        <v>27.818999999999999</v>
      </c>
      <c r="M16" s="121">
        <f>ROUND('Operating Efficiency(%)'!M16*' Capacity by Company'!M16,4)</f>
        <v>17.045999999999999</v>
      </c>
      <c r="N16" s="121">
        <f>ROUND('Operating Efficiency(%)'!N16*' Capacity by Company'!N16,4)</f>
        <v>22.602</v>
      </c>
      <c r="O16" s="121">
        <f>ROUND('Operating Efficiency(%)'!O16*' Capacity by Company'!O16,4)</f>
        <v>27</v>
      </c>
      <c r="P16" s="121">
        <f>ROUND('Operating Efficiency(%)'!P16*' Capacity by Company'!P16,4)</f>
        <v>32.8125</v>
      </c>
      <c r="Q16" s="121">
        <f>ROUND('Operating Efficiency(%)'!Q16*' Capacity by Company'!Q16,4)</f>
        <v>32.8125</v>
      </c>
      <c r="R16" s="121">
        <f>ROUND('Operating Efficiency(%)'!R16*' Capacity by Company'!R16,4)</f>
        <v>32.8125</v>
      </c>
      <c r="S16" s="121">
        <f>ROUND('Operating Efficiency(%)'!S16*' Capacity by Company'!S16,4)</f>
        <v>32.8125</v>
      </c>
    </row>
    <row r="17" spans="1:20" x14ac:dyDescent="0.25">
      <c r="A17" s="301" t="s">
        <v>30</v>
      </c>
      <c r="B17" s="304" t="s">
        <v>33</v>
      </c>
      <c r="C17" s="305" t="s">
        <v>58</v>
      </c>
      <c r="D17" s="303">
        <f>SUM(D11:D16)</f>
        <v>147.30799999999999</v>
      </c>
      <c r="E17" s="303">
        <f t="shared" ref="E17:S17" si="1">SUM(E11:E16)</f>
        <v>149.90049999999999</v>
      </c>
      <c r="F17" s="303">
        <f t="shared" si="1"/>
        <v>153.73650000000001</v>
      </c>
      <c r="G17" s="303">
        <f t="shared" si="1"/>
        <v>154.17600000000002</v>
      </c>
      <c r="H17" s="303">
        <f t="shared" si="1"/>
        <v>155.58817204301076</v>
      </c>
      <c r="I17" s="303">
        <f t="shared" si="1"/>
        <v>138.08844623655912</v>
      </c>
      <c r="J17" s="303">
        <f t="shared" si="1"/>
        <v>173.05059139784944</v>
      </c>
      <c r="K17" s="303">
        <f t="shared" si="1"/>
        <v>176.30866666666668</v>
      </c>
      <c r="L17" s="303">
        <f t="shared" si="1"/>
        <v>178.91852688172042</v>
      </c>
      <c r="M17" s="303">
        <f t="shared" si="1"/>
        <v>172.80574193548387</v>
      </c>
      <c r="N17" s="303">
        <f t="shared" si="1"/>
        <v>184.69400000000002</v>
      </c>
      <c r="O17" s="303">
        <f t="shared" si="1"/>
        <v>193.34038709677418</v>
      </c>
      <c r="P17" s="303">
        <f t="shared" si="1"/>
        <v>202.01310215053763</v>
      </c>
      <c r="Q17" s="303">
        <f t="shared" si="1"/>
        <v>205.57331720430108</v>
      </c>
      <c r="R17" s="303">
        <f t="shared" si="1"/>
        <v>208.43353225806453</v>
      </c>
      <c r="S17" s="303">
        <f t="shared" si="1"/>
        <v>213.09374731182794</v>
      </c>
    </row>
    <row r="18" spans="1:20" x14ac:dyDescent="0.25">
      <c r="A18" s="95" t="s">
        <v>30</v>
      </c>
      <c r="B18" s="95" t="s">
        <v>41</v>
      </c>
      <c r="C18" s="131" t="s">
        <v>289</v>
      </c>
      <c r="D18" s="121">
        <f>ROUND('Operating Efficiency(%)'!D18*' Capacity by Company'!D18,4)</f>
        <v>22.481999999999999</v>
      </c>
      <c r="E18" s="121">
        <f>ROUND('Operating Efficiency(%)'!E18*' Capacity by Company'!E18,4)</f>
        <v>24.465</v>
      </c>
      <c r="F18" s="121">
        <f>ROUND('Operating Efficiency(%)'!F18*' Capacity by Company'!F18,4)</f>
        <v>24.696000000000002</v>
      </c>
      <c r="G18" s="121">
        <f>ROUND('Operating Efficiency(%)'!G18*' Capacity by Company'!G18,4)</f>
        <v>24.9</v>
      </c>
      <c r="H18" s="121">
        <f>ROUND('Operating Efficiency(%)'!H18*' Capacity by Company'!H18,4)</f>
        <v>24.954000000000001</v>
      </c>
      <c r="I18" s="121">
        <f>ROUND('Operating Efficiency(%)'!I18*' Capacity by Company'!I18,4)</f>
        <v>23.681999999999999</v>
      </c>
      <c r="J18" s="121">
        <f>ROUND('Operating Efficiency(%)'!J18*' Capacity by Company'!J18,4)</f>
        <v>24.609000000000002</v>
      </c>
      <c r="K18" s="121">
        <f>ROUND('Operating Efficiency(%)'!K18*' Capacity by Company'!K18,4)</f>
        <v>24.821999999999999</v>
      </c>
      <c r="L18" s="121">
        <f>ROUND('Operating Efficiency(%)'!L18*' Capacity by Company'!L18,4)</f>
        <v>24.821999999999999</v>
      </c>
      <c r="M18" s="121">
        <f>ROUND('Operating Efficiency(%)'!M18*' Capacity by Company'!M18,4)</f>
        <v>25.722000000000001</v>
      </c>
      <c r="N18" s="121">
        <f>ROUND('Operating Efficiency(%)'!N18*' Capacity by Company'!N18,4)</f>
        <v>25.722000000000001</v>
      </c>
      <c r="O18" s="121">
        <f>ROUND('Operating Efficiency(%)'!O18*' Capacity by Company'!O18,4)</f>
        <v>26.622</v>
      </c>
      <c r="P18" s="121">
        <f>ROUND('Operating Efficiency(%)'!P18*' Capacity by Company'!P18,4)</f>
        <v>26.622</v>
      </c>
      <c r="Q18" s="121">
        <f>ROUND('Operating Efficiency(%)'!Q18*' Capacity by Company'!Q18,4)</f>
        <v>27.222000000000001</v>
      </c>
      <c r="R18" s="121">
        <f>ROUND('Operating Efficiency(%)'!R18*' Capacity by Company'!R18,4)</f>
        <v>27.222000000000001</v>
      </c>
      <c r="S18" s="121">
        <f>ROUND('Operating Efficiency(%)'!S18*' Capacity by Company'!S18,4)</f>
        <v>27.222000000000001</v>
      </c>
    </row>
    <row r="19" spans="1:20" x14ac:dyDescent="0.25">
      <c r="A19" s="95" t="s">
        <v>30</v>
      </c>
      <c r="B19" s="95" t="s">
        <v>41</v>
      </c>
      <c r="C19" s="131" t="s">
        <v>290</v>
      </c>
      <c r="D19" s="121">
        <f>ROUND('Operating Efficiency(%)'!D19*' Capacity by Company'!D19,4)</f>
        <v>15.944000000000001</v>
      </c>
      <c r="E19" s="121">
        <f>ROUND('Operating Efficiency(%)'!E19*' Capacity by Company'!E19,4)</f>
        <v>15.962</v>
      </c>
      <c r="F19" s="121">
        <f>ROUND('Operating Efficiency(%)'!F19*' Capacity by Company'!F19,4)</f>
        <v>16.38</v>
      </c>
      <c r="G19" s="121">
        <f>ROUND('Operating Efficiency(%)'!G19*' Capacity by Company'!G19,4)</f>
        <v>16.602</v>
      </c>
      <c r="H19" s="121">
        <f>ROUND('Operating Efficiency(%)'!H19*' Capacity by Company'!H19,4)</f>
        <v>16.82</v>
      </c>
      <c r="I19" s="121">
        <f>ROUND('Operating Efficiency(%)'!I19*' Capacity by Company'!I19,4)</f>
        <v>16.196000000000002</v>
      </c>
      <c r="J19" s="121">
        <f>ROUND('Operating Efficiency(%)'!J19*' Capacity by Company'!J19,4)</f>
        <v>16.384</v>
      </c>
      <c r="K19" s="121">
        <f>ROUND('Operating Efficiency(%)'!K19*' Capacity by Company'!K19,4)</f>
        <v>16.547999999999998</v>
      </c>
      <c r="L19" s="121">
        <f>ROUND('Operating Efficiency(%)'!L19*' Capacity by Company'!L19,4)</f>
        <v>16.547999999999998</v>
      </c>
      <c r="M19" s="121">
        <f>ROUND('Operating Efficiency(%)'!M19*' Capacity by Company'!M19,4)</f>
        <v>17.148</v>
      </c>
      <c r="N19" s="121">
        <f>ROUND('Operating Efficiency(%)'!N19*' Capacity by Company'!N19,4)</f>
        <v>17.148</v>
      </c>
      <c r="O19" s="121">
        <f>ROUND('Operating Efficiency(%)'!O19*' Capacity by Company'!O19,4)</f>
        <v>17.748000000000001</v>
      </c>
      <c r="P19" s="121">
        <f>ROUND('Operating Efficiency(%)'!P19*' Capacity by Company'!P19,4)</f>
        <v>17.748000000000001</v>
      </c>
      <c r="Q19" s="121">
        <f>ROUND('Operating Efficiency(%)'!Q19*' Capacity by Company'!Q19,4)</f>
        <v>18.148</v>
      </c>
      <c r="R19" s="121">
        <f>ROUND('Operating Efficiency(%)'!R19*' Capacity by Company'!R19,4)</f>
        <v>18.148</v>
      </c>
      <c r="S19" s="121">
        <f>ROUND('Operating Efficiency(%)'!S19*' Capacity by Company'!S19,4)</f>
        <v>18.547999999999998</v>
      </c>
    </row>
    <row r="20" spans="1:20" x14ac:dyDescent="0.25">
      <c r="A20" s="95" t="s">
        <v>30</v>
      </c>
      <c r="B20" s="95" t="s">
        <v>41</v>
      </c>
      <c r="C20" s="130" t="s">
        <v>12</v>
      </c>
      <c r="D20" s="121">
        <f>ROUND('Operating Efficiency(%)'!D20*' Capacity by Company'!D20,4)</f>
        <v>8.06</v>
      </c>
      <c r="E20" s="121">
        <f>ROUND('Operating Efficiency(%)'!E20*' Capacity by Company'!E20,4)</f>
        <v>8.3810000000000002</v>
      </c>
      <c r="F20" s="121">
        <f>ROUND('Operating Efficiency(%)'!F20*' Capacity by Company'!F20,4)</f>
        <v>8.7970000000000006</v>
      </c>
      <c r="G20" s="121">
        <f>ROUND('Operating Efficiency(%)'!G20*' Capacity by Company'!G20,4)</f>
        <v>8.8949999999999996</v>
      </c>
      <c r="H20" s="121">
        <f>ROUND('Operating Efficiency(%)'!H20*' Capacity by Company'!H20,4)</f>
        <v>8.99</v>
      </c>
      <c r="I20" s="121">
        <f>ROUND('Operating Efficiency(%)'!I20*' Capacity by Company'!I20,4)</f>
        <v>8.0739999999999998</v>
      </c>
      <c r="J20" s="121">
        <f>ROUND('Operating Efficiency(%)'!J20*' Capacity by Company'!J20,4)</f>
        <v>8.6880000000000006</v>
      </c>
      <c r="K20" s="121">
        <f>ROUND('Operating Efficiency(%)'!K20*' Capacity by Company'!K20,4)</f>
        <v>8.7680000000000007</v>
      </c>
      <c r="L20" s="121">
        <f>ROUND('Operating Efficiency(%)'!L20*' Capacity by Company'!L20,4)</f>
        <v>8.7680000000000007</v>
      </c>
      <c r="M20" s="121">
        <f>ROUND('Operating Efficiency(%)'!M20*' Capacity by Company'!M20,4)</f>
        <v>9.0679999999999996</v>
      </c>
      <c r="N20" s="121">
        <f>ROUND('Operating Efficiency(%)'!N20*' Capacity by Company'!N20,4)</f>
        <v>9.0679999999999996</v>
      </c>
      <c r="O20" s="121">
        <f>ROUND('Operating Efficiency(%)'!O20*' Capacity by Company'!O20,4)</f>
        <v>9.3680000000000003</v>
      </c>
      <c r="P20" s="121">
        <f>ROUND('Operating Efficiency(%)'!P20*' Capacity by Company'!P20,4)</f>
        <v>9.3680000000000003</v>
      </c>
      <c r="Q20" s="121">
        <f>ROUND('Operating Efficiency(%)'!Q20*' Capacity by Company'!Q20,4)</f>
        <v>9.3680000000000003</v>
      </c>
      <c r="R20" s="121">
        <f>ROUND('Operating Efficiency(%)'!R20*' Capacity by Company'!R20,4)</f>
        <v>9.5679999999999996</v>
      </c>
      <c r="S20" s="121">
        <f>ROUND('Operating Efficiency(%)'!S20*' Capacity by Company'!S20,4)</f>
        <v>9.5679999999999996</v>
      </c>
    </row>
    <row r="21" spans="1:20" x14ac:dyDescent="0.25">
      <c r="A21" s="301" t="s">
        <v>30</v>
      </c>
      <c r="B21" s="301" t="s">
        <v>41</v>
      </c>
      <c r="C21" s="307" t="s">
        <v>58</v>
      </c>
      <c r="D21" s="308">
        <f>SUM(D18:D20)</f>
        <v>46.486000000000004</v>
      </c>
      <c r="E21" s="308">
        <f t="shared" ref="E21:S21" si="2">SUM(E18:E20)</f>
        <v>48.808</v>
      </c>
      <c r="F21" s="308">
        <f t="shared" si="2"/>
        <v>49.873000000000005</v>
      </c>
      <c r="G21" s="308">
        <f t="shared" si="2"/>
        <v>50.396999999999991</v>
      </c>
      <c r="H21" s="308">
        <f t="shared" si="2"/>
        <v>50.764000000000003</v>
      </c>
      <c r="I21" s="308">
        <f t="shared" si="2"/>
        <v>47.951999999999998</v>
      </c>
      <c r="J21" s="308">
        <f t="shared" si="2"/>
        <v>49.681000000000004</v>
      </c>
      <c r="K21" s="308">
        <f t="shared" si="2"/>
        <v>50.137999999999998</v>
      </c>
      <c r="L21" s="308">
        <f t="shared" si="2"/>
        <v>50.137999999999998</v>
      </c>
      <c r="M21" s="308">
        <f t="shared" si="2"/>
        <v>51.938000000000002</v>
      </c>
      <c r="N21" s="308">
        <f t="shared" si="2"/>
        <v>51.938000000000002</v>
      </c>
      <c r="O21" s="308">
        <f t="shared" si="2"/>
        <v>53.738000000000007</v>
      </c>
      <c r="P21" s="308">
        <f t="shared" si="2"/>
        <v>53.738000000000007</v>
      </c>
      <c r="Q21" s="308">
        <f t="shared" si="2"/>
        <v>54.738000000000007</v>
      </c>
      <c r="R21" s="308">
        <f t="shared" si="2"/>
        <v>54.938000000000002</v>
      </c>
      <c r="S21" s="308">
        <f t="shared" si="2"/>
        <v>55.337999999999994</v>
      </c>
    </row>
    <row r="22" spans="1:20" x14ac:dyDescent="0.25">
      <c r="A22" s="95" t="s">
        <v>30</v>
      </c>
      <c r="B22" s="95" t="s">
        <v>49</v>
      </c>
      <c r="C22" s="133" t="s">
        <v>291</v>
      </c>
      <c r="D22" s="123">
        <f>ROUND('Operating Efficiency(%)'!D22*' Capacity by Company'!D22,4)</f>
        <v>2.4359999999999999</v>
      </c>
      <c r="E22" s="123">
        <f>ROUND('Operating Efficiency(%)'!E22*' Capacity by Company'!E22,4)</f>
        <v>2.5596000000000001</v>
      </c>
      <c r="F22" s="123">
        <f>ROUND('Operating Efficiency(%)'!F22*' Capacity by Company'!F22,4)</f>
        <v>2.5884</v>
      </c>
      <c r="G22" s="123">
        <f>ROUND('Operating Efficiency(%)'!G22*' Capacity by Company'!G22,4)</f>
        <v>2.6168999999999998</v>
      </c>
      <c r="H22" s="123">
        <f>ROUND('Operating Efficiency(%)'!H22*' Capacity by Company'!H22,4)</f>
        <v>2.6459999999999999</v>
      </c>
      <c r="I22" s="123">
        <f>ROUND('Operating Efficiency(%)'!I22*' Capacity by Company'!I22,4)</f>
        <v>2.5299</v>
      </c>
      <c r="J22" s="123">
        <f>ROUND('Operating Efficiency(%)'!J22*' Capacity by Company'!J22,4)</f>
        <v>2.6198999999999999</v>
      </c>
      <c r="K22" s="123">
        <f>ROUND('Operating Efficiency(%)'!K22*' Capacity by Company'!K22,4)</f>
        <v>2.67</v>
      </c>
      <c r="L22" s="123">
        <f>ROUND('Operating Efficiency(%)'!L22*' Capacity by Company'!L22,4)</f>
        <v>2.67</v>
      </c>
      <c r="M22" s="123">
        <f>ROUND('Operating Efficiency(%)'!M22*' Capacity by Company'!M22,4)</f>
        <v>2.76</v>
      </c>
      <c r="N22" s="123">
        <f>ROUND('Operating Efficiency(%)'!N22*' Capacity by Company'!N22,4)</f>
        <v>2.76</v>
      </c>
      <c r="O22" s="123">
        <f>ROUND('Operating Efficiency(%)'!O22*' Capacity by Company'!O22,4)</f>
        <v>2.82</v>
      </c>
      <c r="P22" s="123">
        <f>ROUND('Operating Efficiency(%)'!P22*' Capacity by Company'!P22,4)</f>
        <v>2.82</v>
      </c>
      <c r="Q22" s="123">
        <f>ROUND('Operating Efficiency(%)'!Q22*' Capacity by Company'!Q22,4)</f>
        <v>2.88</v>
      </c>
      <c r="R22" s="123">
        <f>ROUND('Operating Efficiency(%)'!R22*' Capacity by Company'!R22,4)</f>
        <v>2.88</v>
      </c>
      <c r="S22" s="123">
        <f>ROUND('Operating Efficiency(%)'!S22*' Capacity by Company'!S22,4)</f>
        <v>2.88</v>
      </c>
    </row>
    <row r="23" spans="1:20" x14ac:dyDescent="0.25">
      <c r="A23" s="95" t="s">
        <v>30</v>
      </c>
      <c r="B23" s="95" t="s">
        <v>49</v>
      </c>
      <c r="C23" s="129" t="s">
        <v>12</v>
      </c>
      <c r="D23" s="123">
        <f>ROUND('Operating Efficiency(%)'!D23*' Capacity by Company'!D23,4)</f>
        <v>15.007999999999999</v>
      </c>
      <c r="E23" s="123">
        <f>ROUND('Operating Efficiency(%)'!E23*' Capacity by Company'!E23,4)</f>
        <v>15.782</v>
      </c>
      <c r="F23" s="123">
        <f>ROUND('Operating Efficiency(%)'!F23*' Capacity by Company'!F23,4)</f>
        <v>16.12</v>
      </c>
      <c r="G23" s="123">
        <f>ROUND('Operating Efficiency(%)'!G23*' Capacity by Company'!G23,4)</f>
        <v>16.821999999999999</v>
      </c>
      <c r="H23" s="123">
        <f>ROUND('Operating Efficiency(%)'!H23*' Capacity by Company'!H23,4)</f>
        <v>17.007999999999999</v>
      </c>
      <c r="I23" s="123">
        <f>ROUND('Operating Efficiency(%)'!I23*' Capacity by Company'!I23,4)</f>
        <v>16.161999999999999</v>
      </c>
      <c r="J23" s="123">
        <f>ROUND('Operating Efficiency(%)'!J23*' Capacity by Company'!J23,4)</f>
        <v>17.78</v>
      </c>
      <c r="K23" s="123">
        <f>ROUND('Operating Efficiency(%)'!K23*' Capacity by Company'!K23,4)</f>
        <v>18</v>
      </c>
      <c r="L23" s="123">
        <f>ROUND('Operating Efficiency(%)'!L23*' Capacity by Company'!L23,4)</f>
        <v>18</v>
      </c>
      <c r="M23" s="123">
        <f>ROUND('Operating Efficiency(%)'!M23*' Capacity by Company'!M23,4)</f>
        <v>18.399999999999999</v>
      </c>
      <c r="N23" s="123">
        <f>ROUND('Operating Efficiency(%)'!N23*' Capacity by Company'!N23,4)</f>
        <v>18.399999999999999</v>
      </c>
      <c r="O23" s="123">
        <f>ROUND('Operating Efficiency(%)'!O23*' Capacity by Company'!O23,4)</f>
        <v>18.8</v>
      </c>
      <c r="P23" s="123">
        <f>ROUND('Operating Efficiency(%)'!P23*' Capacity by Company'!P23,4)</f>
        <v>18.8</v>
      </c>
      <c r="Q23" s="123">
        <f>ROUND('Operating Efficiency(%)'!Q23*' Capacity by Company'!Q23,4)</f>
        <v>19.399999999999999</v>
      </c>
      <c r="R23" s="123">
        <f>ROUND('Operating Efficiency(%)'!R23*' Capacity by Company'!R23,4)</f>
        <v>19.399999999999999</v>
      </c>
      <c r="S23" s="123">
        <f>ROUND('Operating Efficiency(%)'!S23*' Capacity by Company'!S23,4)</f>
        <v>19.399999999999999</v>
      </c>
    </row>
    <row r="24" spans="1:20" x14ac:dyDescent="0.25">
      <c r="A24" s="301" t="s">
        <v>30</v>
      </c>
      <c r="B24" s="301" t="s">
        <v>49</v>
      </c>
      <c r="C24" s="302" t="s">
        <v>58</v>
      </c>
      <c r="D24" s="308">
        <f>SUM(D22:D23)</f>
        <v>17.443999999999999</v>
      </c>
      <c r="E24" s="308">
        <f t="shared" ref="E24:S24" si="3">SUM(E22:E23)</f>
        <v>18.3416</v>
      </c>
      <c r="F24" s="308">
        <f t="shared" si="3"/>
        <v>18.708400000000001</v>
      </c>
      <c r="G24" s="308">
        <f t="shared" si="3"/>
        <v>19.4389</v>
      </c>
      <c r="H24" s="308">
        <f t="shared" si="3"/>
        <v>19.654</v>
      </c>
      <c r="I24" s="308">
        <f t="shared" si="3"/>
        <v>18.6919</v>
      </c>
      <c r="J24" s="308">
        <f t="shared" si="3"/>
        <v>20.399900000000002</v>
      </c>
      <c r="K24" s="308">
        <f t="shared" si="3"/>
        <v>20.67</v>
      </c>
      <c r="L24" s="308">
        <f t="shared" si="3"/>
        <v>20.67</v>
      </c>
      <c r="M24" s="308">
        <f t="shared" si="3"/>
        <v>21.159999999999997</v>
      </c>
      <c r="N24" s="308">
        <f t="shared" si="3"/>
        <v>21.159999999999997</v>
      </c>
      <c r="O24" s="308">
        <f t="shared" si="3"/>
        <v>21.62</v>
      </c>
      <c r="P24" s="308">
        <f t="shared" si="3"/>
        <v>21.62</v>
      </c>
      <c r="Q24" s="308">
        <f t="shared" si="3"/>
        <v>22.279999999999998</v>
      </c>
      <c r="R24" s="308">
        <f t="shared" si="3"/>
        <v>22.279999999999998</v>
      </c>
      <c r="S24" s="308">
        <f t="shared" si="3"/>
        <v>22.279999999999998</v>
      </c>
    </row>
    <row r="25" spans="1:20" x14ac:dyDescent="0.25">
      <c r="A25" s="95" t="s">
        <v>30</v>
      </c>
      <c r="B25" s="95" t="s">
        <v>104</v>
      </c>
      <c r="C25" s="128" t="s">
        <v>288</v>
      </c>
      <c r="D25" s="123">
        <f>ROUND('Operating Efficiency(%)'!D25*' Capacity by Company'!D25,4)</f>
        <v>11.82</v>
      </c>
      <c r="E25" s="123">
        <f>ROUND('Operating Efficiency(%)'!E25*' Capacity by Company'!E25,4)</f>
        <v>12.727499999999999</v>
      </c>
      <c r="F25" s="123">
        <f>ROUND('Operating Efficiency(%)'!F25*' Capacity by Company'!F25,4)</f>
        <v>12.9495</v>
      </c>
      <c r="G25" s="123">
        <f>ROUND('Operating Efficiency(%)'!G25*' Capacity by Company'!G25,4)</f>
        <v>13.17</v>
      </c>
      <c r="H25" s="123">
        <f>ROUND('Operating Efficiency(%)'!H25*' Capacity by Company'!H25,4)</f>
        <v>13.391999999999999</v>
      </c>
      <c r="I25" s="123">
        <f>ROUND('Operating Efficiency(%)'!I25*' Capacity by Company'!I25,4)</f>
        <v>13.038</v>
      </c>
      <c r="J25" s="123">
        <f>ROUND('Operating Efficiency(%)'!J25*' Capacity by Company'!J25,4)</f>
        <v>12.7575</v>
      </c>
      <c r="K25" s="123">
        <f>ROUND('Operating Efficiency(%)'!K25*' Capacity by Company'!K25,4)</f>
        <v>13.2</v>
      </c>
      <c r="L25" s="123">
        <f>ROUND('Operating Efficiency(%)'!L25*' Capacity by Company'!L25,4)</f>
        <v>13.2</v>
      </c>
      <c r="M25" s="123">
        <f>ROUND('Operating Efficiency(%)'!M25*' Capacity by Company'!M25,4)</f>
        <v>13.5</v>
      </c>
      <c r="N25" s="123">
        <f>ROUND('Operating Efficiency(%)'!N25*' Capacity by Company'!N25,4)</f>
        <v>13.5</v>
      </c>
      <c r="O25" s="123">
        <f>ROUND('Operating Efficiency(%)'!O25*' Capacity by Company'!O25,4)</f>
        <v>13.8</v>
      </c>
      <c r="P25" s="123">
        <f>ROUND('Operating Efficiency(%)'!P25*' Capacity by Company'!P25,4)</f>
        <v>13.8</v>
      </c>
      <c r="Q25" s="123">
        <f>ROUND('Operating Efficiency(%)'!Q25*' Capacity by Company'!Q25,4)</f>
        <v>14.25</v>
      </c>
      <c r="R25" s="123">
        <f>ROUND('Operating Efficiency(%)'!R25*' Capacity by Company'!R25,4)</f>
        <v>14.25</v>
      </c>
      <c r="S25" s="123">
        <f>ROUND('Operating Efficiency(%)'!S25*' Capacity by Company'!S25,4)</f>
        <v>14.25</v>
      </c>
    </row>
    <row r="26" spans="1:20" x14ac:dyDescent="0.25">
      <c r="A26" s="95" t="s">
        <v>30</v>
      </c>
      <c r="B26" s="95" t="s">
        <v>104</v>
      </c>
      <c r="C26" s="128" t="s">
        <v>12</v>
      </c>
      <c r="D26" s="123">
        <f>ROUND('Operating Efficiency(%)'!D26*' Capacity by Company'!D26,4)</f>
        <v>3.5750000000000002</v>
      </c>
      <c r="E26" s="123">
        <f>ROUND('Operating Efficiency(%)'!E26*' Capacity by Company'!E26,4)</f>
        <v>3.7549999999999999</v>
      </c>
      <c r="F26" s="123">
        <f>ROUND('Operating Efficiency(%)'!F26*' Capacity by Company'!F26,4)</f>
        <v>4.1165000000000003</v>
      </c>
      <c r="G26" s="123">
        <f>ROUND('Operating Efficiency(%)'!G26*' Capacity by Company'!G26,4)</f>
        <v>4.1900000000000004</v>
      </c>
      <c r="H26" s="123">
        <f>ROUND('Operating Efficiency(%)'!H26*' Capacity by Company'!H26,4)</f>
        <v>4.2640000000000002</v>
      </c>
      <c r="I26" s="123">
        <f>ROUND('Operating Efficiency(%)'!I26*' Capacity by Company'!I26,4)</f>
        <v>4.1459999999999999</v>
      </c>
      <c r="J26" s="123">
        <f>ROUND('Operating Efficiency(%)'!J26*' Capacity by Company'!J26,4)</f>
        <v>4.0525000000000002</v>
      </c>
      <c r="K26" s="123">
        <f>ROUND('Operating Efficiency(%)'!K26*' Capacity by Company'!K26,4)</f>
        <v>4.2</v>
      </c>
      <c r="L26" s="123">
        <f>ROUND('Operating Efficiency(%)'!L26*' Capacity by Company'!L26,4)</f>
        <v>4.2</v>
      </c>
      <c r="M26" s="123">
        <f>ROUND('Operating Efficiency(%)'!M26*' Capacity by Company'!M26,4)</f>
        <v>4.3</v>
      </c>
      <c r="N26" s="123">
        <f>ROUND('Operating Efficiency(%)'!N26*' Capacity by Company'!N26,4)</f>
        <v>4.3</v>
      </c>
      <c r="O26" s="123">
        <f>ROUND('Operating Efficiency(%)'!O26*' Capacity by Company'!O26,4)</f>
        <v>4.4000000000000004</v>
      </c>
      <c r="P26" s="123">
        <f>ROUND('Operating Efficiency(%)'!P26*' Capacity by Company'!P26,4)</f>
        <v>4.4000000000000004</v>
      </c>
      <c r="Q26" s="123">
        <f>ROUND('Operating Efficiency(%)'!Q26*' Capacity by Company'!Q26,4)</f>
        <v>4.55</v>
      </c>
      <c r="R26" s="123">
        <f>ROUND('Operating Efficiency(%)'!R26*' Capacity by Company'!R26,4)</f>
        <v>4.55</v>
      </c>
      <c r="S26" s="123">
        <f>ROUND('Operating Efficiency(%)'!S26*' Capacity by Company'!S26,4)</f>
        <v>4.55</v>
      </c>
    </row>
    <row r="27" spans="1:20" x14ac:dyDescent="0.25">
      <c r="A27" s="301" t="s">
        <v>30</v>
      </c>
      <c r="B27" s="301" t="s">
        <v>104</v>
      </c>
      <c r="C27" s="302" t="s">
        <v>58</v>
      </c>
      <c r="D27" s="308">
        <f>SUM(D25:D26)</f>
        <v>15.395</v>
      </c>
      <c r="E27" s="308">
        <f t="shared" ref="E27:S27" si="4">SUM(E25:E26)</f>
        <v>16.482499999999998</v>
      </c>
      <c r="F27" s="308">
        <f t="shared" si="4"/>
        <v>17.066000000000003</v>
      </c>
      <c r="G27" s="308">
        <f t="shared" si="4"/>
        <v>17.36</v>
      </c>
      <c r="H27" s="308">
        <f t="shared" si="4"/>
        <v>17.655999999999999</v>
      </c>
      <c r="I27" s="308">
        <f t="shared" si="4"/>
        <v>17.184000000000001</v>
      </c>
      <c r="J27" s="308">
        <f t="shared" si="4"/>
        <v>16.810000000000002</v>
      </c>
      <c r="K27" s="308">
        <f t="shared" si="4"/>
        <v>17.399999999999999</v>
      </c>
      <c r="L27" s="308">
        <f t="shared" si="4"/>
        <v>17.399999999999999</v>
      </c>
      <c r="M27" s="308">
        <f t="shared" si="4"/>
        <v>17.8</v>
      </c>
      <c r="N27" s="308">
        <f t="shared" si="4"/>
        <v>17.8</v>
      </c>
      <c r="O27" s="308">
        <f t="shared" si="4"/>
        <v>18.200000000000003</v>
      </c>
      <c r="P27" s="308">
        <f t="shared" si="4"/>
        <v>18.200000000000003</v>
      </c>
      <c r="Q27" s="308">
        <f t="shared" si="4"/>
        <v>18.8</v>
      </c>
      <c r="R27" s="308">
        <f t="shared" si="4"/>
        <v>18.8</v>
      </c>
      <c r="S27" s="308">
        <f t="shared" si="4"/>
        <v>18.8</v>
      </c>
    </row>
    <row r="28" spans="1:20" x14ac:dyDescent="0.25">
      <c r="A28" s="95" t="s">
        <v>30</v>
      </c>
      <c r="B28" s="95" t="s">
        <v>51</v>
      </c>
      <c r="C28" s="134" t="s">
        <v>293</v>
      </c>
      <c r="D28" s="123">
        <f>ROUND('Operating Efficiency(%)'!D28*' Capacity by Company'!D28,4)</f>
        <v>14.981999999999999</v>
      </c>
      <c r="E28" s="123">
        <f>ROUND('Operating Efficiency(%)'!E28*' Capacity by Company'!E28,4)</f>
        <v>15.382</v>
      </c>
      <c r="F28" s="123">
        <f>ROUND('Operating Efficiency(%)'!F28*' Capacity by Company'!F28,4)</f>
        <v>15.808</v>
      </c>
      <c r="G28" s="123">
        <f>ROUND('Operating Efficiency(%)'!G28*' Capacity by Company'!G28,4)</f>
        <v>15.586</v>
      </c>
      <c r="H28" s="123">
        <f>ROUND('Operating Efficiency(%)'!H28*' Capacity by Company'!H28,4)</f>
        <v>15.981999999999999</v>
      </c>
      <c r="I28" s="123">
        <f>ROUND('Operating Efficiency(%)'!I28*' Capacity by Company'!I28,4)</f>
        <v>14.981999999999999</v>
      </c>
      <c r="J28" s="123">
        <f>ROUND('Operating Efficiency(%)'!J28*' Capacity by Company'!J28,4)</f>
        <v>15.41</v>
      </c>
      <c r="K28" s="123">
        <f>ROUND('Operating Efficiency(%)'!K28*' Capacity by Company'!K28,4)</f>
        <v>16.0182</v>
      </c>
      <c r="L28" s="123">
        <f>ROUND('Operating Efficiency(%)'!L28*' Capacity by Company'!L28,4)</f>
        <v>17.399999999999999</v>
      </c>
      <c r="M28" s="123">
        <f>ROUND('Operating Efficiency(%)'!M28*' Capacity by Company'!M28,4)</f>
        <v>18</v>
      </c>
      <c r="N28" s="123">
        <f>ROUND('Operating Efficiency(%)'!N28*' Capacity by Company'!N28,4)</f>
        <v>18</v>
      </c>
      <c r="O28" s="123">
        <f>ROUND('Operating Efficiency(%)'!O28*' Capacity by Company'!O28,4)</f>
        <v>18.399999999999999</v>
      </c>
      <c r="P28" s="123">
        <f>ROUND('Operating Efficiency(%)'!P28*' Capacity by Company'!P28,4)</f>
        <v>18.399999999999999</v>
      </c>
      <c r="Q28" s="123">
        <f>ROUND('Operating Efficiency(%)'!Q28*' Capacity by Company'!Q28,4)</f>
        <v>18.8</v>
      </c>
      <c r="R28" s="123">
        <f>ROUND('Operating Efficiency(%)'!R28*' Capacity by Company'!R28,4)</f>
        <v>18.8</v>
      </c>
      <c r="S28" s="123">
        <f>ROUND('Operating Efficiency(%)'!S28*' Capacity by Company'!S28,4)</f>
        <v>18.8</v>
      </c>
      <c r="T28" s="118"/>
    </row>
    <row r="29" spans="1:20" s="317" customFormat="1" x14ac:dyDescent="0.25">
      <c r="A29" s="336" t="s">
        <v>30</v>
      </c>
      <c r="B29" s="336" t="s">
        <v>51</v>
      </c>
      <c r="C29" s="134" t="s">
        <v>363</v>
      </c>
      <c r="D29" s="346">
        <f>ROUND('Operating Efficiency(%)'!D29*' Capacity by Company'!D29,4)</f>
        <v>7.2229999999999999</v>
      </c>
      <c r="E29" s="346">
        <f>ROUND('Operating Efficiency(%)'!E29*' Capacity by Company'!E29,4)</f>
        <v>7.4039999999999999</v>
      </c>
      <c r="F29" s="346">
        <f>ROUND('Operating Efficiency(%)'!F29*' Capacity by Company'!F29,4)</f>
        <v>7.5960000000000001</v>
      </c>
      <c r="G29" s="346">
        <f>ROUND('Operating Efficiency(%)'!G29*' Capacity by Company'!G29,4)</f>
        <v>8.077</v>
      </c>
      <c r="H29" s="346">
        <f>ROUND('Operating Efficiency(%)'!H29*' Capacity by Company'!H29,4)</f>
        <v>8.4619999999999997</v>
      </c>
      <c r="I29" s="346">
        <f>ROUND('Operating Efficiency(%)'!I29*' Capacity by Company'!I29,4)</f>
        <v>7.3079999999999998</v>
      </c>
      <c r="J29" s="346">
        <f>ROUND('Operating Efficiency(%)'!J29*' Capacity by Company'!J29,4)</f>
        <v>7.6920000000000002</v>
      </c>
      <c r="K29" s="346">
        <f>ROUND('Operating Efficiency(%)'!K29*' Capacity by Company'!K29,4)</f>
        <v>8.077</v>
      </c>
      <c r="L29" s="346">
        <f>ROUND('Operating Efficiency(%)'!L29*' Capacity by Company'!L29,4)</f>
        <v>8.4619999999999997</v>
      </c>
      <c r="M29" s="346">
        <f>ROUND('Operating Efficiency(%)'!M29*' Capacity by Company'!M29,4)</f>
        <v>8.5920000000000005</v>
      </c>
      <c r="N29" s="346">
        <f>ROUND('Operating Efficiency(%)'!N29*' Capacity by Company'!N29,4)</f>
        <v>8.6769999999999996</v>
      </c>
      <c r="O29" s="346">
        <f>ROUND('Operating Efficiency(%)'!O29*' Capacity by Company'!O29,4)</f>
        <v>8.8040000000000003</v>
      </c>
      <c r="P29" s="346">
        <f>ROUND('Operating Efficiency(%)'!P29*' Capacity by Company'!P29,4)</f>
        <v>8.8650000000000002</v>
      </c>
      <c r="Q29" s="346">
        <f>ROUND('Operating Efficiency(%)'!Q29*' Capacity by Company'!Q29,4)</f>
        <v>8.9459999999999997</v>
      </c>
      <c r="R29" s="346">
        <f>ROUND('Operating Efficiency(%)'!R29*' Capacity by Company'!R29,4)</f>
        <v>9.1460000000000008</v>
      </c>
      <c r="S29" s="346">
        <f>ROUND('Operating Efficiency(%)'!S29*' Capacity by Company'!S29,4)</f>
        <v>9.2729999999999997</v>
      </c>
      <c r="T29" s="343"/>
    </row>
    <row r="30" spans="1:20" s="317" customFormat="1" x14ac:dyDescent="0.25">
      <c r="A30" s="336" t="s">
        <v>30</v>
      </c>
      <c r="B30" s="336" t="s">
        <v>51</v>
      </c>
      <c r="C30" s="134" t="s">
        <v>364</v>
      </c>
      <c r="D30" s="346">
        <f>ROUND('Operating Efficiency(%)'!D30*' Capacity by Company'!D30,4)</f>
        <v>43.89</v>
      </c>
      <c r="E30" s="346">
        <f>ROUND('Operating Efficiency(%)'!E30*' Capacity by Company'!E30,4)</f>
        <v>47.148000000000003</v>
      </c>
      <c r="F30" s="346">
        <f>ROUND('Operating Efficiency(%)'!F30*' Capacity by Company'!F30,4)</f>
        <v>50.148000000000003</v>
      </c>
      <c r="G30" s="346">
        <f>ROUND('Operating Efficiency(%)'!G30*' Capacity by Company'!G30,4)</f>
        <v>50.765999999999998</v>
      </c>
      <c r="H30" s="346">
        <f>ROUND('Operating Efficiency(%)'!H30*' Capacity by Company'!H30,4)</f>
        <v>60.081000000000003</v>
      </c>
      <c r="I30" s="346">
        <f>ROUND('Operating Efficiency(%)'!I30*' Capacity by Company'!I30,4)</f>
        <v>55.706000000000003</v>
      </c>
      <c r="J30" s="346">
        <f>ROUND('Operating Efficiency(%)'!J30*' Capacity by Company'!J30,4)</f>
        <v>58.506</v>
      </c>
      <c r="K30" s="346">
        <f>ROUND('Operating Efficiency(%)'!K30*' Capacity by Company'!K30,4)</f>
        <v>60.109000000000002</v>
      </c>
      <c r="L30" s="346">
        <f>ROUND('Operating Efficiency(%)'!L30*' Capacity by Company'!L30,4)</f>
        <v>61.579000000000001</v>
      </c>
      <c r="M30" s="346">
        <f>ROUND('Operating Efficiency(%)'!M30*' Capacity by Company'!M30,4)</f>
        <v>62.706000000000003</v>
      </c>
      <c r="N30" s="346">
        <f>ROUND('Operating Efficiency(%)'!N30*' Capacity by Company'!N30,4)</f>
        <v>63.048999999999999</v>
      </c>
      <c r="O30" s="346">
        <f>ROUND('Operating Efficiency(%)'!O30*' Capacity by Company'!O30,4)</f>
        <v>63.658000000000001</v>
      </c>
      <c r="P30" s="346">
        <f>ROUND('Operating Efficiency(%)'!P30*' Capacity by Company'!P30,4)</f>
        <v>64.105999999999995</v>
      </c>
      <c r="Q30" s="346">
        <f>ROUND('Operating Efficiency(%)'!Q30*' Capacity by Company'!Q30,4)</f>
        <v>65.506</v>
      </c>
      <c r="R30" s="346">
        <f>ROUND('Operating Efficiency(%)'!R30*' Capacity by Company'!R30,4)</f>
        <v>66.906000000000006</v>
      </c>
      <c r="S30" s="346">
        <f>ROUND('Operating Efficiency(%)'!S30*' Capacity by Company'!S30,4)</f>
        <v>66.906000000000006</v>
      </c>
      <c r="T30" s="343"/>
    </row>
    <row r="31" spans="1:20" x14ac:dyDescent="0.25">
      <c r="A31" s="95" t="s">
        <v>30</v>
      </c>
      <c r="B31" s="96" t="s">
        <v>51</v>
      </c>
      <c r="C31" s="129" t="s">
        <v>12</v>
      </c>
      <c r="D31" s="123">
        <f>ROUND('Operating Efficiency(%)'!D31*' Capacity by Company'!D31,4)</f>
        <v>11.115</v>
      </c>
      <c r="E31" s="123">
        <f>ROUND('Operating Efficiency(%)'!E31*' Capacity by Company'!E31,4)</f>
        <v>11.625</v>
      </c>
      <c r="F31" s="123">
        <f>ROUND('Operating Efficiency(%)'!F31*' Capacity by Company'!F31,4)</f>
        <v>12.645</v>
      </c>
      <c r="G31" s="123">
        <f>ROUND('Operating Efficiency(%)'!G31*' Capacity by Company'!G31,4)</f>
        <v>12.7905</v>
      </c>
      <c r="H31" s="123">
        <f>ROUND('Operating Efficiency(%)'!H31*' Capacity by Company'!H31,4)</f>
        <v>12.9345</v>
      </c>
      <c r="I31" s="123">
        <f>ROUND('Operating Efficiency(%)'!I31*' Capacity by Company'!I31,4)</f>
        <v>12.494999999999999</v>
      </c>
      <c r="J31" s="123">
        <f>ROUND('Operating Efficiency(%)'!J31*' Capacity by Company'!J31,4)</f>
        <v>12.63</v>
      </c>
      <c r="K31" s="123">
        <f>ROUND('Operating Efficiency(%)'!K31*' Capacity by Company'!K31,4)</f>
        <v>13.05</v>
      </c>
      <c r="L31" s="123">
        <f>ROUND('Operating Efficiency(%)'!L31*' Capacity by Company'!L31,4)</f>
        <v>13.05</v>
      </c>
      <c r="M31" s="123">
        <f>ROUND('Operating Efficiency(%)'!M31*' Capacity by Company'!M31,4)</f>
        <v>13.5</v>
      </c>
      <c r="N31" s="123">
        <f>ROUND('Operating Efficiency(%)'!N31*' Capacity by Company'!N31,4)</f>
        <v>13.5</v>
      </c>
      <c r="O31" s="123">
        <f>ROUND('Operating Efficiency(%)'!O31*' Capacity by Company'!O31,4)</f>
        <v>13.8</v>
      </c>
      <c r="P31" s="123">
        <f>ROUND('Operating Efficiency(%)'!P31*' Capacity by Company'!P31,4)</f>
        <v>13.8</v>
      </c>
      <c r="Q31" s="123">
        <f>ROUND('Operating Efficiency(%)'!Q31*' Capacity by Company'!Q31,4)</f>
        <v>14.1</v>
      </c>
      <c r="R31" s="123">
        <f>ROUND('Operating Efficiency(%)'!R31*' Capacity by Company'!R31,4)</f>
        <v>14.1</v>
      </c>
      <c r="S31" s="123">
        <f>ROUND('Operating Efficiency(%)'!S31*' Capacity by Company'!S31,4)</f>
        <v>14.55</v>
      </c>
      <c r="T31" s="118"/>
    </row>
    <row r="32" spans="1:20" x14ac:dyDescent="0.25">
      <c r="A32" s="301" t="s">
        <v>30</v>
      </c>
      <c r="B32" s="304" t="s">
        <v>51</v>
      </c>
      <c r="C32" s="302" t="s">
        <v>58</v>
      </c>
      <c r="D32" s="308">
        <f>SUM(D28:D31)</f>
        <v>77.209999999999994</v>
      </c>
      <c r="E32" s="308">
        <f t="shared" ref="E32:S32" si="5">SUM(E28:E31)</f>
        <v>81.558999999999997</v>
      </c>
      <c r="F32" s="308">
        <f t="shared" si="5"/>
        <v>86.197000000000003</v>
      </c>
      <c r="G32" s="308">
        <f t="shared" si="5"/>
        <v>87.219499999999996</v>
      </c>
      <c r="H32" s="308">
        <f t="shared" si="5"/>
        <v>97.459500000000006</v>
      </c>
      <c r="I32" s="308">
        <f t="shared" si="5"/>
        <v>90.491000000000014</v>
      </c>
      <c r="J32" s="308">
        <f t="shared" si="5"/>
        <v>94.238</v>
      </c>
      <c r="K32" s="308">
        <f t="shared" si="5"/>
        <v>97.254199999999997</v>
      </c>
      <c r="L32" s="308">
        <f t="shared" si="5"/>
        <v>100.491</v>
      </c>
      <c r="M32" s="308">
        <f t="shared" si="5"/>
        <v>102.798</v>
      </c>
      <c r="N32" s="308">
        <f t="shared" si="5"/>
        <v>103.226</v>
      </c>
      <c r="O32" s="308">
        <f t="shared" si="5"/>
        <v>104.66199999999999</v>
      </c>
      <c r="P32" s="308">
        <f t="shared" si="5"/>
        <v>105.17099999999999</v>
      </c>
      <c r="Q32" s="308">
        <f t="shared" si="5"/>
        <v>107.352</v>
      </c>
      <c r="R32" s="308">
        <f t="shared" si="5"/>
        <v>108.952</v>
      </c>
      <c r="S32" s="308">
        <f t="shared" si="5"/>
        <v>109.52900000000001</v>
      </c>
    </row>
    <row r="33" spans="1:19" x14ac:dyDescent="0.25">
      <c r="A33" s="95" t="s">
        <v>30</v>
      </c>
      <c r="B33" s="96" t="s">
        <v>188</v>
      </c>
      <c r="C33" s="128" t="s">
        <v>295</v>
      </c>
      <c r="D33" s="123">
        <f>ROUND('Operating Efficiency(%)'!D33*' Capacity by Company'!D33,4)</f>
        <v>7.7350000000000003</v>
      </c>
      <c r="E33" s="123">
        <f>ROUND('Operating Efficiency(%)'!E33*' Capacity by Company'!E33,4)</f>
        <v>7.8310000000000004</v>
      </c>
      <c r="F33" s="123">
        <f>ROUND('Operating Efficiency(%)'!F33*' Capacity by Company'!F33,4)</f>
        <v>7.9279999999999999</v>
      </c>
      <c r="G33" s="123">
        <f>ROUND('Operating Efficiency(%)'!G33*' Capacity by Company'!G33,4)</f>
        <v>8.0239999999999991</v>
      </c>
      <c r="H33" s="123">
        <f>ROUND('Operating Efficiency(%)'!H33*' Capacity by Company'!H33,4)</f>
        <v>12.18</v>
      </c>
      <c r="I33" s="123">
        <f>ROUND('Operating Efficiency(%)'!I33*' Capacity by Company'!I33,4)</f>
        <v>11.599500000000001</v>
      </c>
      <c r="J33" s="123">
        <f>ROUND('Operating Efficiency(%)'!J33*' Capacity by Company'!J33,4)</f>
        <v>12.0495</v>
      </c>
      <c r="K33" s="123">
        <f>ROUND('Operating Efficiency(%)'!K33*' Capacity by Company'!K33,4)</f>
        <v>12.3</v>
      </c>
      <c r="L33" s="123">
        <f>ROUND('Operating Efficiency(%)'!L33*' Capacity by Company'!L33,4)</f>
        <v>16.399999999999999</v>
      </c>
      <c r="M33" s="123">
        <f>ROUND('Operating Efficiency(%)'!M33*' Capacity by Company'!M33,4)</f>
        <v>16.8</v>
      </c>
      <c r="N33" s="123">
        <f>ROUND('Operating Efficiency(%)'!N33*' Capacity by Company'!N33,4)</f>
        <v>16.8</v>
      </c>
      <c r="O33" s="123">
        <f>ROUND('Operating Efficiency(%)'!O33*' Capacity by Company'!O33,4)</f>
        <v>17.399999999999999</v>
      </c>
      <c r="P33" s="123">
        <f>ROUND('Operating Efficiency(%)'!P33*' Capacity by Company'!P33,4)</f>
        <v>17.399999999999999</v>
      </c>
      <c r="Q33" s="123">
        <f>ROUND('Operating Efficiency(%)'!Q33*' Capacity by Company'!Q33,4)</f>
        <v>18</v>
      </c>
      <c r="R33" s="123">
        <f>ROUND('Operating Efficiency(%)'!R33*' Capacity by Company'!R33,4)</f>
        <v>18</v>
      </c>
      <c r="S33" s="123">
        <f>ROUND('Operating Efficiency(%)'!S33*' Capacity by Company'!S33,4)</f>
        <v>18.399999999999999</v>
      </c>
    </row>
    <row r="34" spans="1:19" x14ac:dyDescent="0.25">
      <c r="A34" s="95" t="s">
        <v>30</v>
      </c>
      <c r="B34" s="96" t="s">
        <v>188</v>
      </c>
      <c r="C34" s="128" t="s">
        <v>12</v>
      </c>
      <c r="D34" s="123">
        <f>ROUND('Operating Efficiency(%)'!D34*' Capacity by Company'!D34,4)</f>
        <v>0</v>
      </c>
      <c r="E34" s="123">
        <f>ROUND('Operating Efficiency(%)'!E34*' Capacity by Company'!E34,4)</f>
        <v>0</v>
      </c>
      <c r="F34" s="123">
        <f>ROUND('Operating Efficiency(%)'!F34*' Capacity by Company'!F34,4)</f>
        <v>0</v>
      </c>
      <c r="G34" s="123">
        <f>ROUND('Operating Efficiency(%)'!G34*' Capacity by Company'!G34,4)</f>
        <v>0</v>
      </c>
      <c r="H34" s="123">
        <f>ROUND('Operating Efficiency(%)'!H34*' Capacity by Company'!H34,4)</f>
        <v>0</v>
      </c>
      <c r="I34" s="123">
        <f>ROUND('Operating Efficiency(%)'!I34*' Capacity by Company'!I34,4)</f>
        <v>0</v>
      </c>
      <c r="J34" s="123">
        <f>ROUND('Operating Efficiency(%)'!J34*' Capacity by Company'!J34,4)</f>
        <v>0</v>
      </c>
      <c r="K34" s="123">
        <f>ROUND('Operating Efficiency(%)'!K34*' Capacity by Company'!K34,4)</f>
        <v>0</v>
      </c>
      <c r="L34" s="123">
        <f>ROUND('Operating Efficiency(%)'!L34*' Capacity by Company'!L34,4)</f>
        <v>0</v>
      </c>
      <c r="M34" s="123">
        <f>ROUND('Operating Efficiency(%)'!M34*' Capacity by Company'!M34,4)</f>
        <v>0</v>
      </c>
      <c r="N34" s="123">
        <f>ROUND('Operating Efficiency(%)'!N34*' Capacity by Company'!N34,4)</f>
        <v>0</v>
      </c>
      <c r="O34" s="123">
        <f>ROUND('Operating Efficiency(%)'!O34*' Capacity by Company'!O34,4)</f>
        <v>0</v>
      </c>
      <c r="P34" s="123">
        <f>ROUND('Operating Efficiency(%)'!P34*' Capacity by Company'!P34,4)</f>
        <v>0</v>
      </c>
      <c r="Q34" s="123">
        <f>ROUND('Operating Efficiency(%)'!Q34*' Capacity by Company'!Q34,4)</f>
        <v>0</v>
      </c>
      <c r="R34" s="123">
        <f>ROUND('Operating Efficiency(%)'!R34*' Capacity by Company'!R34,4)</f>
        <v>0</v>
      </c>
      <c r="S34" s="123">
        <f>ROUND('Operating Efficiency(%)'!S34*' Capacity by Company'!S34,4)</f>
        <v>0</v>
      </c>
    </row>
    <row r="35" spans="1:19" x14ac:dyDescent="0.25">
      <c r="A35" s="301" t="s">
        <v>30</v>
      </c>
      <c r="B35" s="304" t="s">
        <v>188</v>
      </c>
      <c r="C35" s="302" t="s">
        <v>58</v>
      </c>
      <c r="D35" s="308">
        <f>SUM(D33:D34)</f>
        <v>7.7350000000000003</v>
      </c>
      <c r="E35" s="308">
        <f t="shared" ref="E35:S35" si="6">SUM(E33:E34)</f>
        <v>7.8310000000000004</v>
      </c>
      <c r="F35" s="308">
        <f t="shared" si="6"/>
        <v>7.9279999999999999</v>
      </c>
      <c r="G35" s="308">
        <f t="shared" si="6"/>
        <v>8.0239999999999991</v>
      </c>
      <c r="H35" s="308">
        <f t="shared" si="6"/>
        <v>12.18</v>
      </c>
      <c r="I35" s="308">
        <f t="shared" si="6"/>
        <v>11.599500000000001</v>
      </c>
      <c r="J35" s="308">
        <f t="shared" si="6"/>
        <v>12.0495</v>
      </c>
      <c r="K35" s="308">
        <f t="shared" si="6"/>
        <v>12.3</v>
      </c>
      <c r="L35" s="308">
        <f t="shared" si="6"/>
        <v>16.399999999999999</v>
      </c>
      <c r="M35" s="308">
        <f t="shared" si="6"/>
        <v>16.8</v>
      </c>
      <c r="N35" s="308">
        <f t="shared" si="6"/>
        <v>16.8</v>
      </c>
      <c r="O35" s="308">
        <f t="shared" si="6"/>
        <v>17.399999999999999</v>
      </c>
      <c r="P35" s="308">
        <f t="shared" si="6"/>
        <v>17.399999999999999</v>
      </c>
      <c r="Q35" s="308">
        <f t="shared" si="6"/>
        <v>18</v>
      </c>
      <c r="R35" s="308">
        <f t="shared" si="6"/>
        <v>18</v>
      </c>
      <c r="S35" s="308">
        <f t="shared" si="6"/>
        <v>18.399999999999999</v>
      </c>
    </row>
    <row r="36" spans="1:19" x14ac:dyDescent="0.25">
      <c r="A36" s="301" t="s">
        <v>30</v>
      </c>
      <c r="B36" s="301" t="s">
        <v>52</v>
      </c>
      <c r="C36" s="302" t="s">
        <v>58</v>
      </c>
      <c r="D36" s="308">
        <f>ROUND('Operating Efficiency(%)'!D36*' Capacity by Company'!D36,4)</f>
        <v>14.346</v>
      </c>
      <c r="E36" s="308">
        <f>ROUND('Operating Efficiency(%)'!E36*' Capacity by Company'!E36,4)</f>
        <v>14.04</v>
      </c>
      <c r="F36" s="308">
        <f>ROUND('Operating Efficiency(%)'!F36*' Capacity by Company'!F36,4)</f>
        <v>14.946</v>
      </c>
      <c r="G36" s="308">
        <f>ROUND('Operating Efficiency(%)'!G36*' Capacity by Company'!G36,4)</f>
        <v>15.625999999999999</v>
      </c>
      <c r="H36" s="308">
        <f>ROUND('Operating Efficiency(%)'!H36*' Capacity by Company'!H36,4)</f>
        <v>15.366</v>
      </c>
      <c r="I36" s="308">
        <f>ROUND('Operating Efficiency(%)'!I36*' Capacity by Company'!I36,4)</f>
        <v>14.494</v>
      </c>
      <c r="J36" s="308">
        <f>ROUND('Operating Efficiency(%)'!J36*' Capacity by Company'!J36,4)</f>
        <v>14.773999999999999</v>
      </c>
      <c r="K36" s="308">
        <f>ROUND('Operating Efficiency(%)'!K36*' Capacity by Company'!K36,4)</f>
        <v>14.8</v>
      </c>
      <c r="L36" s="308">
        <f>ROUND('Operating Efficiency(%)'!L36*' Capacity by Company'!L36,4)</f>
        <v>15.4</v>
      </c>
      <c r="M36" s="308">
        <f>ROUND('Operating Efficiency(%)'!M36*' Capacity by Company'!M36,4)</f>
        <v>16</v>
      </c>
      <c r="N36" s="308">
        <f>ROUND('Operating Efficiency(%)'!N36*' Capacity by Company'!N36,4)</f>
        <v>16</v>
      </c>
      <c r="O36" s="308">
        <f>ROUND('Operating Efficiency(%)'!O36*' Capacity by Company'!O36,4)</f>
        <v>16.399999999999999</v>
      </c>
      <c r="P36" s="308">
        <f>ROUND('Operating Efficiency(%)'!P36*' Capacity by Company'!P36,4)</f>
        <v>16.399999999999999</v>
      </c>
      <c r="Q36" s="308">
        <f>ROUND('Operating Efficiency(%)'!Q36*' Capacity by Company'!Q36,4)</f>
        <v>16.8</v>
      </c>
      <c r="R36" s="308">
        <f>ROUND('Operating Efficiency(%)'!R36*' Capacity by Company'!R36,4)</f>
        <v>16.8</v>
      </c>
      <c r="S36" s="308">
        <f>ROUND('Operating Efficiency(%)'!S36*' Capacity by Company'!S36,4)</f>
        <v>17.399999999999999</v>
      </c>
    </row>
    <row r="37" spans="1:19" x14ac:dyDescent="0.25">
      <c r="A37" s="301" t="s">
        <v>30</v>
      </c>
      <c r="B37" s="312" t="s">
        <v>30</v>
      </c>
      <c r="C37" s="302" t="s">
        <v>58</v>
      </c>
      <c r="D37" s="308">
        <f>SUM(D35,D32,D27,D24,D21,D17,D10)</f>
        <v>314.75651199999999</v>
      </c>
      <c r="E37" s="308">
        <f t="shared" ref="E37:S37" si="7">SUM(E35,E32,E27,E24,E21,E17,E10)</f>
        <v>326.126576</v>
      </c>
      <c r="F37" s="308">
        <f t="shared" si="7"/>
        <v>336.81658000000004</v>
      </c>
      <c r="G37" s="308">
        <f t="shared" si="7"/>
        <v>340.01602400000002</v>
      </c>
      <c r="H37" s="308">
        <f t="shared" si="7"/>
        <v>356.80038804301074</v>
      </c>
      <c r="I37" s="308">
        <f t="shared" si="7"/>
        <v>327.28074223655909</v>
      </c>
      <c r="J37" s="308">
        <f t="shared" si="7"/>
        <v>369.29728339784941</v>
      </c>
      <c r="K37" s="308">
        <f t="shared" si="7"/>
        <v>377.27741466666669</v>
      </c>
      <c r="L37" s="308">
        <f t="shared" si="7"/>
        <v>387.35587488172041</v>
      </c>
      <c r="M37" s="308">
        <f t="shared" si="7"/>
        <v>386.68242993548387</v>
      </c>
      <c r="N37" s="308">
        <f t="shared" si="7"/>
        <v>399.05562800000001</v>
      </c>
      <c r="O37" s="308">
        <f t="shared" si="7"/>
        <v>412.44335509677421</v>
      </c>
      <c r="P37" s="308">
        <f t="shared" si="7"/>
        <v>421.67301015053766</v>
      </c>
      <c r="Q37" s="308">
        <f t="shared" si="7"/>
        <v>430.31136520430107</v>
      </c>
      <c r="R37" s="308">
        <f t="shared" si="7"/>
        <v>435.06336025806456</v>
      </c>
      <c r="S37" s="308">
        <f t="shared" si="7"/>
        <v>441.21841531182798</v>
      </c>
    </row>
    <row r="38" spans="1:19" x14ac:dyDescent="0.25">
      <c r="A38" s="95" t="s">
        <v>39</v>
      </c>
      <c r="B38" s="95" t="s">
        <v>36</v>
      </c>
      <c r="C38" s="128" t="s">
        <v>299</v>
      </c>
      <c r="D38" s="123">
        <f>ROUND('Operating Efficiency(%)'!D38*' Capacity by Company'!D38,4)</f>
        <v>18.057500000000001</v>
      </c>
      <c r="E38" s="123">
        <f>ROUND('Operating Efficiency(%)'!E38*' Capacity by Company'!E38,4)</f>
        <v>18.477499999999999</v>
      </c>
      <c r="F38" s="123">
        <f>ROUND('Operating Efficiency(%)'!F38*' Capacity by Company'!F38,4)</f>
        <v>18.645</v>
      </c>
      <c r="G38" s="123">
        <f>ROUND('Operating Efficiency(%)'!G38*' Capacity by Company'!G38,4)</f>
        <v>18.565000000000001</v>
      </c>
      <c r="H38" s="123">
        <f>ROUND('Operating Efficiency(%)'!H38*' Capacity by Company'!H38,4)</f>
        <v>18.86</v>
      </c>
      <c r="I38" s="123">
        <f>ROUND('Operating Efficiency(%)'!I38*' Capacity by Company'!I38,4)</f>
        <v>0</v>
      </c>
      <c r="J38" s="123">
        <f>ROUND('Operating Efficiency(%)'!J38*' Capacity by Company'!J38,4)</f>
        <v>0</v>
      </c>
      <c r="K38" s="123">
        <f>ROUND('Operating Efficiency(%)'!K38*' Capacity by Company'!K38,4)</f>
        <v>0</v>
      </c>
      <c r="L38" s="123">
        <f>ROUND('Operating Efficiency(%)'!L38*' Capacity by Company'!L38,4)</f>
        <v>0</v>
      </c>
      <c r="M38" s="123">
        <f>ROUND('Operating Efficiency(%)'!M38*' Capacity by Company'!M38,4)</f>
        <v>0</v>
      </c>
      <c r="N38" s="123">
        <f>ROUND('Operating Efficiency(%)'!N38*' Capacity by Company'!N38,4)</f>
        <v>0</v>
      </c>
      <c r="O38" s="123">
        <f>ROUND('Operating Efficiency(%)'!O38*' Capacity by Company'!O38,4)</f>
        <v>0</v>
      </c>
      <c r="P38" s="123">
        <f>ROUND('Operating Efficiency(%)'!P38*' Capacity by Company'!P38,4)</f>
        <v>0</v>
      </c>
      <c r="Q38" s="123">
        <f>ROUND('Operating Efficiency(%)'!Q38*' Capacity by Company'!Q38,4)</f>
        <v>0</v>
      </c>
      <c r="R38" s="123">
        <f>ROUND('Operating Efficiency(%)'!R38*' Capacity by Company'!R38,4)</f>
        <v>0</v>
      </c>
      <c r="S38" s="123">
        <f>ROUND('Operating Efficiency(%)'!S38*' Capacity by Company'!S38,4)</f>
        <v>0</v>
      </c>
    </row>
    <row r="39" spans="1:19" x14ac:dyDescent="0.25">
      <c r="A39" s="95" t="s">
        <v>39</v>
      </c>
      <c r="B39" s="95" t="s">
        <v>36</v>
      </c>
      <c r="C39" s="128" t="s">
        <v>298</v>
      </c>
      <c r="D39" s="123">
        <f>ROUND('Operating Efficiency(%)'!D39*' Capacity by Company'!D39,4)</f>
        <v>0</v>
      </c>
      <c r="E39" s="123">
        <f>ROUND('Operating Efficiency(%)'!E39*' Capacity by Company'!E39,4)</f>
        <v>0</v>
      </c>
      <c r="F39" s="123">
        <f>ROUND('Operating Efficiency(%)'!F39*' Capacity by Company'!F39,4)</f>
        <v>0</v>
      </c>
      <c r="G39" s="123">
        <f>ROUND('Operating Efficiency(%)'!G39*' Capacity by Company'!G39,4)</f>
        <v>0</v>
      </c>
      <c r="H39" s="123">
        <f>ROUND('Operating Efficiency(%)'!H39*' Capacity by Company'!H39,4)</f>
        <v>0</v>
      </c>
      <c r="I39" s="123">
        <f>ROUND('Operating Efficiency(%)'!I39*' Capacity by Company'!I39,4)</f>
        <v>23.37</v>
      </c>
      <c r="J39" s="123">
        <f>ROUND('Operating Efficiency(%)'!J39*' Capacity by Company'!J39,4)</f>
        <v>23.783999999999999</v>
      </c>
      <c r="K39" s="123">
        <f>ROUND('Operating Efficiency(%)'!K39*' Capacity by Company'!K39,4)</f>
        <v>24</v>
      </c>
      <c r="L39" s="123">
        <f>ROUND('Operating Efficiency(%)'!L39*' Capacity by Company'!L39,4)</f>
        <v>24</v>
      </c>
      <c r="M39" s="123">
        <f>ROUND('Operating Efficiency(%)'!M39*' Capacity by Company'!M39,4)</f>
        <v>24.6</v>
      </c>
      <c r="N39" s="123">
        <f>ROUND('Operating Efficiency(%)'!N39*' Capacity by Company'!N39,4)</f>
        <v>24.6</v>
      </c>
      <c r="O39" s="123">
        <f>ROUND('Operating Efficiency(%)'!O39*' Capacity by Company'!O39,4)</f>
        <v>25.2</v>
      </c>
      <c r="P39" s="123">
        <f>ROUND('Operating Efficiency(%)'!P39*' Capacity by Company'!P39,4)</f>
        <v>25.2</v>
      </c>
      <c r="Q39" s="123">
        <f>ROUND('Operating Efficiency(%)'!Q39*' Capacity by Company'!Q39,4)</f>
        <v>26.1</v>
      </c>
      <c r="R39" s="123">
        <f>ROUND('Operating Efficiency(%)'!R39*' Capacity by Company'!R39,4)</f>
        <v>27</v>
      </c>
      <c r="S39" s="123">
        <f>ROUND('Operating Efficiency(%)'!S39*' Capacity by Company'!S39,4)</f>
        <v>27</v>
      </c>
    </row>
    <row r="40" spans="1:19" x14ac:dyDescent="0.25">
      <c r="A40" s="95" t="s">
        <v>39</v>
      </c>
      <c r="B40" s="95" t="s">
        <v>36</v>
      </c>
      <c r="C40" s="128" t="s">
        <v>303</v>
      </c>
      <c r="D40" s="123">
        <f>ROUND('Operating Efficiency(%)'!D40*' Capacity by Company'!D40,4)</f>
        <v>14.906000000000001</v>
      </c>
      <c r="E40" s="123">
        <f>ROUND('Operating Efficiency(%)'!E40*' Capacity by Company'!E40,4)</f>
        <v>15.246</v>
      </c>
      <c r="F40" s="123">
        <f>ROUND('Operating Efficiency(%)'!F40*' Capacity by Company'!F40,4)</f>
        <v>14.986000000000001</v>
      </c>
      <c r="G40" s="123">
        <f>ROUND('Operating Efficiency(%)'!G40*' Capacity by Company'!G40,4)</f>
        <v>15.326000000000001</v>
      </c>
      <c r="H40" s="123">
        <f>ROUND('Operating Efficiency(%)'!H40*' Capacity by Company'!H40,4)</f>
        <v>15.666</v>
      </c>
      <c r="I40" s="123">
        <f>ROUND('Operating Efficiency(%)'!I40*' Capacity by Company'!I40,4)</f>
        <v>14.423999999999999</v>
      </c>
      <c r="J40" s="123">
        <f>ROUND('Operating Efficiency(%)'!J40*' Capacity by Company'!J40,4)</f>
        <v>14.584</v>
      </c>
      <c r="K40" s="123">
        <f>ROUND('Operating Efficiency(%)'!K40*' Capacity by Company'!K40,4)</f>
        <v>14.8</v>
      </c>
      <c r="L40" s="123">
        <f>ROUND('Operating Efficiency(%)'!L40*' Capacity by Company'!L40,4)</f>
        <v>15.4</v>
      </c>
      <c r="M40" s="123">
        <f>ROUND('Operating Efficiency(%)'!M40*' Capacity by Company'!M40,4)</f>
        <v>15.4</v>
      </c>
      <c r="N40" s="123">
        <f>ROUND('Operating Efficiency(%)'!N40*' Capacity by Company'!N40,4)</f>
        <v>16</v>
      </c>
      <c r="O40" s="123">
        <f>ROUND('Operating Efficiency(%)'!O40*' Capacity by Company'!O40,4)</f>
        <v>16.399999999999999</v>
      </c>
      <c r="P40" s="123">
        <f>ROUND('Operating Efficiency(%)'!P40*' Capacity by Company'!P40,4)</f>
        <v>16.8</v>
      </c>
      <c r="Q40" s="123">
        <f>ROUND('Operating Efficiency(%)'!Q40*' Capacity by Company'!Q40,4)</f>
        <v>17.399999999999999</v>
      </c>
      <c r="R40" s="123">
        <f>ROUND('Operating Efficiency(%)'!R40*' Capacity by Company'!R40,4)</f>
        <v>17.399999999999999</v>
      </c>
      <c r="S40" s="123">
        <f>ROUND('Operating Efficiency(%)'!S40*' Capacity by Company'!S40,4)</f>
        <v>18</v>
      </c>
    </row>
    <row r="41" spans="1:19" x14ac:dyDescent="0.25">
      <c r="A41" s="95" t="s">
        <v>39</v>
      </c>
      <c r="B41" s="95" t="s">
        <v>36</v>
      </c>
      <c r="C41" s="128" t="s">
        <v>304</v>
      </c>
      <c r="D41" s="123">
        <f>ROUND('Operating Efficiency(%)'!D41*' Capacity by Company'!D41,4)</f>
        <v>15.444000000000001</v>
      </c>
      <c r="E41" s="123">
        <f>ROUND('Operating Efficiency(%)'!E41*' Capacity by Company'!E41,4)</f>
        <v>15.804</v>
      </c>
      <c r="F41" s="123">
        <f>ROUND('Operating Efficiency(%)'!F41*' Capacity by Company'!F41,4)</f>
        <v>15.964</v>
      </c>
      <c r="G41" s="123">
        <f>ROUND('Operating Efficiency(%)'!G41*' Capacity by Company'!G41,4)</f>
        <v>15.923999999999999</v>
      </c>
      <c r="H41" s="123">
        <f>ROUND('Operating Efficiency(%)'!H41*' Capacity by Company'!H41,4)</f>
        <v>16.286000000000001</v>
      </c>
      <c r="I41" s="123">
        <f>ROUND('Operating Efficiency(%)'!I41*' Capacity by Company'!I41,4)</f>
        <v>14.846</v>
      </c>
      <c r="J41" s="123">
        <f>ROUND('Operating Efficiency(%)'!J41*' Capacity by Company'!J41,4)</f>
        <v>15.646000000000001</v>
      </c>
      <c r="K41" s="123">
        <f>ROUND('Operating Efficiency(%)'!K41*' Capacity by Company'!K41,4)</f>
        <v>16</v>
      </c>
      <c r="L41" s="123">
        <f>ROUND('Operating Efficiency(%)'!L41*' Capacity by Company'!L41,4)</f>
        <v>16</v>
      </c>
      <c r="M41" s="123">
        <f>ROUND('Operating Efficiency(%)'!M41*' Capacity by Company'!M41,4)</f>
        <v>16.399999999999999</v>
      </c>
      <c r="N41" s="123">
        <f>ROUND('Operating Efficiency(%)'!N41*' Capacity by Company'!N41,4)</f>
        <v>16.399999999999999</v>
      </c>
      <c r="O41" s="123">
        <f>ROUND('Operating Efficiency(%)'!O41*' Capacity by Company'!O41,4)</f>
        <v>16.8</v>
      </c>
      <c r="P41" s="123">
        <f>ROUND('Operating Efficiency(%)'!P41*' Capacity by Company'!P41,4)</f>
        <v>16.8</v>
      </c>
      <c r="Q41" s="123">
        <f>ROUND('Operating Efficiency(%)'!Q41*' Capacity by Company'!Q41,4)</f>
        <v>17.399999999999999</v>
      </c>
      <c r="R41" s="123">
        <f>ROUND('Operating Efficiency(%)'!R41*' Capacity by Company'!R41,4)</f>
        <v>18</v>
      </c>
      <c r="S41" s="123">
        <f>ROUND('Operating Efficiency(%)'!S41*' Capacity by Company'!S41,4)</f>
        <v>18</v>
      </c>
    </row>
    <row r="42" spans="1:19" x14ac:dyDescent="0.25">
      <c r="A42" s="95" t="s">
        <v>39</v>
      </c>
      <c r="B42" s="95" t="s">
        <v>36</v>
      </c>
      <c r="C42" s="129" t="s">
        <v>12</v>
      </c>
      <c r="D42" s="123">
        <f>ROUND('Operating Efficiency(%)'!D42*' Capacity by Company'!D42,4)</f>
        <v>7.45</v>
      </c>
      <c r="E42" s="123">
        <f>ROUND('Operating Efficiency(%)'!E42*' Capacity by Company'!E42,4)</f>
        <v>7.7409999999999997</v>
      </c>
      <c r="F42" s="123">
        <f>ROUND('Operating Efficiency(%)'!F42*' Capacity by Company'!F42,4)</f>
        <v>7.5209999999999999</v>
      </c>
      <c r="G42" s="123">
        <f>ROUND('Operating Efficiency(%)'!G42*' Capacity by Company'!G42,4)</f>
        <v>7.5</v>
      </c>
      <c r="H42" s="123">
        <f>ROUND('Operating Efficiency(%)'!H42*' Capacity by Company'!H42,4)</f>
        <v>7.306</v>
      </c>
      <c r="I42" s="123">
        <f>ROUND('Operating Efficiency(%)'!I42*' Capacity by Company'!I42,4)</f>
        <v>6.7759999999999998</v>
      </c>
      <c r="J42" s="123">
        <f>ROUND('Operating Efficiency(%)'!J42*' Capacity by Company'!J42,4)</f>
        <v>7.0540000000000003</v>
      </c>
      <c r="K42" s="123">
        <f>ROUND('Operating Efficiency(%)'!K42*' Capacity by Company'!K42,4)</f>
        <v>7.2</v>
      </c>
      <c r="L42" s="123">
        <f>ROUND('Operating Efficiency(%)'!L42*' Capacity by Company'!L42,4)</f>
        <v>7.2</v>
      </c>
      <c r="M42" s="123">
        <f>ROUND('Operating Efficiency(%)'!M42*' Capacity by Company'!M42,4)</f>
        <v>7.4</v>
      </c>
      <c r="N42" s="123">
        <f>ROUND('Operating Efficiency(%)'!N42*' Capacity by Company'!N42,4)</f>
        <v>7.4</v>
      </c>
      <c r="O42" s="123">
        <f>ROUND('Operating Efficiency(%)'!O42*' Capacity by Company'!O42,4)</f>
        <v>7.7</v>
      </c>
      <c r="P42" s="123">
        <f>ROUND('Operating Efficiency(%)'!P42*' Capacity by Company'!P42,4)</f>
        <v>7.7</v>
      </c>
      <c r="Q42" s="123">
        <f>ROUND('Operating Efficiency(%)'!Q42*' Capacity by Company'!Q42,4)</f>
        <v>8</v>
      </c>
      <c r="R42" s="123">
        <f>ROUND('Operating Efficiency(%)'!R42*' Capacity by Company'!R42,4)</f>
        <v>8</v>
      </c>
      <c r="S42" s="123">
        <f>ROUND('Operating Efficiency(%)'!S42*' Capacity by Company'!S42,4)</f>
        <v>8.1999999999999993</v>
      </c>
    </row>
    <row r="43" spans="1:19" x14ac:dyDescent="0.25">
      <c r="A43" s="301" t="s">
        <v>39</v>
      </c>
      <c r="B43" s="301" t="s">
        <v>36</v>
      </c>
      <c r="C43" s="302" t="s">
        <v>58</v>
      </c>
      <c r="D43" s="303">
        <f>SUM(D38:D42)</f>
        <v>55.857500000000009</v>
      </c>
      <c r="E43" s="303">
        <f t="shared" ref="E43:S43" si="8">SUM(E38:E42)</f>
        <v>57.268500000000003</v>
      </c>
      <c r="F43" s="303">
        <f t="shared" si="8"/>
        <v>57.116</v>
      </c>
      <c r="G43" s="303">
        <f t="shared" si="8"/>
        <v>57.315000000000005</v>
      </c>
      <c r="H43" s="303">
        <f t="shared" si="8"/>
        <v>58.117999999999995</v>
      </c>
      <c r="I43" s="303">
        <f t="shared" si="8"/>
        <v>59.415999999999997</v>
      </c>
      <c r="J43" s="303">
        <f t="shared" si="8"/>
        <v>61.067999999999998</v>
      </c>
      <c r="K43" s="303">
        <f t="shared" si="8"/>
        <v>62</v>
      </c>
      <c r="L43" s="303">
        <f t="shared" si="8"/>
        <v>62.6</v>
      </c>
      <c r="M43" s="303">
        <f t="shared" si="8"/>
        <v>63.8</v>
      </c>
      <c r="N43" s="303">
        <f t="shared" si="8"/>
        <v>64.400000000000006</v>
      </c>
      <c r="O43" s="303">
        <f t="shared" si="8"/>
        <v>66.099999999999994</v>
      </c>
      <c r="P43" s="303">
        <f t="shared" si="8"/>
        <v>66.5</v>
      </c>
      <c r="Q43" s="303">
        <f t="shared" si="8"/>
        <v>68.900000000000006</v>
      </c>
      <c r="R43" s="303">
        <f t="shared" si="8"/>
        <v>70.400000000000006</v>
      </c>
      <c r="S43" s="303">
        <f t="shared" si="8"/>
        <v>71.2</v>
      </c>
    </row>
    <row r="44" spans="1:19" s="317" customFormat="1" x14ac:dyDescent="0.25">
      <c r="A44" s="336" t="s">
        <v>39</v>
      </c>
      <c r="B44" s="336" t="s">
        <v>53</v>
      </c>
      <c r="C44" s="128" t="s">
        <v>302</v>
      </c>
      <c r="D44" s="346">
        <f>ROUND('Operating Efficiency(%)'!D44*' Capacity by Company'!D44,4)</f>
        <v>12.3345</v>
      </c>
      <c r="E44" s="346">
        <f>ROUND('Operating Efficiency(%)'!E44*' Capacity by Company'!E44,4)</f>
        <v>12.585000000000001</v>
      </c>
      <c r="F44" s="346">
        <f>ROUND('Operating Efficiency(%)'!F44*' Capacity by Company'!F44,4)</f>
        <v>12.682499999999999</v>
      </c>
      <c r="G44" s="346">
        <f>ROUND('Operating Efficiency(%)'!G44*' Capacity by Company'!G44,4)</f>
        <v>12.631500000000001</v>
      </c>
      <c r="H44" s="346">
        <f>ROUND('Operating Efficiency(%)'!H44*' Capacity by Company'!H44,4)</f>
        <v>12.879</v>
      </c>
      <c r="I44" s="346">
        <f>ROUND('Operating Efficiency(%)'!I44*' Capacity by Company'!I44,4)</f>
        <v>12.372</v>
      </c>
      <c r="J44" s="346">
        <f>ROUND('Operating Efficiency(%)'!J44*' Capacity by Company'!J44,4)</f>
        <v>12.579000000000001</v>
      </c>
      <c r="K44" s="346">
        <f>ROUND('Operating Efficiency(%)'!K44*' Capacity by Company'!K44,4)</f>
        <v>12.686999999999999</v>
      </c>
      <c r="L44" s="346">
        <f>ROUND('Operating Efficiency(%)'!L44*' Capacity by Company'!L44,4)</f>
        <v>12.686999999999999</v>
      </c>
      <c r="M44" s="346">
        <f>ROUND('Operating Efficiency(%)'!M44*' Capacity by Company'!M44,4)</f>
        <v>12.987</v>
      </c>
      <c r="N44" s="346">
        <f>ROUND('Operating Efficiency(%)'!N44*' Capacity by Company'!N44,4)</f>
        <v>12.987</v>
      </c>
      <c r="O44" s="346">
        <f>ROUND('Operating Efficiency(%)'!O44*' Capacity by Company'!O44,4)</f>
        <v>13.287000000000001</v>
      </c>
      <c r="P44" s="346">
        <f>ROUND('Operating Efficiency(%)'!P44*' Capacity by Company'!P44,4)</f>
        <v>13.287000000000001</v>
      </c>
      <c r="Q44" s="346">
        <f>ROUND('Operating Efficiency(%)'!Q44*' Capacity by Company'!Q44,4)</f>
        <v>13.737</v>
      </c>
      <c r="R44" s="346">
        <f>ROUND('Operating Efficiency(%)'!R44*' Capacity by Company'!R44,4)</f>
        <v>14.186999999999999</v>
      </c>
      <c r="S44" s="346">
        <f>ROUND('Operating Efficiency(%)'!S44*' Capacity by Company'!S44,4)</f>
        <v>14.186999999999999</v>
      </c>
    </row>
    <row r="45" spans="1:19" s="317" customFormat="1" x14ac:dyDescent="0.25">
      <c r="A45" s="336" t="s">
        <v>39</v>
      </c>
      <c r="B45" s="336" t="s">
        <v>53</v>
      </c>
      <c r="C45" s="128" t="s">
        <v>379</v>
      </c>
      <c r="D45" s="346">
        <f>ROUND('Operating Efficiency(%)'!D45*' Capacity by Company'!D45,4)</f>
        <v>3.5059999999999998</v>
      </c>
      <c r="E45" s="346">
        <f>ROUND('Operating Efficiency(%)'!E45*' Capacity by Company'!E45,4)</f>
        <v>3.5674999999999999</v>
      </c>
      <c r="F45" s="346">
        <f>ROUND('Operating Efficiency(%)'!F45*' Capacity by Company'!F45,4)</f>
        <v>3.5954999999999999</v>
      </c>
      <c r="G45" s="346">
        <f>ROUND('Operating Efficiency(%)'!G45*' Capacity by Company'!G45,4)</f>
        <v>3.5914999999999999</v>
      </c>
      <c r="H45" s="346">
        <f>ROUND('Operating Efficiency(%)'!H45*' Capacity by Company'!H45,4)</f>
        <v>3.6835</v>
      </c>
      <c r="I45" s="346">
        <f>ROUND('Operating Efficiency(%)'!I45*' Capacity by Company'!I45,4)</f>
        <v>3.3965000000000001</v>
      </c>
      <c r="J45" s="346">
        <f>ROUND('Operating Efficiency(%)'!J45*' Capacity by Company'!J45,4)</f>
        <v>3.5409999999999999</v>
      </c>
      <c r="K45" s="346">
        <f>ROUND('Operating Efficiency(%)'!K45*' Capacity by Company'!K45,4)</f>
        <v>3.673</v>
      </c>
      <c r="L45" s="346">
        <f>ROUND('Operating Efficiency(%)'!L45*' Capacity by Company'!L45,4)</f>
        <v>3.8</v>
      </c>
      <c r="M45" s="346">
        <f>ROUND('Operating Efficiency(%)'!M45*' Capacity by Company'!M45,4)</f>
        <v>4</v>
      </c>
      <c r="N45" s="346">
        <f>ROUND('Operating Efficiency(%)'!N45*' Capacity by Company'!N45,4)</f>
        <v>4.6929999999999996</v>
      </c>
      <c r="O45" s="346">
        <f>ROUND('Operating Efficiency(%)'!O45*' Capacity by Company'!O45,4)</f>
        <v>4.8499999999999996</v>
      </c>
      <c r="P45" s="346">
        <f>ROUND('Operating Efficiency(%)'!P45*' Capacity by Company'!P45,4)</f>
        <v>4.9000000000000004</v>
      </c>
      <c r="Q45" s="346">
        <f>ROUND('Operating Efficiency(%)'!Q45*' Capacity by Company'!Q45,4)</f>
        <v>4.95</v>
      </c>
      <c r="R45" s="346">
        <f>ROUND('Operating Efficiency(%)'!R45*' Capacity by Company'!R45,4)</f>
        <v>4.9740000000000002</v>
      </c>
      <c r="S45" s="346">
        <f>ROUND('Operating Efficiency(%)'!S45*' Capacity by Company'!S45,4)</f>
        <v>5</v>
      </c>
    </row>
    <row r="46" spans="1:19" s="317" customFormat="1" x14ac:dyDescent="0.25">
      <c r="A46" s="301" t="s">
        <v>39</v>
      </c>
      <c r="B46" s="301" t="s">
        <v>53</v>
      </c>
      <c r="C46" s="302" t="s">
        <v>58</v>
      </c>
      <c r="D46" s="303">
        <f>SUM(D44:D45)</f>
        <v>15.8405</v>
      </c>
      <c r="E46" s="303">
        <f t="shared" ref="E46:S46" si="9">SUM(E44:E45)</f>
        <v>16.1525</v>
      </c>
      <c r="F46" s="303">
        <f t="shared" si="9"/>
        <v>16.277999999999999</v>
      </c>
      <c r="G46" s="303">
        <f t="shared" si="9"/>
        <v>16.222999999999999</v>
      </c>
      <c r="H46" s="303">
        <f t="shared" si="9"/>
        <v>16.5625</v>
      </c>
      <c r="I46" s="303">
        <f t="shared" si="9"/>
        <v>15.7685</v>
      </c>
      <c r="J46" s="303">
        <f t="shared" si="9"/>
        <v>16.12</v>
      </c>
      <c r="K46" s="303">
        <f t="shared" si="9"/>
        <v>16.36</v>
      </c>
      <c r="L46" s="303">
        <f t="shared" si="9"/>
        <v>16.486999999999998</v>
      </c>
      <c r="M46" s="303">
        <f t="shared" si="9"/>
        <v>16.987000000000002</v>
      </c>
      <c r="N46" s="303">
        <f t="shared" si="9"/>
        <v>17.68</v>
      </c>
      <c r="O46" s="303">
        <f t="shared" si="9"/>
        <v>18.137</v>
      </c>
      <c r="P46" s="303">
        <f t="shared" si="9"/>
        <v>18.187000000000001</v>
      </c>
      <c r="Q46" s="303">
        <f t="shared" si="9"/>
        <v>18.687000000000001</v>
      </c>
      <c r="R46" s="303">
        <f t="shared" si="9"/>
        <v>19.161000000000001</v>
      </c>
      <c r="S46" s="303">
        <f t="shared" si="9"/>
        <v>19.186999999999998</v>
      </c>
    </row>
    <row r="47" spans="1:19" x14ac:dyDescent="0.25">
      <c r="A47" s="95" t="s">
        <v>39</v>
      </c>
      <c r="B47" s="95" t="s">
        <v>42</v>
      </c>
      <c r="C47" s="129" t="s">
        <v>269</v>
      </c>
      <c r="D47" s="123">
        <f>ROUND('Operating Efficiency(%)'!D47*' Capacity by Company'!D47,4)</f>
        <v>15.147</v>
      </c>
      <c r="E47" s="123">
        <f>ROUND('Operating Efficiency(%)'!E47*' Capacity by Company'!E47,4)</f>
        <v>15.363</v>
      </c>
      <c r="F47" s="123">
        <f>ROUND('Operating Efficiency(%)'!F47*' Capacity by Company'!F47,4)</f>
        <v>15.398999999999999</v>
      </c>
      <c r="G47" s="123">
        <f>ROUND('Operating Efficiency(%)'!G47*' Capacity by Company'!G47,4)</f>
        <v>15.255000000000001</v>
      </c>
      <c r="H47" s="123">
        <f>ROUND('Operating Efficiency(%)'!H47*' Capacity by Company'!H47,4)</f>
        <v>15.4709</v>
      </c>
      <c r="I47" s="123">
        <f>ROUND('Operating Efficiency(%)'!I47*' Capacity by Company'!I47,4)</f>
        <v>14.4269</v>
      </c>
      <c r="J47" s="123">
        <f>ROUND('Operating Efficiency(%)'!J47*' Capacity by Company'!J47,4)</f>
        <v>15.3629</v>
      </c>
      <c r="K47" s="123">
        <f>ROUND('Operating Efficiency(%)'!K47*' Capacity by Company'!K47,4)</f>
        <v>15.3988</v>
      </c>
      <c r="L47" s="123">
        <f>ROUND('Operating Efficiency(%)'!L47*' Capacity by Company'!L47,4)</f>
        <v>15.434799999999999</v>
      </c>
      <c r="M47" s="123">
        <f>ROUND('Operating Efficiency(%)'!M47*' Capacity by Company'!M47,4)</f>
        <v>15.470800000000001</v>
      </c>
      <c r="N47" s="123">
        <f>ROUND('Operating Efficiency(%)'!N47*' Capacity by Company'!N47,4)</f>
        <v>15.5068</v>
      </c>
      <c r="O47" s="123">
        <f>ROUND('Operating Efficiency(%)'!O47*' Capacity by Company'!O47,4)</f>
        <v>15.5427</v>
      </c>
      <c r="P47" s="123">
        <f>ROUND('Operating Efficiency(%)'!P47*' Capacity by Company'!P47,4)</f>
        <v>15.5787</v>
      </c>
      <c r="Q47" s="123">
        <f>ROUND('Operating Efficiency(%)'!Q47*' Capacity by Company'!Q47,4)</f>
        <v>15.614699999999999</v>
      </c>
      <c r="R47" s="123">
        <f>ROUND('Operating Efficiency(%)'!R47*' Capacity by Company'!R47,4)</f>
        <v>15.650700000000001</v>
      </c>
      <c r="S47" s="123">
        <f>ROUND('Operating Efficiency(%)'!S47*' Capacity by Company'!S47,4)</f>
        <v>15.6866</v>
      </c>
    </row>
    <row r="48" spans="1:19" x14ac:dyDescent="0.25">
      <c r="A48" s="95" t="s">
        <v>39</v>
      </c>
      <c r="B48" s="95" t="s">
        <v>42</v>
      </c>
      <c r="C48" s="129" t="s">
        <v>301</v>
      </c>
      <c r="D48" s="123">
        <f>ROUND('Operating Efficiency(%)'!D48*' Capacity by Company'!D48,4)</f>
        <v>4.3094999999999999</v>
      </c>
      <c r="E48" s="123">
        <f>ROUND('Operating Efficiency(%)'!E48*' Capacity by Company'!E48,4)</f>
        <v>4.4000000000000004</v>
      </c>
      <c r="F48" s="123">
        <f>ROUND('Operating Efficiency(%)'!F48*' Capacity by Company'!F48,4)</f>
        <v>4.4405000000000001</v>
      </c>
      <c r="G48" s="123">
        <f>ROUND('Operating Efficiency(%)'!G48*' Capacity by Company'!G48,4)</f>
        <v>4.431</v>
      </c>
      <c r="H48" s="123">
        <f>ROUND('Operating Efficiency(%)'!H48*' Capacity by Company'!H48,4)</f>
        <v>4.5213999999999999</v>
      </c>
      <c r="I48" s="123">
        <f>ROUND('Operating Efficiency(%)'!I48*' Capacity by Company'!I48,4)</f>
        <v>4.2618999999999998</v>
      </c>
      <c r="J48" s="123">
        <f>ROUND('Operating Efficiency(%)'!J48*' Capacity by Company'!J48,4)</f>
        <v>4.5523999999999996</v>
      </c>
      <c r="K48" s="123">
        <f>ROUND('Operating Efficiency(%)'!K48*' Capacity by Company'!K48,4)</f>
        <v>4.5929000000000002</v>
      </c>
      <c r="L48" s="123">
        <f>ROUND('Operating Efficiency(%)'!L48*' Capacity by Company'!L48,4)</f>
        <v>4.6334</v>
      </c>
      <c r="M48" s="123">
        <f>ROUND('Operating Efficiency(%)'!M48*' Capacity by Company'!M48,4)</f>
        <v>4.6738</v>
      </c>
      <c r="N48" s="123">
        <f>ROUND('Operating Efficiency(%)'!N48*' Capacity by Company'!N48,4)</f>
        <v>4.7142999999999997</v>
      </c>
      <c r="O48" s="123">
        <f>ROUND('Operating Efficiency(%)'!O48*' Capacity by Company'!O48,4)</f>
        <v>4.7548000000000004</v>
      </c>
      <c r="P48" s="123">
        <f>ROUND('Operating Efficiency(%)'!P48*' Capacity by Company'!P48,4)</f>
        <v>4.8152999999999997</v>
      </c>
      <c r="Q48" s="123">
        <f>ROUND('Operating Efficiency(%)'!Q48*' Capacity by Company'!Q48,4)</f>
        <v>4.8357999999999999</v>
      </c>
      <c r="R48" s="123">
        <f>ROUND('Operating Efficiency(%)'!R48*' Capacity by Company'!R48,4)</f>
        <v>4.8761999999999999</v>
      </c>
      <c r="S48" s="123">
        <f>ROUND('Operating Efficiency(%)'!S48*' Capacity by Company'!S48,4)</f>
        <v>4.9166999999999996</v>
      </c>
    </row>
    <row r="49" spans="1:16383" x14ac:dyDescent="0.25">
      <c r="A49" s="95" t="s">
        <v>39</v>
      </c>
      <c r="B49" s="95" t="s">
        <v>42</v>
      </c>
      <c r="C49" s="129" t="s">
        <v>12</v>
      </c>
      <c r="D49" s="123">
        <f>ROUND('Operating Efficiency(%)'!D49*' Capacity by Company'!D49,4)</f>
        <v>0</v>
      </c>
      <c r="E49" s="123">
        <f>ROUND('Operating Efficiency(%)'!E49*' Capacity by Company'!E49,4)</f>
        <v>0</v>
      </c>
      <c r="F49" s="123">
        <f>ROUND('Operating Efficiency(%)'!F49*' Capacity by Company'!F49,4)</f>
        <v>0</v>
      </c>
      <c r="G49" s="123">
        <f>ROUND('Operating Efficiency(%)'!G49*' Capacity by Company'!G49,4)</f>
        <v>0</v>
      </c>
      <c r="H49" s="123">
        <f>ROUND('Operating Efficiency(%)'!H49*' Capacity by Company'!H49,4)</f>
        <v>0</v>
      </c>
      <c r="I49" s="123">
        <f>ROUND('Operating Efficiency(%)'!I49*' Capacity by Company'!I49,4)</f>
        <v>0</v>
      </c>
      <c r="J49" s="123">
        <f>ROUND('Operating Efficiency(%)'!J49*' Capacity by Company'!J49,4)</f>
        <v>0</v>
      </c>
      <c r="K49" s="123">
        <f>ROUND('Operating Efficiency(%)'!K49*' Capacity by Company'!K49,4)</f>
        <v>0</v>
      </c>
      <c r="L49" s="123">
        <f>ROUND('Operating Efficiency(%)'!L49*' Capacity by Company'!L49,4)</f>
        <v>0</v>
      </c>
      <c r="M49" s="123">
        <f>ROUND('Operating Efficiency(%)'!M49*' Capacity by Company'!M49,4)</f>
        <v>0</v>
      </c>
      <c r="N49" s="123">
        <f>ROUND('Operating Efficiency(%)'!N49*' Capacity by Company'!N49,4)</f>
        <v>0</v>
      </c>
      <c r="O49" s="123">
        <f>ROUND('Operating Efficiency(%)'!O49*' Capacity by Company'!O49,4)</f>
        <v>0</v>
      </c>
      <c r="P49" s="123">
        <f>ROUND('Operating Efficiency(%)'!P49*' Capacity by Company'!P49,4)</f>
        <v>0</v>
      </c>
      <c r="Q49" s="123">
        <f>ROUND('Operating Efficiency(%)'!Q49*' Capacity by Company'!Q49,4)</f>
        <v>0</v>
      </c>
      <c r="R49" s="123">
        <f>ROUND('Operating Efficiency(%)'!R49*' Capacity by Company'!R49,4)</f>
        <v>0</v>
      </c>
      <c r="S49" s="123">
        <f>ROUND('Operating Efficiency(%)'!S49*' Capacity by Company'!S49,4)</f>
        <v>0</v>
      </c>
    </row>
    <row r="50" spans="1:16383" x14ac:dyDescent="0.25">
      <c r="A50" s="301" t="s">
        <v>39</v>
      </c>
      <c r="B50" s="301" t="s">
        <v>42</v>
      </c>
      <c r="C50" s="302" t="s">
        <v>58</v>
      </c>
      <c r="D50" s="308">
        <f>SUM(D47:D49)</f>
        <v>19.456499999999998</v>
      </c>
      <c r="E50" s="308">
        <f t="shared" ref="E50:S50" si="10">SUM(E47:E49)</f>
        <v>19.762999999999998</v>
      </c>
      <c r="F50" s="308">
        <f t="shared" si="10"/>
        <v>19.839500000000001</v>
      </c>
      <c r="G50" s="308">
        <f t="shared" si="10"/>
        <v>19.686</v>
      </c>
      <c r="H50" s="308">
        <f t="shared" si="10"/>
        <v>19.9923</v>
      </c>
      <c r="I50" s="308">
        <f t="shared" si="10"/>
        <v>18.688800000000001</v>
      </c>
      <c r="J50" s="308">
        <f t="shared" si="10"/>
        <v>19.915299999999998</v>
      </c>
      <c r="K50" s="308">
        <f t="shared" si="10"/>
        <v>19.991700000000002</v>
      </c>
      <c r="L50" s="308">
        <f t="shared" si="10"/>
        <v>20.068199999999997</v>
      </c>
      <c r="M50" s="308">
        <f t="shared" si="10"/>
        <v>20.144600000000001</v>
      </c>
      <c r="N50" s="308">
        <f t="shared" si="10"/>
        <v>20.2211</v>
      </c>
      <c r="O50" s="308">
        <f t="shared" si="10"/>
        <v>20.297499999999999</v>
      </c>
      <c r="P50" s="308">
        <f t="shared" si="10"/>
        <v>20.393999999999998</v>
      </c>
      <c r="Q50" s="308">
        <f t="shared" si="10"/>
        <v>20.450499999999998</v>
      </c>
      <c r="R50" s="308">
        <f t="shared" si="10"/>
        <v>20.526900000000001</v>
      </c>
      <c r="S50" s="308">
        <f t="shared" si="10"/>
        <v>20.603300000000001</v>
      </c>
    </row>
    <row r="51" spans="1:16383" x14ac:dyDescent="0.25">
      <c r="A51" s="95" t="s">
        <v>39</v>
      </c>
      <c r="B51" s="114" t="s">
        <v>109</v>
      </c>
      <c r="C51" s="128" t="s">
        <v>285</v>
      </c>
      <c r="D51" s="123">
        <f>ROUND('Operating Efficiency(%)'!D51*' Capacity by Company'!D51,4)</f>
        <v>4.0876999999999999</v>
      </c>
      <c r="E51" s="123">
        <f>ROUND('Operating Efficiency(%)'!E51*' Capacity by Company'!E51,4)</f>
        <v>4.1871999999999998</v>
      </c>
      <c r="F51" s="123">
        <f>ROUND('Operating Efficiency(%)'!F51*' Capacity by Company'!F51,4)</f>
        <v>4.2366000000000001</v>
      </c>
      <c r="G51" s="123">
        <f>ROUND('Operating Efficiency(%)'!G51*' Capacity by Company'!G51,4)</f>
        <v>4.2361000000000004</v>
      </c>
      <c r="H51" s="123">
        <f>ROUND('Operating Efficiency(%)'!H51*' Capacity by Company'!H51,4)</f>
        <v>4.2946999999999997</v>
      </c>
      <c r="I51" s="123">
        <f>ROUND('Operating Efficiency(%)'!I51*' Capacity by Company'!I51,4)</f>
        <v>4.1032999999999999</v>
      </c>
      <c r="J51" s="123">
        <f>ROUND('Operating Efficiency(%)'!J51*' Capacity by Company'!J51,4)</f>
        <v>4.2618999999999998</v>
      </c>
      <c r="K51" s="123">
        <f>ROUND('Operating Efficiency(%)'!K51*' Capacity by Company'!K51,4)</f>
        <v>4.2704000000000004</v>
      </c>
      <c r="L51" s="123">
        <f>ROUND('Operating Efficiency(%)'!L51*' Capacity by Company'!L51,4)</f>
        <v>4.2789999999999999</v>
      </c>
      <c r="M51" s="123">
        <f>ROUND('Operating Efficiency(%)'!M51*' Capacity by Company'!M51,4)</f>
        <v>4.2876000000000003</v>
      </c>
      <c r="N51" s="123">
        <f>ROUND('Operating Efficiency(%)'!N51*' Capacity by Company'!N51,4)</f>
        <v>4.2961999999999998</v>
      </c>
      <c r="O51" s="123">
        <f>ROUND('Operating Efficiency(%)'!O51*' Capacity by Company'!O51,4)</f>
        <v>4.3048000000000002</v>
      </c>
      <c r="P51" s="123">
        <f>ROUND('Operating Efficiency(%)'!P51*' Capacity by Company'!P51,4)</f>
        <v>4.3133999999999997</v>
      </c>
      <c r="Q51" s="123">
        <f>ROUND('Operating Efficiency(%)'!Q51*' Capacity by Company'!Q51,4)</f>
        <v>4.3220000000000001</v>
      </c>
      <c r="R51" s="123">
        <f>ROUND('Operating Efficiency(%)'!R51*' Capacity by Company'!R51,4)</f>
        <v>4.3305999999999996</v>
      </c>
      <c r="S51" s="123">
        <f>ROUND('Operating Efficiency(%)'!S51*' Capacity by Company'!S51,4)</f>
        <v>4.3391999999999999</v>
      </c>
    </row>
    <row r="52" spans="1:16383" x14ac:dyDescent="0.25">
      <c r="A52" s="95" t="s">
        <v>39</v>
      </c>
      <c r="B52" s="114" t="s">
        <v>109</v>
      </c>
      <c r="C52" s="129" t="s">
        <v>12</v>
      </c>
      <c r="D52" s="123">
        <f>ROUND('Operating Efficiency(%)'!D52*' Capacity by Company'!D52,4)</f>
        <v>0</v>
      </c>
      <c r="E52" s="123">
        <f>ROUND('Operating Efficiency(%)'!E52*' Capacity by Company'!E52,4)</f>
        <v>0</v>
      </c>
      <c r="F52" s="123">
        <f>ROUND('Operating Efficiency(%)'!F52*' Capacity by Company'!F52,4)</f>
        <v>0</v>
      </c>
      <c r="G52" s="123">
        <f>ROUND('Operating Efficiency(%)'!G52*' Capacity by Company'!G52,4)</f>
        <v>0</v>
      </c>
      <c r="H52" s="123">
        <f>ROUND('Operating Efficiency(%)'!H52*' Capacity by Company'!H52,4)</f>
        <v>0</v>
      </c>
      <c r="I52" s="123">
        <f>ROUND('Operating Efficiency(%)'!I52*' Capacity by Company'!I52,4)</f>
        <v>0</v>
      </c>
      <c r="J52" s="123">
        <f>ROUND('Operating Efficiency(%)'!J52*' Capacity by Company'!J52,4)</f>
        <v>0</v>
      </c>
      <c r="K52" s="123">
        <f>ROUND('Operating Efficiency(%)'!K52*' Capacity by Company'!K52,4)</f>
        <v>0</v>
      </c>
      <c r="L52" s="123">
        <f>ROUND('Operating Efficiency(%)'!L52*' Capacity by Company'!L52,4)</f>
        <v>0</v>
      </c>
      <c r="M52" s="123">
        <f>ROUND('Operating Efficiency(%)'!M52*' Capacity by Company'!M52,4)</f>
        <v>0</v>
      </c>
      <c r="N52" s="123">
        <f>ROUND('Operating Efficiency(%)'!N52*' Capacity by Company'!N52,4)</f>
        <v>0</v>
      </c>
      <c r="O52" s="123">
        <f>ROUND('Operating Efficiency(%)'!O52*' Capacity by Company'!O52,4)</f>
        <v>0</v>
      </c>
      <c r="P52" s="123">
        <f>ROUND('Operating Efficiency(%)'!P52*' Capacity by Company'!P52,4)</f>
        <v>0</v>
      </c>
      <c r="Q52" s="123">
        <f>ROUND('Operating Efficiency(%)'!Q52*' Capacity by Company'!Q52,4)</f>
        <v>0</v>
      </c>
      <c r="R52" s="123">
        <f>ROUND('Operating Efficiency(%)'!R52*' Capacity by Company'!R52,4)</f>
        <v>0</v>
      </c>
      <c r="S52" s="123">
        <f>ROUND('Operating Efficiency(%)'!S52*' Capacity by Company'!S52,4)</f>
        <v>0</v>
      </c>
    </row>
    <row r="53" spans="1:16383" x14ac:dyDescent="0.25">
      <c r="A53" s="301" t="s">
        <v>39</v>
      </c>
      <c r="B53" s="309" t="s">
        <v>109</v>
      </c>
      <c r="C53" s="302" t="s">
        <v>58</v>
      </c>
      <c r="D53" s="303">
        <f>SUM(D51:D52)</f>
        <v>4.0876999999999999</v>
      </c>
      <c r="E53" s="303">
        <f t="shared" ref="E53:S53" si="11">SUM(E51:E52)</f>
        <v>4.1871999999999998</v>
      </c>
      <c r="F53" s="303">
        <f t="shared" si="11"/>
        <v>4.2366000000000001</v>
      </c>
      <c r="G53" s="303">
        <f t="shared" si="11"/>
        <v>4.2361000000000004</v>
      </c>
      <c r="H53" s="303">
        <f t="shared" si="11"/>
        <v>4.2946999999999997</v>
      </c>
      <c r="I53" s="303">
        <f t="shared" si="11"/>
        <v>4.1032999999999999</v>
      </c>
      <c r="J53" s="303">
        <f t="shared" si="11"/>
        <v>4.2618999999999998</v>
      </c>
      <c r="K53" s="303">
        <f t="shared" si="11"/>
        <v>4.2704000000000004</v>
      </c>
      <c r="L53" s="303">
        <f t="shared" si="11"/>
        <v>4.2789999999999999</v>
      </c>
      <c r="M53" s="303">
        <f t="shared" si="11"/>
        <v>4.2876000000000003</v>
      </c>
      <c r="N53" s="303">
        <f t="shared" si="11"/>
        <v>4.2961999999999998</v>
      </c>
      <c r="O53" s="303">
        <f t="shared" si="11"/>
        <v>4.3048000000000002</v>
      </c>
      <c r="P53" s="303">
        <f t="shared" si="11"/>
        <v>4.3133999999999997</v>
      </c>
      <c r="Q53" s="303">
        <f t="shared" si="11"/>
        <v>4.3220000000000001</v>
      </c>
      <c r="R53" s="303">
        <f t="shared" si="11"/>
        <v>4.3305999999999996</v>
      </c>
      <c r="S53" s="303">
        <f t="shared" si="11"/>
        <v>4.3391999999999999</v>
      </c>
    </row>
    <row r="54" spans="1:16383" x14ac:dyDescent="0.25">
      <c r="A54" s="95" t="s">
        <v>39</v>
      </c>
      <c r="B54" s="95" t="s">
        <v>106</v>
      </c>
      <c r="C54" s="129" t="s">
        <v>194</v>
      </c>
      <c r="D54" s="123">
        <f>ROUND('Operating Efficiency(%)'!D54*' Capacity by Company'!D54,4)</f>
        <v>23.8247</v>
      </c>
      <c r="E54" s="123">
        <f>ROUND('Operating Efficiency(%)'!E54*' Capacity by Company'!E54,4)</f>
        <v>24.308700000000002</v>
      </c>
      <c r="F54" s="123">
        <f>ROUND('Operating Efficiency(%)'!F54*' Capacity by Company'!F54,4)</f>
        <v>24.492799999999999</v>
      </c>
      <c r="G54" s="123">
        <f>ROUND('Operating Efficiency(%)'!G54*' Capacity by Company'!G54,4)</f>
        <v>24.376799999999999</v>
      </c>
      <c r="H54" s="123">
        <f>ROUND('Operating Efficiency(%)'!H54*' Capacity by Company'!H54,4)</f>
        <v>25.037600000000001</v>
      </c>
      <c r="I54" s="123">
        <f>ROUND('Operating Efficiency(%)'!I54*' Capacity by Company'!I54,4)</f>
        <v>23.899699999999999</v>
      </c>
      <c r="J54" s="123">
        <f>ROUND('Operating Efficiency(%)'!J54*' Capacity by Company'!J54,4)</f>
        <v>24.861799999999999</v>
      </c>
      <c r="K54" s="123">
        <f>ROUND('Operating Efficiency(%)'!K54*' Capacity by Company'!K54,4)</f>
        <v>24.9239</v>
      </c>
      <c r="L54" s="123">
        <f>ROUND('Operating Efficiency(%)'!L54*' Capacity by Company'!L54,4)</f>
        <v>24.986000000000001</v>
      </c>
      <c r="M54" s="123">
        <f>ROUND('Operating Efficiency(%)'!M54*' Capacity by Company'!M54,4)</f>
        <v>25.048100000000002</v>
      </c>
      <c r="N54" s="123">
        <f>ROUND('Operating Efficiency(%)'!N54*' Capacity by Company'!N54,4)</f>
        <v>25.110199999999999</v>
      </c>
      <c r="O54" s="123">
        <f>ROUND('Operating Efficiency(%)'!O54*' Capacity by Company'!O54,4)</f>
        <v>25.1723</v>
      </c>
      <c r="P54" s="123">
        <f>ROUND('Operating Efficiency(%)'!P54*' Capacity by Company'!P54,4)</f>
        <v>25.234400000000001</v>
      </c>
      <c r="Q54" s="123">
        <f>ROUND('Operating Efficiency(%)'!Q54*' Capacity by Company'!Q54,4)</f>
        <v>25.296500000000002</v>
      </c>
      <c r="R54" s="123">
        <f>ROUND('Operating Efficiency(%)'!R54*' Capacity by Company'!R54,4)</f>
        <v>25.358599999999999</v>
      </c>
      <c r="S54" s="123">
        <f>ROUND('Operating Efficiency(%)'!S54*' Capacity by Company'!S54,4)</f>
        <v>25.4207</v>
      </c>
    </row>
    <row r="55" spans="1:16383" x14ac:dyDescent="0.25">
      <c r="A55" s="95" t="s">
        <v>39</v>
      </c>
      <c r="B55" s="95" t="s">
        <v>106</v>
      </c>
      <c r="C55" s="129" t="s">
        <v>12</v>
      </c>
      <c r="D55" s="123">
        <f>ROUND('Operating Efficiency(%)'!D55*' Capacity by Company'!D55,4)</f>
        <v>0</v>
      </c>
      <c r="E55" s="123">
        <f>ROUND('Operating Efficiency(%)'!E55*' Capacity by Company'!E55,4)</f>
        <v>0</v>
      </c>
      <c r="F55" s="123">
        <f>ROUND('Operating Efficiency(%)'!F55*' Capacity by Company'!F55,4)</f>
        <v>0</v>
      </c>
      <c r="G55" s="123">
        <f>ROUND('Operating Efficiency(%)'!G55*' Capacity by Company'!G55,4)</f>
        <v>0</v>
      </c>
      <c r="H55" s="123">
        <f>ROUND('Operating Efficiency(%)'!H55*' Capacity by Company'!H55,4)</f>
        <v>0</v>
      </c>
      <c r="I55" s="123">
        <f>ROUND('Operating Efficiency(%)'!I55*' Capacity by Company'!I55,4)</f>
        <v>0</v>
      </c>
      <c r="J55" s="123">
        <f>ROUND('Operating Efficiency(%)'!J55*' Capacity by Company'!J55,4)</f>
        <v>0</v>
      </c>
      <c r="K55" s="123">
        <f>ROUND('Operating Efficiency(%)'!K55*' Capacity by Company'!K55,4)</f>
        <v>0</v>
      </c>
      <c r="L55" s="123">
        <f>ROUND('Operating Efficiency(%)'!L55*' Capacity by Company'!L55,4)</f>
        <v>0</v>
      </c>
      <c r="M55" s="123">
        <f>ROUND('Operating Efficiency(%)'!M55*' Capacity by Company'!M55,4)</f>
        <v>0</v>
      </c>
      <c r="N55" s="123">
        <f>ROUND('Operating Efficiency(%)'!N55*' Capacity by Company'!N55,4)</f>
        <v>0</v>
      </c>
      <c r="O55" s="123">
        <f>ROUND('Operating Efficiency(%)'!O55*' Capacity by Company'!O55,4)</f>
        <v>0</v>
      </c>
      <c r="P55" s="123">
        <f>ROUND('Operating Efficiency(%)'!P55*' Capacity by Company'!P55,4)</f>
        <v>0</v>
      </c>
      <c r="Q55" s="123">
        <f>ROUND('Operating Efficiency(%)'!Q55*' Capacity by Company'!Q55,4)</f>
        <v>0</v>
      </c>
      <c r="R55" s="123">
        <f>ROUND('Operating Efficiency(%)'!R55*' Capacity by Company'!R55,4)</f>
        <v>0</v>
      </c>
      <c r="S55" s="123">
        <f>ROUND('Operating Efficiency(%)'!S55*' Capacity by Company'!S55,4)</f>
        <v>0</v>
      </c>
    </row>
    <row r="56" spans="1:16383" x14ac:dyDescent="0.25">
      <c r="A56" s="301" t="s">
        <v>39</v>
      </c>
      <c r="B56" s="301" t="s">
        <v>106</v>
      </c>
      <c r="C56" s="302" t="s">
        <v>58</v>
      </c>
      <c r="D56" s="308">
        <f>SUM(D54:D55)</f>
        <v>23.8247</v>
      </c>
      <c r="E56" s="308">
        <f t="shared" ref="E56:S56" si="12">SUM(E54:E55)</f>
        <v>24.308700000000002</v>
      </c>
      <c r="F56" s="308">
        <f t="shared" si="12"/>
        <v>24.492799999999999</v>
      </c>
      <c r="G56" s="308">
        <f t="shared" si="12"/>
        <v>24.376799999999999</v>
      </c>
      <c r="H56" s="308">
        <f t="shared" si="12"/>
        <v>25.037600000000001</v>
      </c>
      <c r="I56" s="308">
        <f t="shared" si="12"/>
        <v>23.899699999999999</v>
      </c>
      <c r="J56" s="308">
        <f t="shared" si="12"/>
        <v>24.861799999999999</v>
      </c>
      <c r="K56" s="308">
        <f t="shared" si="12"/>
        <v>24.9239</v>
      </c>
      <c r="L56" s="308">
        <f t="shared" si="12"/>
        <v>24.986000000000001</v>
      </c>
      <c r="M56" s="308">
        <f t="shared" si="12"/>
        <v>25.048100000000002</v>
      </c>
      <c r="N56" s="308">
        <f t="shared" si="12"/>
        <v>25.110199999999999</v>
      </c>
      <c r="O56" s="308">
        <f t="shared" si="12"/>
        <v>25.1723</v>
      </c>
      <c r="P56" s="308">
        <f t="shared" si="12"/>
        <v>25.234400000000001</v>
      </c>
      <c r="Q56" s="308">
        <f t="shared" si="12"/>
        <v>25.296500000000002</v>
      </c>
      <c r="R56" s="308">
        <f t="shared" si="12"/>
        <v>25.358599999999999</v>
      </c>
      <c r="S56" s="308">
        <f t="shared" si="12"/>
        <v>25.4207</v>
      </c>
    </row>
    <row r="57" spans="1:16383" x14ac:dyDescent="0.25">
      <c r="A57" s="95" t="s">
        <v>39</v>
      </c>
      <c r="B57" s="95" t="s">
        <v>259</v>
      </c>
      <c r="C57" s="26" t="s">
        <v>308</v>
      </c>
      <c r="D57" s="123">
        <f>ROUND('Operating Efficiency(%)'!D57*' Capacity by Company'!D57,4)</f>
        <v>13.229699999999999</v>
      </c>
      <c r="E57" s="123">
        <f>ROUND('Operating Efficiency(%)'!E57*' Capacity by Company'!E57,4)</f>
        <v>13.237</v>
      </c>
      <c r="F57" s="123">
        <f>ROUND('Operating Efficiency(%)'!F57*' Capacity by Company'!F57,4)</f>
        <v>13.244300000000001</v>
      </c>
      <c r="G57" s="123">
        <f>ROUND('Operating Efficiency(%)'!G57*' Capacity by Company'!G57,4)</f>
        <v>13.2517</v>
      </c>
      <c r="H57" s="123">
        <f>ROUND('Operating Efficiency(%)'!H57*' Capacity by Company'!H57,4)</f>
        <v>13.409000000000001</v>
      </c>
      <c r="I57" s="123">
        <f>ROUND('Operating Efficiency(%)'!I57*' Capacity by Company'!I57,4)</f>
        <v>12.8163</v>
      </c>
      <c r="J57" s="123">
        <f>ROUND('Operating Efficiency(%)'!J57*' Capacity by Company'!J57,4)</f>
        <v>13.2736</v>
      </c>
      <c r="K57" s="123">
        <f>ROUND('Operating Efficiency(%)'!K57*' Capacity by Company'!K57,4)</f>
        <v>13.280900000000001</v>
      </c>
      <c r="L57" s="123">
        <f>ROUND('Operating Efficiency(%)'!L57*' Capacity by Company'!L57,4)</f>
        <v>13.2883</v>
      </c>
      <c r="M57" s="123">
        <f>ROUND('Operating Efficiency(%)'!M57*' Capacity by Company'!M57,4)</f>
        <v>13.2956</v>
      </c>
      <c r="N57" s="123">
        <f>ROUND('Operating Efficiency(%)'!N57*' Capacity by Company'!N57,4)</f>
        <v>13.302899999999999</v>
      </c>
      <c r="O57" s="123">
        <f>ROUND('Operating Efficiency(%)'!O57*' Capacity by Company'!O57,4)</f>
        <v>13.3102</v>
      </c>
      <c r="P57" s="123">
        <f>ROUND('Operating Efficiency(%)'!P57*' Capacity by Company'!P57,4)</f>
        <v>13.317600000000001</v>
      </c>
      <c r="Q57" s="123">
        <f>ROUND('Operating Efficiency(%)'!Q57*' Capacity by Company'!Q57,4)</f>
        <v>13.3249</v>
      </c>
      <c r="R57" s="123">
        <f>ROUND('Operating Efficiency(%)'!R57*' Capacity by Company'!R57,4)</f>
        <v>13.3322</v>
      </c>
      <c r="S57" s="123">
        <f>ROUND('Operating Efficiency(%)'!S57*' Capacity by Company'!S57,4)</f>
        <v>13.339499999999999</v>
      </c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1"/>
      <c r="IT57" s="111"/>
      <c r="IU57" s="111"/>
      <c r="IV57" s="111"/>
      <c r="IW57" s="111"/>
      <c r="IX57" s="111"/>
      <c r="IY57" s="111"/>
      <c r="IZ57" s="111"/>
      <c r="JA57" s="111"/>
      <c r="JB57" s="111"/>
      <c r="JC57" s="111"/>
      <c r="JD57" s="111"/>
      <c r="JE57" s="111"/>
      <c r="JF57" s="111"/>
      <c r="JG57" s="111"/>
      <c r="JH57" s="111"/>
      <c r="JI57" s="111"/>
      <c r="JJ57" s="111"/>
      <c r="JK57" s="111"/>
      <c r="JL57" s="111"/>
      <c r="JM57" s="111"/>
      <c r="JN57" s="111"/>
      <c r="JO57" s="111"/>
      <c r="JP57" s="111"/>
      <c r="JQ57" s="111"/>
      <c r="JR57" s="111"/>
      <c r="JS57" s="111"/>
      <c r="JT57" s="111"/>
      <c r="JU57" s="111"/>
      <c r="JV57" s="111"/>
      <c r="JW57" s="111"/>
      <c r="JX57" s="111"/>
      <c r="JY57" s="111"/>
      <c r="JZ57" s="111"/>
      <c r="KA57" s="111"/>
      <c r="KB57" s="111"/>
      <c r="KC57" s="111"/>
      <c r="KD57" s="111"/>
      <c r="KE57" s="111"/>
      <c r="KF57" s="111"/>
      <c r="KG57" s="111"/>
      <c r="KH57" s="111"/>
      <c r="KI57" s="111"/>
      <c r="KJ57" s="111"/>
      <c r="KK57" s="111"/>
      <c r="KL57" s="111"/>
      <c r="KM57" s="111"/>
      <c r="KN57" s="111"/>
      <c r="KO57" s="111"/>
      <c r="KP57" s="111"/>
      <c r="KQ57" s="111"/>
      <c r="KR57" s="111"/>
      <c r="KS57" s="111"/>
      <c r="KT57" s="111"/>
      <c r="KU57" s="111"/>
      <c r="KV57" s="111"/>
      <c r="KW57" s="111"/>
      <c r="KX57" s="111"/>
      <c r="KY57" s="111"/>
      <c r="KZ57" s="111"/>
      <c r="LA57" s="111"/>
      <c r="LB57" s="111"/>
      <c r="LC57" s="111"/>
      <c r="LD57" s="111"/>
      <c r="LE57" s="111"/>
      <c r="LF57" s="111"/>
      <c r="LG57" s="111"/>
      <c r="LH57" s="111"/>
      <c r="LI57" s="111"/>
      <c r="LJ57" s="111"/>
      <c r="LK57" s="111"/>
      <c r="LL57" s="111"/>
      <c r="LM57" s="111"/>
      <c r="LN57" s="111"/>
      <c r="LO57" s="111"/>
      <c r="LP57" s="111"/>
      <c r="LQ57" s="111"/>
      <c r="LR57" s="111"/>
      <c r="LS57" s="111"/>
      <c r="LT57" s="111"/>
      <c r="LU57" s="111"/>
      <c r="LV57" s="111"/>
      <c r="LW57" s="111"/>
      <c r="LX57" s="111"/>
      <c r="LY57" s="111"/>
      <c r="LZ57" s="111"/>
      <c r="MA57" s="111"/>
      <c r="MB57" s="111"/>
      <c r="MC57" s="111"/>
      <c r="MD57" s="111"/>
      <c r="ME57" s="111"/>
      <c r="MF57" s="111"/>
      <c r="MG57" s="111"/>
      <c r="MH57" s="111"/>
      <c r="MI57" s="111"/>
      <c r="MJ57" s="111"/>
      <c r="MK57" s="111"/>
      <c r="ML57" s="111"/>
      <c r="MM57" s="111"/>
      <c r="MN57" s="111"/>
      <c r="MO57" s="111"/>
      <c r="MP57" s="111"/>
      <c r="MQ57" s="111"/>
      <c r="MR57" s="111"/>
      <c r="MS57" s="111"/>
      <c r="MT57" s="111"/>
      <c r="MU57" s="111"/>
      <c r="MV57" s="111"/>
      <c r="MW57" s="111"/>
      <c r="MX57" s="111"/>
      <c r="MY57" s="111"/>
      <c r="MZ57" s="111"/>
      <c r="NA57" s="111"/>
      <c r="NB57" s="111"/>
      <c r="NC57" s="111"/>
      <c r="ND57" s="111"/>
      <c r="NE57" s="111"/>
      <c r="NF57" s="111"/>
      <c r="NG57" s="111"/>
      <c r="NH57" s="111"/>
      <c r="NI57" s="111"/>
      <c r="NJ57" s="111"/>
      <c r="NK57" s="111"/>
      <c r="NL57" s="111"/>
      <c r="NM57" s="111"/>
      <c r="NN57" s="111"/>
      <c r="NO57" s="111"/>
      <c r="NP57" s="111"/>
      <c r="NQ57" s="111"/>
      <c r="NR57" s="111"/>
      <c r="NS57" s="111"/>
      <c r="NT57" s="111"/>
      <c r="NU57" s="111"/>
      <c r="NV57" s="111"/>
      <c r="NW57" s="111"/>
      <c r="NX57" s="111"/>
      <c r="NY57" s="111"/>
      <c r="NZ57" s="111"/>
      <c r="OA57" s="111"/>
      <c r="OB57" s="111"/>
      <c r="OC57" s="111"/>
      <c r="OD57" s="111"/>
      <c r="OE57" s="111"/>
      <c r="OF57" s="111"/>
      <c r="OG57" s="111"/>
      <c r="OH57" s="111"/>
      <c r="OI57" s="111"/>
      <c r="OJ57" s="111"/>
      <c r="OK57" s="111"/>
      <c r="OL57" s="111"/>
      <c r="OM57" s="111"/>
      <c r="ON57" s="111"/>
      <c r="OO57" s="111"/>
      <c r="OP57" s="111"/>
      <c r="OQ57" s="111"/>
      <c r="OR57" s="111"/>
      <c r="OS57" s="111"/>
      <c r="OT57" s="111"/>
      <c r="OU57" s="111"/>
      <c r="OV57" s="111"/>
      <c r="OW57" s="111"/>
      <c r="OX57" s="111"/>
      <c r="OY57" s="111"/>
      <c r="OZ57" s="111"/>
      <c r="PA57" s="111"/>
      <c r="PB57" s="111"/>
      <c r="PC57" s="111"/>
      <c r="PD57" s="111"/>
      <c r="PE57" s="111"/>
      <c r="PF57" s="111"/>
      <c r="PG57" s="111"/>
      <c r="PH57" s="111"/>
      <c r="PI57" s="111"/>
      <c r="PJ57" s="111"/>
      <c r="PK57" s="111"/>
      <c r="PL57" s="111"/>
      <c r="PM57" s="111"/>
      <c r="PN57" s="111"/>
      <c r="PO57" s="111"/>
      <c r="PP57" s="111"/>
      <c r="PQ57" s="111"/>
      <c r="PR57" s="111"/>
      <c r="PS57" s="111"/>
      <c r="PT57" s="111"/>
      <c r="PU57" s="111"/>
      <c r="PV57" s="111"/>
      <c r="PW57" s="111"/>
      <c r="PX57" s="111"/>
      <c r="PY57" s="111"/>
      <c r="PZ57" s="111"/>
      <c r="QA57" s="111"/>
      <c r="QB57" s="111"/>
      <c r="QC57" s="111"/>
      <c r="QD57" s="111"/>
      <c r="QE57" s="111"/>
      <c r="QF57" s="111"/>
      <c r="QG57" s="111"/>
      <c r="QH57" s="111"/>
      <c r="QI57" s="111"/>
      <c r="QJ57" s="111"/>
      <c r="QK57" s="111"/>
      <c r="QL57" s="111"/>
      <c r="QM57" s="111"/>
      <c r="QN57" s="111"/>
      <c r="QO57" s="111"/>
      <c r="QP57" s="111"/>
      <c r="QQ57" s="111"/>
      <c r="QR57" s="111"/>
      <c r="QS57" s="111"/>
      <c r="QT57" s="111"/>
      <c r="QU57" s="111"/>
      <c r="QV57" s="111"/>
      <c r="QW57" s="111"/>
      <c r="QX57" s="111"/>
      <c r="QY57" s="111"/>
      <c r="QZ57" s="111"/>
      <c r="RA57" s="111"/>
      <c r="RB57" s="111"/>
      <c r="RC57" s="111"/>
      <c r="RD57" s="111"/>
      <c r="RE57" s="111"/>
      <c r="RF57" s="111"/>
      <c r="RG57" s="111"/>
      <c r="RH57" s="111"/>
      <c r="RI57" s="111"/>
      <c r="RJ57" s="111"/>
      <c r="RK57" s="111"/>
      <c r="RL57" s="111"/>
      <c r="RM57" s="111"/>
      <c r="RN57" s="111"/>
      <c r="RO57" s="111"/>
      <c r="RP57" s="111"/>
      <c r="RQ57" s="111"/>
      <c r="RR57" s="111"/>
      <c r="RS57" s="111"/>
      <c r="RT57" s="111"/>
      <c r="RU57" s="111"/>
      <c r="RV57" s="111"/>
      <c r="RW57" s="111"/>
      <c r="RX57" s="111"/>
      <c r="RY57" s="111"/>
      <c r="RZ57" s="111"/>
      <c r="SA57" s="111"/>
      <c r="SB57" s="111"/>
      <c r="SC57" s="111"/>
      <c r="SD57" s="111"/>
      <c r="SE57" s="111"/>
      <c r="SF57" s="111"/>
      <c r="SG57" s="111"/>
      <c r="SH57" s="111"/>
      <c r="SI57" s="111"/>
      <c r="SJ57" s="111"/>
      <c r="SK57" s="111"/>
      <c r="SL57" s="111"/>
      <c r="SM57" s="111"/>
      <c r="SN57" s="111"/>
      <c r="SO57" s="111"/>
      <c r="SP57" s="111"/>
      <c r="SQ57" s="111"/>
      <c r="SR57" s="111"/>
      <c r="SS57" s="111"/>
      <c r="ST57" s="111"/>
      <c r="SU57" s="111"/>
      <c r="SV57" s="111"/>
      <c r="SW57" s="111"/>
      <c r="SX57" s="111"/>
      <c r="SY57" s="111"/>
      <c r="SZ57" s="111"/>
      <c r="TA57" s="111"/>
      <c r="TB57" s="111"/>
      <c r="TC57" s="111"/>
      <c r="TD57" s="111"/>
      <c r="TE57" s="111"/>
      <c r="TF57" s="111"/>
      <c r="TG57" s="111"/>
      <c r="TH57" s="111"/>
      <c r="TI57" s="111"/>
      <c r="TJ57" s="111"/>
      <c r="TK57" s="111"/>
      <c r="TL57" s="111"/>
      <c r="TM57" s="111"/>
      <c r="TN57" s="111"/>
      <c r="TO57" s="111"/>
      <c r="TP57" s="111"/>
      <c r="TQ57" s="111"/>
      <c r="TR57" s="111"/>
      <c r="TS57" s="111"/>
      <c r="TT57" s="111"/>
      <c r="TU57" s="111"/>
      <c r="TV57" s="111"/>
      <c r="TW57" s="111"/>
      <c r="TX57" s="111"/>
      <c r="TY57" s="111"/>
      <c r="TZ57" s="111"/>
      <c r="UA57" s="111"/>
      <c r="UB57" s="111"/>
      <c r="UC57" s="111"/>
      <c r="UD57" s="111"/>
      <c r="UE57" s="111"/>
      <c r="UF57" s="111"/>
      <c r="UG57" s="111"/>
      <c r="UH57" s="111"/>
      <c r="UI57" s="111"/>
      <c r="UJ57" s="111"/>
      <c r="UK57" s="111"/>
      <c r="UL57" s="111"/>
      <c r="UM57" s="111"/>
      <c r="UN57" s="111"/>
      <c r="UO57" s="111"/>
      <c r="UP57" s="111"/>
      <c r="UQ57" s="111"/>
      <c r="UR57" s="111"/>
      <c r="US57" s="111"/>
      <c r="UT57" s="111"/>
      <c r="UU57" s="111"/>
      <c r="UV57" s="111"/>
      <c r="UW57" s="111"/>
      <c r="UX57" s="111"/>
      <c r="UY57" s="111"/>
      <c r="UZ57" s="111"/>
      <c r="VA57" s="111"/>
      <c r="VB57" s="111"/>
      <c r="VC57" s="111"/>
      <c r="VD57" s="111"/>
      <c r="VE57" s="111"/>
      <c r="VF57" s="111"/>
      <c r="VG57" s="111"/>
      <c r="VH57" s="111"/>
      <c r="VI57" s="111"/>
      <c r="VJ57" s="111"/>
      <c r="VK57" s="111"/>
      <c r="VL57" s="111"/>
      <c r="VM57" s="111"/>
      <c r="VN57" s="111"/>
      <c r="VO57" s="111"/>
      <c r="VP57" s="111"/>
      <c r="VQ57" s="111"/>
      <c r="VR57" s="111"/>
      <c r="VS57" s="111"/>
      <c r="VT57" s="111"/>
      <c r="VU57" s="111"/>
      <c r="VV57" s="111"/>
      <c r="VW57" s="111"/>
      <c r="VX57" s="111"/>
      <c r="VY57" s="111"/>
      <c r="VZ57" s="111"/>
      <c r="WA57" s="111"/>
      <c r="WB57" s="111"/>
      <c r="WC57" s="111"/>
      <c r="WD57" s="111"/>
      <c r="WE57" s="111"/>
      <c r="WF57" s="111"/>
      <c r="WG57" s="111"/>
      <c r="WH57" s="111"/>
      <c r="WI57" s="111"/>
      <c r="WJ57" s="111"/>
      <c r="WK57" s="111"/>
      <c r="WL57" s="111"/>
      <c r="WM57" s="111"/>
      <c r="WN57" s="111"/>
      <c r="WO57" s="111"/>
      <c r="WP57" s="111"/>
      <c r="WQ57" s="111"/>
      <c r="WR57" s="111"/>
      <c r="WS57" s="111"/>
      <c r="WT57" s="111"/>
      <c r="WU57" s="111"/>
      <c r="WV57" s="111"/>
      <c r="WW57" s="111"/>
      <c r="WX57" s="111"/>
      <c r="WY57" s="111"/>
      <c r="WZ57" s="111"/>
      <c r="XA57" s="111"/>
      <c r="XB57" s="111"/>
      <c r="XC57" s="111"/>
      <c r="XD57" s="111"/>
      <c r="XE57" s="111"/>
      <c r="XF57" s="111"/>
      <c r="XG57" s="111"/>
      <c r="XH57" s="111"/>
      <c r="XI57" s="111"/>
      <c r="XJ57" s="111"/>
      <c r="XK57" s="111"/>
      <c r="XL57" s="111"/>
      <c r="XM57" s="111"/>
      <c r="XN57" s="111"/>
      <c r="XO57" s="111"/>
      <c r="XP57" s="111"/>
      <c r="XQ57" s="111"/>
      <c r="XR57" s="111"/>
      <c r="XS57" s="111"/>
      <c r="XT57" s="111"/>
      <c r="XU57" s="111"/>
      <c r="XV57" s="111"/>
      <c r="XW57" s="111"/>
      <c r="XX57" s="111"/>
      <c r="XY57" s="111"/>
      <c r="XZ57" s="111"/>
      <c r="YA57" s="111"/>
      <c r="YB57" s="111"/>
      <c r="YC57" s="111"/>
      <c r="YD57" s="111"/>
      <c r="YE57" s="111"/>
      <c r="YF57" s="111"/>
      <c r="YG57" s="111"/>
      <c r="YH57" s="111"/>
      <c r="YI57" s="111"/>
      <c r="YJ57" s="111"/>
      <c r="YK57" s="111"/>
      <c r="YL57" s="111"/>
      <c r="YM57" s="111"/>
      <c r="YN57" s="111"/>
      <c r="YO57" s="111"/>
      <c r="YP57" s="111"/>
      <c r="YQ57" s="111"/>
      <c r="YR57" s="111"/>
      <c r="YS57" s="111"/>
      <c r="YT57" s="111"/>
      <c r="YU57" s="111"/>
      <c r="YV57" s="111"/>
      <c r="YW57" s="111"/>
      <c r="YX57" s="111"/>
      <c r="YY57" s="111"/>
      <c r="YZ57" s="111"/>
      <c r="ZA57" s="111"/>
      <c r="ZB57" s="111"/>
      <c r="ZC57" s="111"/>
      <c r="ZD57" s="111"/>
      <c r="ZE57" s="111"/>
      <c r="ZF57" s="111"/>
      <c r="ZG57" s="111"/>
      <c r="ZH57" s="111"/>
      <c r="ZI57" s="111"/>
      <c r="ZJ57" s="111"/>
      <c r="ZK57" s="111"/>
      <c r="ZL57" s="111"/>
      <c r="ZM57" s="111"/>
      <c r="ZN57" s="111"/>
      <c r="ZO57" s="111"/>
      <c r="ZP57" s="111"/>
      <c r="ZQ57" s="111"/>
      <c r="ZR57" s="111"/>
      <c r="ZS57" s="111"/>
      <c r="ZT57" s="111"/>
      <c r="ZU57" s="111"/>
      <c r="ZV57" s="111"/>
      <c r="ZW57" s="111"/>
      <c r="ZX57" s="111"/>
      <c r="ZY57" s="111"/>
      <c r="ZZ57" s="111"/>
      <c r="AAA57" s="111"/>
      <c r="AAB57" s="111"/>
      <c r="AAC57" s="111"/>
      <c r="AAD57" s="111"/>
      <c r="AAE57" s="111"/>
      <c r="AAF57" s="111"/>
      <c r="AAG57" s="111"/>
      <c r="AAH57" s="111"/>
      <c r="AAI57" s="111"/>
      <c r="AAJ57" s="111"/>
      <c r="AAK57" s="111"/>
      <c r="AAL57" s="111"/>
      <c r="AAM57" s="111"/>
      <c r="AAN57" s="111"/>
      <c r="AAO57" s="111"/>
      <c r="AAP57" s="111"/>
      <c r="AAQ57" s="111"/>
      <c r="AAR57" s="111"/>
      <c r="AAS57" s="111"/>
      <c r="AAT57" s="111"/>
      <c r="AAU57" s="111"/>
      <c r="AAV57" s="111"/>
      <c r="AAW57" s="111"/>
      <c r="AAX57" s="111"/>
      <c r="AAY57" s="111"/>
      <c r="AAZ57" s="111"/>
      <c r="ABA57" s="111"/>
      <c r="ABB57" s="111"/>
      <c r="ABC57" s="111"/>
      <c r="ABD57" s="111"/>
      <c r="ABE57" s="111"/>
      <c r="ABF57" s="111"/>
      <c r="ABG57" s="111"/>
      <c r="ABH57" s="111"/>
      <c r="ABI57" s="111"/>
      <c r="ABJ57" s="111"/>
      <c r="ABK57" s="111"/>
      <c r="ABL57" s="111"/>
      <c r="ABM57" s="111"/>
      <c r="ABN57" s="111"/>
      <c r="ABO57" s="111"/>
      <c r="ABP57" s="111"/>
      <c r="ABQ57" s="111"/>
      <c r="ABR57" s="111"/>
      <c r="ABS57" s="111"/>
      <c r="ABT57" s="111"/>
      <c r="ABU57" s="111"/>
      <c r="ABV57" s="111"/>
      <c r="ABW57" s="111"/>
      <c r="ABX57" s="111"/>
      <c r="ABY57" s="111"/>
      <c r="ABZ57" s="111"/>
      <c r="ACA57" s="111"/>
      <c r="ACB57" s="111"/>
      <c r="ACC57" s="111"/>
      <c r="ACD57" s="111"/>
      <c r="ACE57" s="111"/>
      <c r="ACF57" s="111"/>
      <c r="ACG57" s="111"/>
      <c r="ACH57" s="111"/>
      <c r="ACI57" s="111"/>
      <c r="ACJ57" s="111"/>
      <c r="ACK57" s="111"/>
      <c r="ACL57" s="111"/>
      <c r="ACM57" s="111"/>
      <c r="ACN57" s="111"/>
      <c r="ACO57" s="111"/>
      <c r="ACP57" s="111"/>
      <c r="ACQ57" s="111"/>
      <c r="ACR57" s="111"/>
      <c r="ACS57" s="111"/>
      <c r="ACT57" s="111"/>
      <c r="ACU57" s="111"/>
      <c r="ACV57" s="111"/>
      <c r="ACW57" s="111"/>
      <c r="ACX57" s="111"/>
      <c r="ACY57" s="111"/>
      <c r="ACZ57" s="111"/>
      <c r="ADA57" s="111"/>
      <c r="ADB57" s="111"/>
      <c r="ADC57" s="111"/>
      <c r="ADD57" s="111"/>
      <c r="ADE57" s="111"/>
      <c r="ADF57" s="111"/>
      <c r="ADG57" s="111"/>
      <c r="ADH57" s="111"/>
      <c r="ADI57" s="111"/>
      <c r="ADJ57" s="111"/>
      <c r="ADK57" s="111"/>
      <c r="ADL57" s="111"/>
      <c r="ADM57" s="111"/>
      <c r="ADN57" s="111"/>
      <c r="ADO57" s="111"/>
      <c r="ADP57" s="111"/>
      <c r="ADQ57" s="111"/>
      <c r="ADR57" s="111"/>
      <c r="ADS57" s="111"/>
      <c r="ADT57" s="111"/>
      <c r="ADU57" s="111"/>
      <c r="ADV57" s="111"/>
      <c r="ADW57" s="111"/>
      <c r="ADX57" s="111"/>
      <c r="ADY57" s="111"/>
      <c r="ADZ57" s="111"/>
      <c r="AEA57" s="111"/>
      <c r="AEB57" s="111"/>
      <c r="AEC57" s="111"/>
      <c r="AED57" s="111"/>
      <c r="AEE57" s="111"/>
      <c r="AEF57" s="111"/>
      <c r="AEG57" s="111"/>
      <c r="AEH57" s="111"/>
      <c r="AEI57" s="111"/>
      <c r="AEJ57" s="111"/>
      <c r="AEK57" s="111"/>
      <c r="AEL57" s="111"/>
      <c r="AEM57" s="111"/>
      <c r="AEN57" s="111"/>
      <c r="AEO57" s="111"/>
      <c r="AEP57" s="111"/>
      <c r="AEQ57" s="111"/>
      <c r="AER57" s="111"/>
      <c r="AES57" s="111"/>
      <c r="AET57" s="111"/>
      <c r="AEU57" s="111"/>
      <c r="AEV57" s="111"/>
      <c r="AEW57" s="111"/>
      <c r="AEX57" s="111"/>
      <c r="AEY57" s="111"/>
      <c r="AEZ57" s="111"/>
      <c r="AFA57" s="111"/>
      <c r="AFB57" s="111"/>
      <c r="AFC57" s="111"/>
      <c r="AFD57" s="111"/>
      <c r="AFE57" s="111"/>
      <c r="AFF57" s="111"/>
      <c r="AFG57" s="111"/>
      <c r="AFH57" s="111"/>
      <c r="AFI57" s="111"/>
      <c r="AFJ57" s="111"/>
      <c r="AFK57" s="111"/>
      <c r="AFL57" s="111"/>
      <c r="AFM57" s="111"/>
      <c r="AFN57" s="111"/>
      <c r="AFO57" s="111"/>
      <c r="AFP57" s="111"/>
      <c r="AFQ57" s="111"/>
      <c r="AFR57" s="111"/>
      <c r="AFS57" s="111"/>
      <c r="AFT57" s="111"/>
      <c r="AFU57" s="111"/>
      <c r="AFV57" s="111"/>
      <c r="AFW57" s="111"/>
      <c r="AFX57" s="111"/>
      <c r="AFY57" s="111"/>
      <c r="AFZ57" s="111"/>
      <c r="AGA57" s="111"/>
      <c r="AGB57" s="111"/>
      <c r="AGC57" s="111"/>
      <c r="AGD57" s="111"/>
      <c r="AGE57" s="111"/>
      <c r="AGF57" s="111"/>
      <c r="AGG57" s="111"/>
      <c r="AGH57" s="111"/>
      <c r="AGI57" s="111"/>
      <c r="AGJ57" s="111"/>
      <c r="AGK57" s="111"/>
      <c r="AGL57" s="111"/>
      <c r="AGM57" s="111"/>
      <c r="AGN57" s="111"/>
      <c r="AGO57" s="111"/>
      <c r="AGP57" s="111"/>
      <c r="AGQ57" s="111"/>
      <c r="AGR57" s="111"/>
      <c r="AGS57" s="111"/>
      <c r="AGT57" s="111"/>
      <c r="AGU57" s="111"/>
      <c r="AGV57" s="111"/>
      <c r="AGW57" s="111"/>
      <c r="AGX57" s="111"/>
      <c r="AGY57" s="111"/>
      <c r="AGZ57" s="111"/>
      <c r="AHA57" s="111"/>
      <c r="AHB57" s="111"/>
      <c r="AHC57" s="111"/>
      <c r="AHD57" s="111"/>
      <c r="AHE57" s="111"/>
      <c r="AHF57" s="111"/>
      <c r="AHG57" s="111"/>
      <c r="AHH57" s="111"/>
      <c r="AHI57" s="111"/>
      <c r="AHJ57" s="111"/>
      <c r="AHK57" s="111"/>
      <c r="AHL57" s="111"/>
      <c r="AHM57" s="111"/>
      <c r="AHN57" s="111"/>
      <c r="AHO57" s="111"/>
      <c r="AHP57" s="111"/>
      <c r="AHQ57" s="111"/>
      <c r="AHR57" s="111"/>
      <c r="AHS57" s="111"/>
      <c r="AHT57" s="111"/>
      <c r="AHU57" s="111"/>
      <c r="AHV57" s="111"/>
      <c r="AHW57" s="111"/>
      <c r="AHX57" s="111"/>
      <c r="AHY57" s="111"/>
      <c r="AHZ57" s="111"/>
      <c r="AIA57" s="111"/>
      <c r="AIB57" s="111"/>
      <c r="AIC57" s="111"/>
      <c r="AID57" s="111"/>
      <c r="AIE57" s="111"/>
      <c r="AIF57" s="111"/>
      <c r="AIG57" s="111"/>
      <c r="AIH57" s="111"/>
      <c r="AII57" s="111"/>
      <c r="AIJ57" s="111"/>
      <c r="AIK57" s="111"/>
      <c r="AIL57" s="111"/>
      <c r="AIM57" s="111"/>
      <c r="AIN57" s="111"/>
      <c r="AIO57" s="111"/>
      <c r="AIP57" s="111"/>
      <c r="AIQ57" s="111"/>
      <c r="AIR57" s="111"/>
      <c r="AIS57" s="111"/>
      <c r="AIT57" s="111"/>
      <c r="AIU57" s="111"/>
      <c r="AIV57" s="111"/>
      <c r="AIW57" s="111"/>
      <c r="AIX57" s="111"/>
      <c r="AIY57" s="111"/>
      <c r="AIZ57" s="111"/>
      <c r="AJA57" s="111"/>
      <c r="AJB57" s="111"/>
      <c r="AJC57" s="111"/>
      <c r="AJD57" s="111"/>
      <c r="AJE57" s="111"/>
      <c r="AJF57" s="111"/>
      <c r="AJG57" s="111"/>
      <c r="AJH57" s="111"/>
      <c r="AJI57" s="111"/>
      <c r="AJJ57" s="111"/>
      <c r="AJK57" s="111"/>
      <c r="AJL57" s="111"/>
      <c r="AJM57" s="111"/>
      <c r="AJN57" s="111"/>
      <c r="AJO57" s="111"/>
      <c r="AJP57" s="111"/>
      <c r="AJQ57" s="111"/>
      <c r="AJR57" s="111"/>
      <c r="AJS57" s="111"/>
      <c r="AJT57" s="111"/>
      <c r="AJU57" s="111"/>
      <c r="AJV57" s="111"/>
      <c r="AJW57" s="111"/>
      <c r="AJX57" s="111"/>
      <c r="AJY57" s="111"/>
      <c r="AJZ57" s="111"/>
      <c r="AKA57" s="111"/>
      <c r="AKB57" s="111"/>
      <c r="AKC57" s="111"/>
      <c r="AKD57" s="111"/>
      <c r="AKE57" s="111"/>
      <c r="AKF57" s="111"/>
      <c r="AKG57" s="111"/>
      <c r="AKH57" s="111"/>
      <c r="AKI57" s="111"/>
      <c r="AKJ57" s="111"/>
      <c r="AKK57" s="111"/>
      <c r="AKL57" s="111"/>
      <c r="AKM57" s="111"/>
      <c r="AKN57" s="111"/>
      <c r="AKO57" s="111"/>
      <c r="AKP57" s="111"/>
      <c r="AKQ57" s="111"/>
      <c r="AKR57" s="111"/>
      <c r="AKS57" s="111"/>
      <c r="AKT57" s="111"/>
      <c r="AKU57" s="111"/>
      <c r="AKV57" s="111"/>
      <c r="AKW57" s="111"/>
      <c r="AKX57" s="111"/>
      <c r="AKY57" s="111"/>
      <c r="AKZ57" s="111"/>
      <c r="ALA57" s="111"/>
      <c r="ALB57" s="111"/>
      <c r="ALC57" s="111"/>
      <c r="ALD57" s="111"/>
      <c r="ALE57" s="111"/>
      <c r="ALF57" s="111"/>
      <c r="ALG57" s="111"/>
      <c r="ALH57" s="111"/>
      <c r="ALI57" s="111"/>
      <c r="ALJ57" s="111"/>
      <c r="ALK57" s="111"/>
      <c r="ALL57" s="111"/>
      <c r="ALM57" s="111"/>
      <c r="ALN57" s="111"/>
      <c r="ALO57" s="111"/>
      <c r="ALP57" s="111"/>
      <c r="ALQ57" s="111"/>
      <c r="ALR57" s="111"/>
      <c r="ALS57" s="111"/>
      <c r="ALT57" s="111"/>
      <c r="ALU57" s="111"/>
      <c r="ALV57" s="111"/>
      <c r="ALW57" s="111"/>
      <c r="ALX57" s="111"/>
      <c r="ALY57" s="111"/>
      <c r="ALZ57" s="111"/>
      <c r="AMA57" s="111"/>
      <c r="AMB57" s="111"/>
      <c r="AMC57" s="111"/>
      <c r="AMD57" s="111"/>
      <c r="AME57" s="111"/>
      <c r="AMF57" s="111"/>
      <c r="AMG57" s="111"/>
      <c r="AMH57" s="111"/>
      <c r="AMI57" s="111"/>
      <c r="AMJ57" s="111"/>
      <c r="AMK57" s="111"/>
      <c r="AML57" s="111"/>
      <c r="AMM57" s="111"/>
      <c r="AMN57" s="111"/>
      <c r="AMO57" s="111"/>
      <c r="AMP57" s="111"/>
      <c r="AMQ57" s="111"/>
      <c r="AMR57" s="111"/>
      <c r="AMS57" s="111"/>
      <c r="AMT57" s="111"/>
      <c r="AMU57" s="111"/>
      <c r="AMV57" s="111"/>
      <c r="AMW57" s="111"/>
      <c r="AMX57" s="111"/>
      <c r="AMY57" s="111"/>
      <c r="AMZ57" s="111"/>
      <c r="ANA57" s="111"/>
      <c r="ANB57" s="111"/>
      <c r="ANC57" s="111"/>
      <c r="AND57" s="111"/>
      <c r="ANE57" s="111"/>
      <c r="ANF57" s="111"/>
      <c r="ANG57" s="111"/>
      <c r="ANH57" s="111"/>
      <c r="ANI57" s="111"/>
      <c r="ANJ57" s="111"/>
      <c r="ANK57" s="111"/>
      <c r="ANL57" s="111"/>
      <c r="ANM57" s="111"/>
      <c r="ANN57" s="111"/>
      <c r="ANO57" s="111"/>
      <c r="ANP57" s="111"/>
      <c r="ANQ57" s="111"/>
      <c r="ANR57" s="111"/>
      <c r="ANS57" s="111"/>
      <c r="ANT57" s="111"/>
      <c r="ANU57" s="111"/>
      <c r="ANV57" s="111"/>
      <c r="ANW57" s="111"/>
      <c r="ANX57" s="111"/>
      <c r="ANY57" s="111"/>
      <c r="ANZ57" s="111"/>
      <c r="AOA57" s="111"/>
      <c r="AOB57" s="111"/>
      <c r="AOC57" s="111"/>
      <c r="AOD57" s="111"/>
      <c r="AOE57" s="111"/>
      <c r="AOF57" s="111"/>
      <c r="AOG57" s="111"/>
      <c r="AOH57" s="111"/>
      <c r="AOI57" s="111"/>
      <c r="AOJ57" s="111"/>
      <c r="AOK57" s="111"/>
      <c r="AOL57" s="111"/>
      <c r="AOM57" s="111"/>
      <c r="AON57" s="111"/>
      <c r="AOO57" s="111"/>
      <c r="AOP57" s="111"/>
      <c r="AOQ57" s="111"/>
      <c r="AOR57" s="111"/>
      <c r="AOS57" s="111"/>
      <c r="AOT57" s="111"/>
      <c r="AOU57" s="111"/>
      <c r="AOV57" s="111"/>
      <c r="AOW57" s="111"/>
      <c r="AOX57" s="111"/>
      <c r="AOY57" s="111"/>
      <c r="AOZ57" s="111"/>
      <c r="APA57" s="111"/>
      <c r="APB57" s="111"/>
      <c r="APC57" s="111"/>
      <c r="APD57" s="111"/>
      <c r="APE57" s="111"/>
      <c r="APF57" s="111"/>
      <c r="APG57" s="111"/>
      <c r="APH57" s="111"/>
      <c r="API57" s="111"/>
      <c r="APJ57" s="111"/>
      <c r="APK57" s="111"/>
      <c r="APL57" s="111"/>
      <c r="APM57" s="111"/>
      <c r="APN57" s="111"/>
      <c r="APO57" s="111"/>
      <c r="APP57" s="111"/>
      <c r="APQ57" s="111"/>
      <c r="APR57" s="111"/>
      <c r="APS57" s="111"/>
      <c r="APT57" s="111"/>
      <c r="APU57" s="111"/>
      <c r="APV57" s="111"/>
      <c r="APW57" s="111"/>
      <c r="APX57" s="111"/>
      <c r="APY57" s="111"/>
      <c r="APZ57" s="111"/>
      <c r="AQA57" s="111"/>
      <c r="AQB57" s="111"/>
      <c r="AQC57" s="111"/>
      <c r="AQD57" s="111"/>
      <c r="AQE57" s="111"/>
      <c r="AQF57" s="111"/>
      <c r="AQG57" s="111"/>
      <c r="AQH57" s="111"/>
      <c r="AQI57" s="111"/>
      <c r="AQJ57" s="111"/>
      <c r="AQK57" s="111"/>
      <c r="AQL57" s="111"/>
      <c r="AQM57" s="111"/>
      <c r="AQN57" s="111"/>
      <c r="AQO57" s="111"/>
      <c r="AQP57" s="111"/>
      <c r="AQQ57" s="111"/>
      <c r="AQR57" s="111"/>
      <c r="AQS57" s="111"/>
      <c r="AQT57" s="111"/>
      <c r="AQU57" s="111"/>
      <c r="AQV57" s="111"/>
      <c r="AQW57" s="111"/>
      <c r="AQX57" s="111"/>
      <c r="AQY57" s="111"/>
      <c r="AQZ57" s="111"/>
      <c r="ARA57" s="111"/>
      <c r="ARB57" s="111"/>
      <c r="ARC57" s="111"/>
      <c r="ARD57" s="111"/>
      <c r="ARE57" s="111"/>
      <c r="ARF57" s="111"/>
      <c r="ARG57" s="111"/>
      <c r="ARH57" s="111"/>
      <c r="ARI57" s="111"/>
      <c r="ARJ57" s="111"/>
      <c r="ARK57" s="111"/>
      <c r="ARL57" s="111"/>
      <c r="ARM57" s="111"/>
      <c r="ARN57" s="111"/>
      <c r="ARO57" s="111"/>
      <c r="ARP57" s="111"/>
      <c r="ARQ57" s="111"/>
      <c r="ARR57" s="111"/>
      <c r="ARS57" s="111"/>
      <c r="ART57" s="111"/>
      <c r="ARU57" s="111"/>
      <c r="ARV57" s="111"/>
      <c r="ARW57" s="111"/>
      <c r="ARX57" s="111"/>
      <c r="ARY57" s="111"/>
      <c r="ARZ57" s="111"/>
      <c r="ASA57" s="111"/>
      <c r="ASB57" s="111"/>
      <c r="ASC57" s="111"/>
      <c r="ASD57" s="111"/>
      <c r="ASE57" s="111"/>
      <c r="ASF57" s="111"/>
      <c r="ASG57" s="111"/>
      <c r="ASH57" s="111"/>
      <c r="ASI57" s="111"/>
      <c r="ASJ57" s="111"/>
      <c r="ASK57" s="111"/>
      <c r="ASL57" s="111"/>
      <c r="ASM57" s="111"/>
      <c r="ASN57" s="111"/>
      <c r="ASO57" s="111"/>
      <c r="ASP57" s="111"/>
      <c r="ASQ57" s="111"/>
      <c r="ASR57" s="111"/>
      <c r="ASS57" s="111"/>
      <c r="AST57" s="111"/>
      <c r="ASU57" s="111"/>
      <c r="ASV57" s="111"/>
      <c r="ASW57" s="111"/>
      <c r="ASX57" s="111"/>
      <c r="ASY57" s="111"/>
      <c r="ASZ57" s="111"/>
      <c r="ATA57" s="111"/>
      <c r="ATB57" s="111"/>
      <c r="ATC57" s="111"/>
      <c r="ATD57" s="111"/>
      <c r="ATE57" s="111"/>
      <c r="ATF57" s="111"/>
      <c r="ATG57" s="111"/>
      <c r="ATH57" s="111"/>
      <c r="ATI57" s="111"/>
      <c r="ATJ57" s="111"/>
      <c r="ATK57" s="111"/>
      <c r="ATL57" s="111"/>
      <c r="ATM57" s="111"/>
      <c r="ATN57" s="111"/>
      <c r="ATO57" s="111"/>
      <c r="ATP57" s="111"/>
      <c r="ATQ57" s="111"/>
      <c r="ATR57" s="111"/>
      <c r="ATS57" s="111"/>
      <c r="ATT57" s="111"/>
      <c r="ATU57" s="111"/>
      <c r="ATV57" s="111"/>
      <c r="ATW57" s="111"/>
      <c r="ATX57" s="111"/>
      <c r="ATY57" s="111"/>
      <c r="ATZ57" s="111"/>
      <c r="AUA57" s="111"/>
      <c r="AUB57" s="111"/>
      <c r="AUC57" s="111"/>
      <c r="AUD57" s="111"/>
      <c r="AUE57" s="111"/>
      <c r="AUF57" s="111"/>
      <c r="AUG57" s="111"/>
      <c r="AUH57" s="111"/>
      <c r="AUI57" s="111"/>
      <c r="AUJ57" s="111"/>
      <c r="AUK57" s="111"/>
      <c r="AUL57" s="111"/>
      <c r="AUM57" s="111"/>
      <c r="AUN57" s="111"/>
      <c r="AUO57" s="111"/>
      <c r="AUP57" s="111"/>
      <c r="AUQ57" s="111"/>
      <c r="AUR57" s="111"/>
      <c r="AUS57" s="111"/>
      <c r="AUT57" s="111"/>
      <c r="AUU57" s="111"/>
      <c r="AUV57" s="111"/>
      <c r="AUW57" s="111"/>
      <c r="AUX57" s="111"/>
      <c r="AUY57" s="111"/>
      <c r="AUZ57" s="111"/>
      <c r="AVA57" s="111"/>
      <c r="AVB57" s="111"/>
      <c r="AVC57" s="111"/>
      <c r="AVD57" s="111"/>
      <c r="AVE57" s="111"/>
      <c r="AVF57" s="111"/>
      <c r="AVG57" s="111"/>
      <c r="AVH57" s="111"/>
      <c r="AVI57" s="111"/>
      <c r="AVJ57" s="111"/>
      <c r="AVK57" s="111"/>
      <c r="AVL57" s="111"/>
      <c r="AVM57" s="111"/>
      <c r="AVN57" s="111"/>
      <c r="AVO57" s="111"/>
      <c r="AVP57" s="111"/>
      <c r="AVQ57" s="111"/>
      <c r="AVR57" s="111"/>
      <c r="AVS57" s="111"/>
      <c r="AVT57" s="111"/>
      <c r="AVU57" s="111"/>
      <c r="AVV57" s="111"/>
      <c r="AVW57" s="111"/>
      <c r="AVX57" s="111"/>
      <c r="AVY57" s="111"/>
      <c r="AVZ57" s="111"/>
      <c r="AWA57" s="111"/>
      <c r="AWB57" s="111"/>
      <c r="AWC57" s="111"/>
      <c r="AWD57" s="111"/>
      <c r="AWE57" s="111"/>
      <c r="AWF57" s="111"/>
      <c r="AWG57" s="111"/>
      <c r="AWH57" s="111"/>
      <c r="AWI57" s="111"/>
      <c r="AWJ57" s="111"/>
      <c r="AWK57" s="111"/>
      <c r="AWL57" s="111"/>
      <c r="AWM57" s="111"/>
      <c r="AWN57" s="111"/>
      <c r="AWO57" s="111"/>
      <c r="AWP57" s="111"/>
      <c r="AWQ57" s="111"/>
      <c r="AWR57" s="111"/>
      <c r="AWS57" s="111"/>
      <c r="AWT57" s="111"/>
      <c r="AWU57" s="111"/>
      <c r="AWV57" s="111"/>
      <c r="AWW57" s="111"/>
      <c r="AWX57" s="111"/>
      <c r="AWY57" s="111"/>
      <c r="AWZ57" s="111"/>
      <c r="AXA57" s="111"/>
      <c r="AXB57" s="111"/>
      <c r="AXC57" s="111"/>
      <c r="AXD57" s="111"/>
      <c r="AXE57" s="111"/>
      <c r="AXF57" s="111"/>
      <c r="AXG57" s="111"/>
      <c r="AXH57" s="111"/>
      <c r="AXI57" s="111"/>
      <c r="AXJ57" s="111"/>
      <c r="AXK57" s="111"/>
      <c r="AXL57" s="111"/>
      <c r="AXM57" s="111"/>
      <c r="AXN57" s="111"/>
      <c r="AXO57" s="111"/>
      <c r="AXP57" s="111"/>
      <c r="AXQ57" s="111"/>
      <c r="AXR57" s="111"/>
      <c r="AXS57" s="111"/>
      <c r="AXT57" s="111"/>
      <c r="AXU57" s="111"/>
      <c r="AXV57" s="111"/>
      <c r="AXW57" s="111"/>
      <c r="AXX57" s="111"/>
      <c r="AXY57" s="111"/>
      <c r="AXZ57" s="111"/>
      <c r="AYA57" s="111"/>
      <c r="AYB57" s="111"/>
      <c r="AYC57" s="111"/>
      <c r="AYD57" s="111"/>
      <c r="AYE57" s="111"/>
      <c r="AYF57" s="111"/>
      <c r="AYG57" s="111"/>
      <c r="AYH57" s="111"/>
      <c r="AYI57" s="111"/>
      <c r="AYJ57" s="111"/>
      <c r="AYK57" s="111"/>
      <c r="AYL57" s="111"/>
      <c r="AYM57" s="111"/>
      <c r="AYN57" s="111"/>
      <c r="AYO57" s="111"/>
      <c r="AYP57" s="111"/>
      <c r="AYQ57" s="111"/>
      <c r="AYR57" s="111"/>
      <c r="AYS57" s="111"/>
      <c r="AYT57" s="111"/>
      <c r="AYU57" s="111"/>
      <c r="AYV57" s="111"/>
      <c r="AYW57" s="111"/>
      <c r="AYX57" s="111"/>
      <c r="AYY57" s="111"/>
      <c r="AYZ57" s="111"/>
      <c r="AZA57" s="111"/>
      <c r="AZB57" s="111"/>
      <c r="AZC57" s="111"/>
      <c r="AZD57" s="111"/>
      <c r="AZE57" s="111"/>
      <c r="AZF57" s="111"/>
      <c r="AZG57" s="111"/>
      <c r="AZH57" s="111"/>
      <c r="AZI57" s="111"/>
      <c r="AZJ57" s="111"/>
      <c r="AZK57" s="111"/>
      <c r="AZL57" s="111"/>
      <c r="AZM57" s="111"/>
      <c r="AZN57" s="111"/>
      <c r="AZO57" s="111"/>
      <c r="AZP57" s="111"/>
      <c r="AZQ57" s="111"/>
      <c r="AZR57" s="111"/>
      <c r="AZS57" s="111"/>
      <c r="AZT57" s="111"/>
      <c r="AZU57" s="111"/>
      <c r="AZV57" s="111"/>
      <c r="AZW57" s="111"/>
      <c r="AZX57" s="111"/>
      <c r="AZY57" s="111"/>
      <c r="AZZ57" s="111"/>
      <c r="BAA57" s="111"/>
      <c r="BAB57" s="111"/>
      <c r="BAC57" s="111"/>
      <c r="BAD57" s="111"/>
      <c r="BAE57" s="111"/>
      <c r="BAF57" s="111"/>
      <c r="BAG57" s="111"/>
      <c r="BAH57" s="111"/>
      <c r="BAI57" s="111"/>
      <c r="BAJ57" s="111"/>
      <c r="BAK57" s="111"/>
      <c r="BAL57" s="111"/>
      <c r="BAM57" s="111"/>
      <c r="BAN57" s="111"/>
      <c r="BAO57" s="111"/>
      <c r="BAP57" s="111"/>
      <c r="BAQ57" s="111"/>
      <c r="BAR57" s="111"/>
      <c r="BAS57" s="111"/>
      <c r="BAT57" s="111"/>
      <c r="BAU57" s="111"/>
      <c r="BAV57" s="111"/>
      <c r="BAW57" s="111"/>
      <c r="BAX57" s="111"/>
      <c r="BAY57" s="111"/>
      <c r="BAZ57" s="111"/>
      <c r="BBA57" s="111"/>
      <c r="BBB57" s="111"/>
      <c r="BBC57" s="111"/>
      <c r="BBD57" s="111"/>
      <c r="BBE57" s="111"/>
      <c r="BBF57" s="111"/>
      <c r="BBG57" s="111"/>
      <c r="BBH57" s="111"/>
      <c r="BBI57" s="111"/>
      <c r="BBJ57" s="111"/>
      <c r="BBK57" s="111"/>
      <c r="BBL57" s="111"/>
      <c r="BBM57" s="111"/>
      <c r="BBN57" s="111"/>
      <c r="BBO57" s="111"/>
      <c r="BBP57" s="111"/>
      <c r="BBQ57" s="111"/>
      <c r="BBR57" s="111"/>
      <c r="BBS57" s="111"/>
      <c r="BBT57" s="111"/>
      <c r="BBU57" s="111"/>
      <c r="BBV57" s="111"/>
      <c r="BBW57" s="111"/>
      <c r="BBX57" s="111"/>
      <c r="BBY57" s="111"/>
      <c r="BBZ57" s="111"/>
      <c r="BCA57" s="111"/>
      <c r="BCB57" s="111"/>
      <c r="BCC57" s="111"/>
      <c r="BCD57" s="111"/>
      <c r="BCE57" s="111"/>
      <c r="BCF57" s="111"/>
      <c r="BCG57" s="111"/>
      <c r="BCH57" s="111"/>
      <c r="BCI57" s="111"/>
      <c r="BCJ57" s="111"/>
      <c r="BCK57" s="111"/>
      <c r="BCL57" s="111"/>
      <c r="BCM57" s="111"/>
      <c r="BCN57" s="111"/>
      <c r="BCO57" s="111"/>
      <c r="BCP57" s="111"/>
      <c r="BCQ57" s="111"/>
      <c r="BCR57" s="111"/>
      <c r="BCS57" s="111"/>
      <c r="BCT57" s="111"/>
      <c r="BCU57" s="111"/>
      <c r="BCV57" s="111"/>
      <c r="BCW57" s="111"/>
      <c r="BCX57" s="111"/>
      <c r="BCY57" s="111"/>
      <c r="BCZ57" s="111"/>
      <c r="BDA57" s="111"/>
      <c r="BDB57" s="111"/>
      <c r="BDC57" s="111"/>
      <c r="BDD57" s="111"/>
      <c r="BDE57" s="111"/>
      <c r="BDF57" s="111"/>
      <c r="BDG57" s="111"/>
      <c r="BDH57" s="111"/>
      <c r="BDI57" s="111"/>
      <c r="BDJ57" s="111"/>
      <c r="BDK57" s="111"/>
      <c r="BDL57" s="111"/>
      <c r="BDM57" s="111"/>
      <c r="BDN57" s="111"/>
      <c r="BDO57" s="111"/>
      <c r="BDP57" s="111"/>
      <c r="BDQ57" s="111"/>
      <c r="BDR57" s="111"/>
      <c r="BDS57" s="111"/>
      <c r="BDT57" s="111"/>
      <c r="BDU57" s="111"/>
      <c r="BDV57" s="111"/>
      <c r="BDW57" s="111"/>
      <c r="BDX57" s="111"/>
      <c r="BDY57" s="111"/>
      <c r="BDZ57" s="111"/>
      <c r="BEA57" s="111"/>
      <c r="BEB57" s="111"/>
      <c r="BEC57" s="111"/>
      <c r="BED57" s="111"/>
      <c r="BEE57" s="111"/>
      <c r="BEF57" s="111"/>
      <c r="BEG57" s="111"/>
      <c r="BEH57" s="111"/>
      <c r="BEI57" s="111"/>
      <c r="BEJ57" s="111"/>
      <c r="BEK57" s="111"/>
      <c r="BEL57" s="111"/>
      <c r="BEM57" s="111"/>
      <c r="BEN57" s="111"/>
      <c r="BEO57" s="111"/>
      <c r="BEP57" s="111"/>
      <c r="BEQ57" s="111"/>
      <c r="BER57" s="111"/>
      <c r="BES57" s="111"/>
      <c r="BET57" s="111"/>
      <c r="BEU57" s="111"/>
      <c r="BEV57" s="111"/>
      <c r="BEW57" s="111"/>
      <c r="BEX57" s="111"/>
      <c r="BEY57" s="111"/>
      <c r="BEZ57" s="111"/>
      <c r="BFA57" s="111"/>
      <c r="BFB57" s="111"/>
      <c r="BFC57" s="111"/>
      <c r="BFD57" s="111"/>
      <c r="BFE57" s="111"/>
      <c r="BFF57" s="111"/>
      <c r="BFG57" s="111"/>
      <c r="BFH57" s="111"/>
      <c r="BFI57" s="111"/>
      <c r="BFJ57" s="111"/>
      <c r="BFK57" s="111"/>
      <c r="BFL57" s="111"/>
      <c r="BFM57" s="111"/>
      <c r="BFN57" s="111"/>
      <c r="BFO57" s="111"/>
      <c r="BFP57" s="111"/>
      <c r="BFQ57" s="111"/>
      <c r="BFR57" s="111"/>
      <c r="BFS57" s="111"/>
      <c r="BFT57" s="111"/>
      <c r="BFU57" s="111"/>
      <c r="BFV57" s="111"/>
      <c r="BFW57" s="111"/>
      <c r="BFX57" s="111"/>
      <c r="BFY57" s="111"/>
      <c r="BFZ57" s="111"/>
      <c r="BGA57" s="111"/>
      <c r="BGB57" s="111"/>
      <c r="BGC57" s="111"/>
      <c r="BGD57" s="111"/>
      <c r="BGE57" s="111"/>
      <c r="BGF57" s="111"/>
      <c r="BGG57" s="111"/>
      <c r="BGH57" s="111"/>
      <c r="BGI57" s="111"/>
      <c r="BGJ57" s="111"/>
      <c r="BGK57" s="111"/>
      <c r="BGL57" s="111"/>
      <c r="BGM57" s="111"/>
      <c r="BGN57" s="111"/>
      <c r="BGO57" s="111"/>
      <c r="BGP57" s="111"/>
      <c r="BGQ57" s="111"/>
      <c r="BGR57" s="111"/>
      <c r="BGS57" s="111"/>
      <c r="BGT57" s="111"/>
      <c r="BGU57" s="111"/>
      <c r="BGV57" s="111"/>
      <c r="BGW57" s="111"/>
      <c r="BGX57" s="111"/>
      <c r="BGY57" s="111"/>
      <c r="BGZ57" s="111"/>
      <c r="BHA57" s="111"/>
      <c r="BHB57" s="111"/>
      <c r="BHC57" s="111"/>
      <c r="BHD57" s="111"/>
      <c r="BHE57" s="111"/>
      <c r="BHF57" s="111"/>
      <c r="BHG57" s="111"/>
      <c r="BHH57" s="111"/>
      <c r="BHI57" s="111"/>
      <c r="BHJ57" s="111"/>
      <c r="BHK57" s="111"/>
      <c r="BHL57" s="111"/>
      <c r="BHM57" s="111"/>
      <c r="BHN57" s="111"/>
      <c r="BHO57" s="111"/>
      <c r="BHP57" s="111"/>
      <c r="BHQ57" s="111"/>
      <c r="BHR57" s="111"/>
      <c r="BHS57" s="111"/>
      <c r="BHT57" s="111"/>
      <c r="BHU57" s="111"/>
      <c r="BHV57" s="111"/>
      <c r="BHW57" s="111"/>
      <c r="BHX57" s="111"/>
      <c r="BHY57" s="111"/>
      <c r="BHZ57" s="111"/>
      <c r="BIA57" s="111"/>
      <c r="BIB57" s="111"/>
      <c r="BIC57" s="111"/>
      <c r="BID57" s="111"/>
      <c r="BIE57" s="111"/>
      <c r="BIF57" s="111"/>
      <c r="BIG57" s="111"/>
      <c r="BIH57" s="111"/>
      <c r="BII57" s="111"/>
      <c r="BIJ57" s="111"/>
      <c r="BIK57" s="111"/>
      <c r="BIL57" s="111"/>
      <c r="BIM57" s="111"/>
      <c r="BIN57" s="111"/>
      <c r="BIO57" s="111"/>
      <c r="BIP57" s="111"/>
      <c r="BIQ57" s="111"/>
      <c r="BIR57" s="111"/>
      <c r="BIS57" s="111"/>
      <c r="BIT57" s="111"/>
      <c r="BIU57" s="111"/>
      <c r="BIV57" s="111"/>
      <c r="BIW57" s="111"/>
      <c r="BIX57" s="111"/>
      <c r="BIY57" s="111"/>
      <c r="BIZ57" s="111"/>
      <c r="BJA57" s="111"/>
      <c r="BJB57" s="111"/>
      <c r="BJC57" s="111"/>
      <c r="BJD57" s="111"/>
      <c r="BJE57" s="111"/>
      <c r="BJF57" s="111"/>
      <c r="BJG57" s="111"/>
      <c r="BJH57" s="111"/>
      <c r="BJI57" s="111"/>
      <c r="BJJ57" s="111"/>
      <c r="BJK57" s="111"/>
      <c r="BJL57" s="111"/>
      <c r="BJM57" s="111"/>
      <c r="BJN57" s="111"/>
      <c r="BJO57" s="111"/>
      <c r="BJP57" s="111"/>
      <c r="BJQ57" s="111"/>
      <c r="BJR57" s="111"/>
      <c r="BJS57" s="111"/>
      <c r="BJT57" s="111"/>
      <c r="BJU57" s="111"/>
      <c r="BJV57" s="111"/>
      <c r="BJW57" s="111"/>
      <c r="BJX57" s="111"/>
      <c r="BJY57" s="111"/>
      <c r="BJZ57" s="111"/>
      <c r="BKA57" s="111"/>
      <c r="BKB57" s="111"/>
      <c r="BKC57" s="111"/>
      <c r="BKD57" s="111"/>
      <c r="BKE57" s="111"/>
      <c r="BKF57" s="111"/>
      <c r="BKG57" s="111"/>
      <c r="BKH57" s="111"/>
      <c r="BKI57" s="111"/>
      <c r="BKJ57" s="111"/>
      <c r="BKK57" s="111"/>
      <c r="BKL57" s="111"/>
      <c r="BKM57" s="111"/>
      <c r="BKN57" s="111"/>
      <c r="BKO57" s="111"/>
      <c r="BKP57" s="111"/>
      <c r="BKQ57" s="111"/>
      <c r="BKR57" s="111"/>
      <c r="BKS57" s="111"/>
      <c r="BKT57" s="111"/>
      <c r="BKU57" s="111"/>
      <c r="BKV57" s="111"/>
      <c r="BKW57" s="111"/>
      <c r="BKX57" s="111"/>
      <c r="BKY57" s="111"/>
      <c r="BKZ57" s="111"/>
      <c r="BLA57" s="111"/>
      <c r="BLB57" s="111"/>
      <c r="BLC57" s="111"/>
      <c r="BLD57" s="111"/>
      <c r="BLE57" s="111"/>
      <c r="BLF57" s="111"/>
      <c r="BLG57" s="111"/>
      <c r="BLH57" s="111"/>
      <c r="BLI57" s="111"/>
      <c r="BLJ57" s="111"/>
      <c r="BLK57" s="111"/>
      <c r="BLL57" s="111"/>
      <c r="BLM57" s="111"/>
      <c r="BLN57" s="111"/>
      <c r="BLO57" s="111"/>
      <c r="BLP57" s="111"/>
      <c r="BLQ57" s="111"/>
      <c r="BLR57" s="111"/>
      <c r="BLS57" s="111"/>
      <c r="BLT57" s="111"/>
      <c r="BLU57" s="111"/>
      <c r="BLV57" s="111"/>
      <c r="BLW57" s="111"/>
      <c r="BLX57" s="111"/>
      <c r="BLY57" s="111"/>
      <c r="BLZ57" s="111"/>
      <c r="BMA57" s="111"/>
      <c r="BMB57" s="111"/>
      <c r="BMC57" s="111"/>
      <c r="BMD57" s="111"/>
      <c r="BME57" s="111"/>
      <c r="BMF57" s="111"/>
      <c r="BMG57" s="111"/>
      <c r="BMH57" s="111"/>
      <c r="BMI57" s="111"/>
      <c r="BMJ57" s="111"/>
      <c r="BMK57" s="111"/>
      <c r="BML57" s="111"/>
      <c r="BMM57" s="111"/>
      <c r="BMN57" s="111"/>
      <c r="BMO57" s="111"/>
      <c r="BMP57" s="111"/>
      <c r="BMQ57" s="111"/>
      <c r="BMR57" s="111"/>
      <c r="BMS57" s="111"/>
      <c r="BMT57" s="111"/>
      <c r="BMU57" s="111"/>
      <c r="BMV57" s="111"/>
      <c r="BMW57" s="111"/>
      <c r="BMX57" s="111"/>
      <c r="BMY57" s="111"/>
      <c r="BMZ57" s="111"/>
      <c r="BNA57" s="111"/>
      <c r="BNB57" s="111"/>
      <c r="BNC57" s="111"/>
      <c r="BND57" s="111"/>
      <c r="BNE57" s="111"/>
      <c r="BNF57" s="111"/>
      <c r="BNG57" s="111"/>
      <c r="BNH57" s="111"/>
      <c r="BNI57" s="111"/>
      <c r="BNJ57" s="111"/>
      <c r="BNK57" s="111"/>
      <c r="BNL57" s="111"/>
      <c r="BNM57" s="111"/>
      <c r="BNN57" s="111"/>
      <c r="BNO57" s="111"/>
      <c r="BNP57" s="111"/>
      <c r="BNQ57" s="111"/>
      <c r="BNR57" s="111"/>
      <c r="BNS57" s="111"/>
      <c r="BNT57" s="111"/>
      <c r="BNU57" s="111"/>
      <c r="BNV57" s="111"/>
      <c r="BNW57" s="111"/>
      <c r="BNX57" s="111"/>
      <c r="BNY57" s="111"/>
      <c r="BNZ57" s="111"/>
      <c r="BOA57" s="111"/>
      <c r="BOB57" s="111"/>
      <c r="BOC57" s="111"/>
      <c r="BOD57" s="111"/>
      <c r="BOE57" s="111"/>
      <c r="BOF57" s="111"/>
      <c r="BOG57" s="111"/>
      <c r="BOH57" s="111"/>
      <c r="BOI57" s="111"/>
      <c r="BOJ57" s="111"/>
      <c r="BOK57" s="111"/>
      <c r="BOL57" s="111"/>
      <c r="BOM57" s="111"/>
      <c r="BON57" s="111"/>
      <c r="BOO57" s="111"/>
      <c r="BOP57" s="111"/>
      <c r="BOQ57" s="111"/>
      <c r="BOR57" s="111"/>
      <c r="BOS57" s="111"/>
      <c r="BOT57" s="111"/>
      <c r="BOU57" s="111"/>
      <c r="BOV57" s="111"/>
      <c r="BOW57" s="111"/>
      <c r="BOX57" s="111"/>
      <c r="BOY57" s="111"/>
      <c r="BOZ57" s="111"/>
      <c r="BPA57" s="111"/>
      <c r="BPB57" s="111"/>
      <c r="BPC57" s="111"/>
      <c r="BPD57" s="111"/>
      <c r="BPE57" s="111"/>
      <c r="BPF57" s="111"/>
      <c r="BPG57" s="111"/>
      <c r="BPH57" s="111"/>
      <c r="BPI57" s="111"/>
      <c r="BPJ57" s="111"/>
      <c r="BPK57" s="111"/>
      <c r="BPL57" s="111"/>
      <c r="BPM57" s="111"/>
      <c r="BPN57" s="111"/>
      <c r="BPO57" s="111"/>
      <c r="BPP57" s="111"/>
      <c r="BPQ57" s="111"/>
      <c r="BPR57" s="111"/>
      <c r="BPS57" s="111"/>
      <c r="BPT57" s="111"/>
      <c r="BPU57" s="111"/>
      <c r="BPV57" s="111"/>
      <c r="BPW57" s="111"/>
      <c r="BPX57" s="111"/>
      <c r="BPY57" s="111"/>
      <c r="BPZ57" s="111"/>
      <c r="BQA57" s="111"/>
      <c r="BQB57" s="111"/>
      <c r="BQC57" s="111"/>
      <c r="BQD57" s="111"/>
      <c r="BQE57" s="111"/>
      <c r="BQF57" s="111"/>
      <c r="BQG57" s="111"/>
      <c r="BQH57" s="111"/>
      <c r="BQI57" s="111"/>
      <c r="BQJ57" s="111"/>
      <c r="BQK57" s="111"/>
      <c r="BQL57" s="111"/>
      <c r="BQM57" s="111"/>
      <c r="BQN57" s="111"/>
      <c r="BQO57" s="111"/>
      <c r="BQP57" s="111"/>
      <c r="BQQ57" s="111"/>
      <c r="BQR57" s="111"/>
      <c r="BQS57" s="111"/>
      <c r="BQT57" s="111"/>
      <c r="BQU57" s="111"/>
      <c r="BQV57" s="111"/>
      <c r="BQW57" s="111"/>
      <c r="BQX57" s="111"/>
      <c r="BQY57" s="111"/>
      <c r="BQZ57" s="111"/>
      <c r="BRA57" s="111"/>
      <c r="BRB57" s="111"/>
      <c r="BRC57" s="111"/>
      <c r="BRD57" s="111"/>
      <c r="BRE57" s="111"/>
      <c r="BRF57" s="111"/>
      <c r="BRG57" s="111"/>
      <c r="BRH57" s="111"/>
      <c r="BRI57" s="111"/>
      <c r="BRJ57" s="111"/>
      <c r="BRK57" s="111"/>
      <c r="BRL57" s="111"/>
      <c r="BRM57" s="111"/>
      <c r="BRN57" s="111"/>
      <c r="BRO57" s="111"/>
      <c r="BRP57" s="111"/>
      <c r="BRQ57" s="111"/>
      <c r="BRR57" s="111"/>
      <c r="BRS57" s="111"/>
      <c r="BRT57" s="111"/>
      <c r="BRU57" s="111"/>
      <c r="BRV57" s="111"/>
      <c r="BRW57" s="111"/>
      <c r="BRX57" s="111"/>
      <c r="BRY57" s="111"/>
      <c r="BRZ57" s="111"/>
      <c r="BSA57" s="111"/>
      <c r="BSB57" s="111"/>
      <c r="BSC57" s="111"/>
      <c r="BSD57" s="111"/>
      <c r="BSE57" s="111"/>
      <c r="BSF57" s="111"/>
      <c r="BSG57" s="111"/>
      <c r="BSH57" s="111"/>
      <c r="BSI57" s="111"/>
      <c r="BSJ57" s="111"/>
      <c r="BSK57" s="111"/>
      <c r="BSL57" s="111"/>
      <c r="BSM57" s="111"/>
      <c r="BSN57" s="111"/>
      <c r="BSO57" s="111"/>
      <c r="BSP57" s="111"/>
      <c r="BSQ57" s="111"/>
      <c r="BSR57" s="111"/>
      <c r="BSS57" s="111"/>
      <c r="BST57" s="111"/>
      <c r="BSU57" s="111"/>
      <c r="BSV57" s="111"/>
      <c r="BSW57" s="111"/>
      <c r="BSX57" s="111"/>
      <c r="BSY57" s="111"/>
      <c r="BSZ57" s="111"/>
      <c r="BTA57" s="111"/>
      <c r="BTB57" s="111"/>
      <c r="BTC57" s="111"/>
      <c r="BTD57" s="111"/>
      <c r="BTE57" s="111"/>
      <c r="BTF57" s="111"/>
      <c r="BTG57" s="111"/>
      <c r="BTH57" s="111"/>
      <c r="BTI57" s="111"/>
      <c r="BTJ57" s="111"/>
      <c r="BTK57" s="111"/>
      <c r="BTL57" s="111"/>
      <c r="BTM57" s="111"/>
      <c r="BTN57" s="111"/>
      <c r="BTO57" s="111"/>
      <c r="BTP57" s="111"/>
      <c r="BTQ57" s="111"/>
      <c r="BTR57" s="111"/>
      <c r="BTS57" s="111"/>
      <c r="BTT57" s="111"/>
      <c r="BTU57" s="111"/>
      <c r="BTV57" s="111"/>
      <c r="BTW57" s="111"/>
      <c r="BTX57" s="111"/>
      <c r="BTY57" s="111"/>
      <c r="BTZ57" s="111"/>
      <c r="BUA57" s="111"/>
      <c r="BUB57" s="111"/>
      <c r="BUC57" s="111"/>
      <c r="BUD57" s="111"/>
      <c r="BUE57" s="111"/>
      <c r="BUF57" s="111"/>
      <c r="BUG57" s="111"/>
      <c r="BUH57" s="111"/>
      <c r="BUI57" s="111"/>
      <c r="BUJ57" s="111"/>
      <c r="BUK57" s="111"/>
      <c r="BUL57" s="111"/>
      <c r="BUM57" s="111"/>
      <c r="BUN57" s="111"/>
      <c r="BUO57" s="111"/>
      <c r="BUP57" s="111"/>
      <c r="BUQ57" s="111"/>
      <c r="BUR57" s="111"/>
      <c r="BUS57" s="111"/>
      <c r="BUT57" s="111"/>
      <c r="BUU57" s="111"/>
      <c r="BUV57" s="111"/>
      <c r="BUW57" s="111"/>
      <c r="BUX57" s="111"/>
      <c r="BUY57" s="111"/>
      <c r="BUZ57" s="111"/>
      <c r="BVA57" s="111"/>
      <c r="BVB57" s="111"/>
      <c r="BVC57" s="111"/>
      <c r="BVD57" s="111"/>
      <c r="BVE57" s="111"/>
      <c r="BVF57" s="111"/>
      <c r="BVG57" s="111"/>
      <c r="BVH57" s="111"/>
      <c r="BVI57" s="111"/>
      <c r="BVJ57" s="111"/>
      <c r="BVK57" s="111"/>
      <c r="BVL57" s="111"/>
      <c r="BVM57" s="111"/>
      <c r="BVN57" s="111"/>
      <c r="BVO57" s="111"/>
      <c r="BVP57" s="111"/>
      <c r="BVQ57" s="111"/>
      <c r="BVR57" s="111"/>
      <c r="BVS57" s="111"/>
      <c r="BVT57" s="111"/>
      <c r="BVU57" s="111"/>
      <c r="BVV57" s="111"/>
      <c r="BVW57" s="111"/>
      <c r="BVX57" s="111"/>
      <c r="BVY57" s="111"/>
      <c r="BVZ57" s="111"/>
      <c r="BWA57" s="111"/>
      <c r="BWB57" s="111"/>
      <c r="BWC57" s="111"/>
      <c r="BWD57" s="111"/>
      <c r="BWE57" s="111"/>
      <c r="BWF57" s="111"/>
      <c r="BWG57" s="111"/>
      <c r="BWH57" s="111"/>
      <c r="BWI57" s="111"/>
      <c r="BWJ57" s="111"/>
      <c r="BWK57" s="111"/>
      <c r="BWL57" s="111"/>
      <c r="BWM57" s="111"/>
      <c r="BWN57" s="111"/>
      <c r="BWO57" s="111"/>
      <c r="BWP57" s="111"/>
      <c r="BWQ57" s="111"/>
      <c r="BWR57" s="111"/>
      <c r="BWS57" s="111"/>
      <c r="BWT57" s="111"/>
      <c r="BWU57" s="111"/>
      <c r="BWV57" s="111"/>
      <c r="BWW57" s="111"/>
      <c r="BWX57" s="111"/>
      <c r="BWY57" s="111"/>
      <c r="BWZ57" s="111"/>
      <c r="BXA57" s="111"/>
      <c r="BXB57" s="111"/>
      <c r="BXC57" s="111"/>
      <c r="BXD57" s="111"/>
      <c r="BXE57" s="111"/>
      <c r="BXF57" s="111"/>
      <c r="BXG57" s="111"/>
      <c r="BXH57" s="111"/>
      <c r="BXI57" s="111"/>
      <c r="BXJ57" s="111"/>
      <c r="BXK57" s="111"/>
      <c r="BXL57" s="111"/>
      <c r="BXM57" s="111"/>
      <c r="BXN57" s="111"/>
      <c r="BXO57" s="111"/>
      <c r="BXP57" s="111"/>
      <c r="BXQ57" s="111"/>
      <c r="BXR57" s="111"/>
      <c r="BXS57" s="111"/>
      <c r="BXT57" s="111"/>
      <c r="BXU57" s="111"/>
      <c r="BXV57" s="111"/>
      <c r="BXW57" s="111"/>
      <c r="BXX57" s="111"/>
      <c r="BXY57" s="111"/>
      <c r="BXZ57" s="111"/>
      <c r="BYA57" s="111"/>
      <c r="BYB57" s="111"/>
      <c r="BYC57" s="111"/>
      <c r="BYD57" s="111"/>
      <c r="BYE57" s="111"/>
      <c r="BYF57" s="111"/>
      <c r="BYG57" s="111"/>
      <c r="BYH57" s="111"/>
      <c r="BYI57" s="111"/>
      <c r="BYJ57" s="111"/>
      <c r="BYK57" s="111"/>
      <c r="BYL57" s="111"/>
      <c r="BYM57" s="111"/>
      <c r="BYN57" s="111"/>
      <c r="BYO57" s="111"/>
      <c r="BYP57" s="111"/>
      <c r="BYQ57" s="111"/>
      <c r="BYR57" s="111"/>
      <c r="BYS57" s="111"/>
      <c r="BYT57" s="111"/>
      <c r="BYU57" s="111"/>
      <c r="BYV57" s="111"/>
      <c r="BYW57" s="111"/>
      <c r="BYX57" s="111"/>
      <c r="BYY57" s="111"/>
      <c r="BYZ57" s="111"/>
      <c r="BZA57" s="111"/>
      <c r="BZB57" s="111"/>
      <c r="BZC57" s="111"/>
      <c r="BZD57" s="111"/>
      <c r="BZE57" s="111"/>
      <c r="BZF57" s="111"/>
      <c r="BZG57" s="111"/>
      <c r="BZH57" s="111"/>
      <c r="BZI57" s="111"/>
      <c r="BZJ57" s="111"/>
      <c r="BZK57" s="111"/>
      <c r="BZL57" s="111"/>
      <c r="BZM57" s="111"/>
      <c r="BZN57" s="111"/>
      <c r="BZO57" s="111"/>
      <c r="BZP57" s="111"/>
      <c r="BZQ57" s="111"/>
      <c r="BZR57" s="111"/>
      <c r="BZS57" s="111"/>
      <c r="BZT57" s="111"/>
      <c r="BZU57" s="111"/>
      <c r="BZV57" s="111"/>
      <c r="BZW57" s="111"/>
      <c r="BZX57" s="111"/>
      <c r="BZY57" s="111"/>
      <c r="BZZ57" s="111"/>
      <c r="CAA57" s="111"/>
      <c r="CAB57" s="111"/>
      <c r="CAC57" s="111"/>
      <c r="CAD57" s="111"/>
      <c r="CAE57" s="111"/>
      <c r="CAF57" s="111"/>
      <c r="CAG57" s="111"/>
      <c r="CAH57" s="111"/>
      <c r="CAI57" s="111"/>
      <c r="CAJ57" s="111"/>
      <c r="CAK57" s="111"/>
      <c r="CAL57" s="111"/>
      <c r="CAM57" s="111"/>
      <c r="CAN57" s="111"/>
      <c r="CAO57" s="111"/>
      <c r="CAP57" s="111"/>
      <c r="CAQ57" s="111"/>
      <c r="CAR57" s="111"/>
      <c r="CAS57" s="111"/>
      <c r="CAT57" s="111"/>
      <c r="CAU57" s="111"/>
      <c r="CAV57" s="111"/>
      <c r="CAW57" s="111"/>
      <c r="CAX57" s="111"/>
      <c r="CAY57" s="111"/>
      <c r="CAZ57" s="111"/>
      <c r="CBA57" s="111"/>
      <c r="CBB57" s="111"/>
      <c r="CBC57" s="111"/>
      <c r="CBD57" s="111"/>
      <c r="CBE57" s="111"/>
      <c r="CBF57" s="111"/>
      <c r="CBG57" s="111"/>
      <c r="CBH57" s="111"/>
      <c r="CBI57" s="111"/>
      <c r="CBJ57" s="111"/>
      <c r="CBK57" s="111"/>
      <c r="CBL57" s="111"/>
      <c r="CBM57" s="111"/>
      <c r="CBN57" s="111"/>
      <c r="CBO57" s="111"/>
      <c r="CBP57" s="111"/>
      <c r="CBQ57" s="111"/>
      <c r="CBR57" s="111"/>
      <c r="CBS57" s="111"/>
      <c r="CBT57" s="111"/>
      <c r="CBU57" s="111"/>
      <c r="CBV57" s="111"/>
      <c r="CBW57" s="111"/>
      <c r="CBX57" s="111"/>
      <c r="CBY57" s="111"/>
      <c r="CBZ57" s="111"/>
      <c r="CCA57" s="111"/>
      <c r="CCB57" s="111"/>
      <c r="CCC57" s="111"/>
      <c r="CCD57" s="111"/>
      <c r="CCE57" s="111"/>
      <c r="CCF57" s="111"/>
      <c r="CCG57" s="111"/>
      <c r="CCH57" s="111"/>
      <c r="CCI57" s="111"/>
      <c r="CCJ57" s="111"/>
      <c r="CCK57" s="111"/>
      <c r="CCL57" s="111"/>
      <c r="CCM57" s="111"/>
      <c r="CCN57" s="111"/>
      <c r="CCO57" s="111"/>
      <c r="CCP57" s="111"/>
      <c r="CCQ57" s="111"/>
      <c r="CCR57" s="111"/>
      <c r="CCS57" s="111"/>
      <c r="CCT57" s="111"/>
      <c r="CCU57" s="111"/>
      <c r="CCV57" s="111"/>
      <c r="CCW57" s="111"/>
      <c r="CCX57" s="111"/>
      <c r="CCY57" s="111"/>
      <c r="CCZ57" s="111"/>
      <c r="CDA57" s="111"/>
      <c r="CDB57" s="111"/>
      <c r="CDC57" s="111"/>
      <c r="CDD57" s="111"/>
      <c r="CDE57" s="111"/>
      <c r="CDF57" s="111"/>
      <c r="CDG57" s="111"/>
      <c r="CDH57" s="111"/>
      <c r="CDI57" s="111"/>
      <c r="CDJ57" s="111"/>
      <c r="CDK57" s="111"/>
      <c r="CDL57" s="111"/>
      <c r="CDM57" s="111"/>
      <c r="CDN57" s="111"/>
      <c r="CDO57" s="111"/>
      <c r="CDP57" s="111"/>
      <c r="CDQ57" s="111"/>
      <c r="CDR57" s="111"/>
      <c r="CDS57" s="111"/>
      <c r="CDT57" s="111"/>
      <c r="CDU57" s="111"/>
      <c r="CDV57" s="111"/>
      <c r="CDW57" s="111"/>
      <c r="CDX57" s="111"/>
      <c r="CDY57" s="111"/>
      <c r="CDZ57" s="111"/>
      <c r="CEA57" s="111"/>
      <c r="CEB57" s="111"/>
      <c r="CEC57" s="111"/>
      <c r="CED57" s="111"/>
      <c r="CEE57" s="111"/>
      <c r="CEF57" s="111"/>
      <c r="CEG57" s="111"/>
      <c r="CEH57" s="111"/>
      <c r="CEI57" s="111"/>
      <c r="CEJ57" s="111"/>
      <c r="CEK57" s="111"/>
      <c r="CEL57" s="111"/>
      <c r="CEM57" s="111"/>
      <c r="CEN57" s="111"/>
      <c r="CEO57" s="111"/>
      <c r="CEP57" s="111"/>
      <c r="CEQ57" s="111"/>
      <c r="CER57" s="111"/>
      <c r="CES57" s="111"/>
      <c r="CET57" s="111"/>
      <c r="CEU57" s="111"/>
      <c r="CEV57" s="111"/>
      <c r="CEW57" s="111"/>
      <c r="CEX57" s="111"/>
      <c r="CEY57" s="111"/>
      <c r="CEZ57" s="111"/>
      <c r="CFA57" s="111"/>
      <c r="CFB57" s="111"/>
      <c r="CFC57" s="111"/>
      <c r="CFD57" s="111"/>
      <c r="CFE57" s="111"/>
      <c r="CFF57" s="111"/>
      <c r="CFG57" s="111"/>
      <c r="CFH57" s="111"/>
      <c r="CFI57" s="111"/>
      <c r="CFJ57" s="111"/>
      <c r="CFK57" s="111"/>
      <c r="CFL57" s="111"/>
      <c r="CFM57" s="111"/>
      <c r="CFN57" s="111"/>
      <c r="CFO57" s="111"/>
      <c r="CFP57" s="111"/>
      <c r="CFQ57" s="111"/>
      <c r="CFR57" s="111"/>
      <c r="CFS57" s="111"/>
      <c r="CFT57" s="111"/>
      <c r="CFU57" s="111"/>
      <c r="CFV57" s="111"/>
      <c r="CFW57" s="111"/>
      <c r="CFX57" s="111"/>
      <c r="CFY57" s="111"/>
      <c r="CFZ57" s="111"/>
      <c r="CGA57" s="111"/>
      <c r="CGB57" s="111"/>
      <c r="CGC57" s="111"/>
      <c r="CGD57" s="111"/>
      <c r="CGE57" s="111"/>
      <c r="CGF57" s="111"/>
      <c r="CGG57" s="111"/>
      <c r="CGH57" s="111"/>
      <c r="CGI57" s="111"/>
      <c r="CGJ57" s="111"/>
      <c r="CGK57" s="111"/>
      <c r="CGL57" s="111"/>
      <c r="CGM57" s="111"/>
      <c r="CGN57" s="111"/>
      <c r="CGO57" s="111"/>
      <c r="CGP57" s="111"/>
      <c r="CGQ57" s="111"/>
      <c r="CGR57" s="111"/>
      <c r="CGS57" s="111"/>
      <c r="CGT57" s="111"/>
      <c r="CGU57" s="111"/>
      <c r="CGV57" s="111"/>
      <c r="CGW57" s="111"/>
      <c r="CGX57" s="111"/>
      <c r="CGY57" s="111"/>
      <c r="CGZ57" s="111"/>
      <c r="CHA57" s="111"/>
      <c r="CHB57" s="111"/>
      <c r="CHC57" s="111"/>
      <c r="CHD57" s="111"/>
      <c r="CHE57" s="111"/>
      <c r="CHF57" s="111"/>
      <c r="CHG57" s="111"/>
      <c r="CHH57" s="111"/>
      <c r="CHI57" s="111"/>
      <c r="CHJ57" s="111"/>
      <c r="CHK57" s="111"/>
      <c r="CHL57" s="111"/>
      <c r="CHM57" s="111"/>
      <c r="CHN57" s="111"/>
      <c r="CHO57" s="111"/>
      <c r="CHP57" s="111"/>
      <c r="CHQ57" s="111"/>
      <c r="CHR57" s="111"/>
      <c r="CHS57" s="111"/>
      <c r="CHT57" s="111"/>
      <c r="CHU57" s="111"/>
      <c r="CHV57" s="111"/>
      <c r="CHW57" s="111"/>
      <c r="CHX57" s="111"/>
      <c r="CHY57" s="111"/>
      <c r="CHZ57" s="111"/>
      <c r="CIA57" s="111"/>
      <c r="CIB57" s="111"/>
      <c r="CIC57" s="111"/>
      <c r="CID57" s="111"/>
      <c r="CIE57" s="111"/>
      <c r="CIF57" s="111"/>
      <c r="CIG57" s="111"/>
      <c r="CIH57" s="111"/>
      <c r="CII57" s="111"/>
      <c r="CIJ57" s="111"/>
      <c r="CIK57" s="111"/>
      <c r="CIL57" s="111"/>
      <c r="CIM57" s="111"/>
      <c r="CIN57" s="111"/>
      <c r="CIO57" s="111"/>
      <c r="CIP57" s="111"/>
      <c r="CIQ57" s="111"/>
      <c r="CIR57" s="111"/>
      <c r="CIS57" s="111"/>
      <c r="CIT57" s="111"/>
      <c r="CIU57" s="111"/>
      <c r="CIV57" s="111"/>
      <c r="CIW57" s="111"/>
      <c r="CIX57" s="111"/>
      <c r="CIY57" s="111"/>
      <c r="CIZ57" s="111"/>
      <c r="CJA57" s="111"/>
      <c r="CJB57" s="111"/>
      <c r="CJC57" s="111"/>
      <c r="CJD57" s="111"/>
      <c r="CJE57" s="111"/>
      <c r="CJF57" s="111"/>
      <c r="CJG57" s="111"/>
      <c r="CJH57" s="111"/>
      <c r="CJI57" s="111"/>
      <c r="CJJ57" s="111"/>
      <c r="CJK57" s="111"/>
      <c r="CJL57" s="111"/>
      <c r="CJM57" s="111"/>
      <c r="CJN57" s="111"/>
      <c r="CJO57" s="111"/>
      <c r="CJP57" s="111"/>
      <c r="CJQ57" s="111"/>
      <c r="CJR57" s="111"/>
      <c r="CJS57" s="111"/>
      <c r="CJT57" s="111"/>
      <c r="CJU57" s="111"/>
      <c r="CJV57" s="111"/>
      <c r="CJW57" s="111"/>
      <c r="CJX57" s="111"/>
      <c r="CJY57" s="111"/>
      <c r="CJZ57" s="111"/>
      <c r="CKA57" s="111"/>
      <c r="CKB57" s="111"/>
      <c r="CKC57" s="111"/>
      <c r="CKD57" s="111"/>
      <c r="CKE57" s="111"/>
      <c r="CKF57" s="111"/>
      <c r="CKG57" s="111"/>
      <c r="CKH57" s="111"/>
      <c r="CKI57" s="111"/>
      <c r="CKJ57" s="111"/>
      <c r="CKK57" s="111"/>
      <c r="CKL57" s="111"/>
      <c r="CKM57" s="111"/>
      <c r="CKN57" s="111"/>
      <c r="CKO57" s="111"/>
      <c r="CKP57" s="111"/>
      <c r="CKQ57" s="111"/>
      <c r="CKR57" s="111"/>
      <c r="CKS57" s="111"/>
      <c r="CKT57" s="111"/>
      <c r="CKU57" s="111"/>
      <c r="CKV57" s="111"/>
      <c r="CKW57" s="111"/>
      <c r="CKX57" s="111"/>
      <c r="CKY57" s="111"/>
      <c r="CKZ57" s="111"/>
      <c r="CLA57" s="111"/>
      <c r="CLB57" s="111"/>
      <c r="CLC57" s="111"/>
      <c r="CLD57" s="111"/>
      <c r="CLE57" s="111"/>
      <c r="CLF57" s="111"/>
      <c r="CLG57" s="111"/>
      <c r="CLH57" s="111"/>
      <c r="CLI57" s="111"/>
      <c r="CLJ57" s="111"/>
      <c r="CLK57" s="111"/>
      <c r="CLL57" s="111"/>
      <c r="CLM57" s="111"/>
      <c r="CLN57" s="111"/>
      <c r="CLO57" s="111"/>
      <c r="CLP57" s="111"/>
      <c r="CLQ57" s="111"/>
      <c r="CLR57" s="111"/>
      <c r="CLS57" s="111"/>
      <c r="CLT57" s="111"/>
      <c r="CLU57" s="111"/>
      <c r="CLV57" s="111"/>
      <c r="CLW57" s="111"/>
      <c r="CLX57" s="111"/>
      <c r="CLY57" s="111"/>
      <c r="CLZ57" s="111"/>
      <c r="CMA57" s="111"/>
      <c r="CMB57" s="111"/>
      <c r="CMC57" s="111"/>
      <c r="CMD57" s="111"/>
      <c r="CME57" s="111"/>
      <c r="CMF57" s="111"/>
      <c r="CMG57" s="111"/>
      <c r="CMH57" s="111"/>
      <c r="CMI57" s="111"/>
      <c r="CMJ57" s="111"/>
      <c r="CMK57" s="111"/>
      <c r="CML57" s="111"/>
      <c r="CMM57" s="111"/>
      <c r="CMN57" s="111"/>
      <c r="CMO57" s="111"/>
      <c r="CMP57" s="111"/>
      <c r="CMQ57" s="111"/>
      <c r="CMR57" s="111"/>
      <c r="CMS57" s="111"/>
      <c r="CMT57" s="111"/>
      <c r="CMU57" s="111"/>
      <c r="CMV57" s="111"/>
      <c r="CMW57" s="111"/>
      <c r="CMX57" s="111"/>
      <c r="CMY57" s="111"/>
      <c r="CMZ57" s="111"/>
      <c r="CNA57" s="111"/>
      <c r="CNB57" s="111"/>
      <c r="CNC57" s="111"/>
      <c r="CND57" s="111"/>
      <c r="CNE57" s="111"/>
      <c r="CNF57" s="111"/>
      <c r="CNG57" s="111"/>
      <c r="CNH57" s="111"/>
      <c r="CNI57" s="111"/>
      <c r="CNJ57" s="111"/>
      <c r="CNK57" s="111"/>
      <c r="CNL57" s="111"/>
      <c r="CNM57" s="111"/>
      <c r="CNN57" s="111"/>
      <c r="CNO57" s="111"/>
      <c r="CNP57" s="111"/>
      <c r="CNQ57" s="111"/>
      <c r="CNR57" s="111"/>
      <c r="CNS57" s="111"/>
      <c r="CNT57" s="111"/>
      <c r="CNU57" s="111"/>
      <c r="CNV57" s="111"/>
      <c r="CNW57" s="111"/>
      <c r="CNX57" s="111"/>
      <c r="CNY57" s="111"/>
      <c r="CNZ57" s="111"/>
      <c r="COA57" s="111"/>
      <c r="COB57" s="111"/>
      <c r="COC57" s="111"/>
      <c r="COD57" s="111"/>
      <c r="COE57" s="111"/>
      <c r="COF57" s="111"/>
      <c r="COG57" s="111"/>
      <c r="COH57" s="111"/>
      <c r="COI57" s="111"/>
      <c r="COJ57" s="111"/>
      <c r="COK57" s="111"/>
      <c r="COL57" s="111"/>
      <c r="COM57" s="111"/>
      <c r="CON57" s="111"/>
      <c r="COO57" s="111"/>
      <c r="COP57" s="111"/>
      <c r="COQ57" s="111"/>
      <c r="COR57" s="111"/>
      <c r="COS57" s="111"/>
      <c r="COT57" s="111"/>
      <c r="COU57" s="111"/>
      <c r="COV57" s="111"/>
      <c r="COW57" s="111"/>
      <c r="COX57" s="111"/>
      <c r="COY57" s="111"/>
      <c r="COZ57" s="111"/>
      <c r="CPA57" s="111"/>
      <c r="CPB57" s="111"/>
      <c r="CPC57" s="111"/>
      <c r="CPD57" s="111"/>
      <c r="CPE57" s="111"/>
      <c r="CPF57" s="111"/>
      <c r="CPG57" s="111"/>
      <c r="CPH57" s="111"/>
      <c r="CPI57" s="111"/>
      <c r="CPJ57" s="111"/>
      <c r="CPK57" s="111"/>
      <c r="CPL57" s="111"/>
      <c r="CPM57" s="111"/>
      <c r="CPN57" s="111"/>
      <c r="CPO57" s="111"/>
      <c r="CPP57" s="111"/>
      <c r="CPQ57" s="111"/>
      <c r="CPR57" s="111"/>
      <c r="CPS57" s="111"/>
      <c r="CPT57" s="111"/>
      <c r="CPU57" s="111"/>
      <c r="CPV57" s="111"/>
      <c r="CPW57" s="111"/>
      <c r="CPX57" s="111"/>
      <c r="CPY57" s="111"/>
      <c r="CPZ57" s="111"/>
      <c r="CQA57" s="111"/>
      <c r="CQB57" s="111"/>
      <c r="CQC57" s="111"/>
      <c r="CQD57" s="111"/>
      <c r="CQE57" s="111"/>
      <c r="CQF57" s="111"/>
      <c r="CQG57" s="111"/>
      <c r="CQH57" s="111"/>
      <c r="CQI57" s="111"/>
      <c r="CQJ57" s="111"/>
      <c r="CQK57" s="111"/>
      <c r="CQL57" s="111"/>
      <c r="CQM57" s="111"/>
      <c r="CQN57" s="111"/>
      <c r="CQO57" s="111"/>
      <c r="CQP57" s="111"/>
      <c r="CQQ57" s="111"/>
      <c r="CQR57" s="111"/>
      <c r="CQS57" s="111"/>
      <c r="CQT57" s="111"/>
      <c r="CQU57" s="111"/>
      <c r="CQV57" s="111"/>
      <c r="CQW57" s="111"/>
      <c r="CQX57" s="111"/>
      <c r="CQY57" s="111"/>
      <c r="CQZ57" s="111"/>
      <c r="CRA57" s="111"/>
      <c r="CRB57" s="111"/>
      <c r="CRC57" s="111"/>
      <c r="CRD57" s="111"/>
      <c r="CRE57" s="111"/>
      <c r="CRF57" s="111"/>
      <c r="CRG57" s="111"/>
      <c r="CRH57" s="111"/>
      <c r="CRI57" s="111"/>
      <c r="CRJ57" s="111"/>
      <c r="CRK57" s="111"/>
      <c r="CRL57" s="111"/>
      <c r="CRM57" s="111"/>
      <c r="CRN57" s="111"/>
      <c r="CRO57" s="111"/>
      <c r="CRP57" s="111"/>
      <c r="CRQ57" s="111"/>
      <c r="CRR57" s="111"/>
      <c r="CRS57" s="111"/>
      <c r="CRT57" s="111"/>
      <c r="CRU57" s="111"/>
      <c r="CRV57" s="111"/>
      <c r="CRW57" s="111"/>
      <c r="CRX57" s="111"/>
      <c r="CRY57" s="111"/>
      <c r="CRZ57" s="111"/>
      <c r="CSA57" s="111"/>
      <c r="CSB57" s="111"/>
      <c r="CSC57" s="111"/>
      <c r="CSD57" s="111"/>
      <c r="CSE57" s="111"/>
      <c r="CSF57" s="111"/>
      <c r="CSG57" s="111"/>
      <c r="CSH57" s="111"/>
      <c r="CSI57" s="111"/>
      <c r="CSJ57" s="111"/>
      <c r="CSK57" s="111"/>
      <c r="CSL57" s="111"/>
      <c r="CSM57" s="111"/>
      <c r="CSN57" s="111"/>
      <c r="CSO57" s="111"/>
      <c r="CSP57" s="111"/>
      <c r="CSQ57" s="111"/>
      <c r="CSR57" s="111"/>
      <c r="CSS57" s="111"/>
      <c r="CST57" s="111"/>
      <c r="CSU57" s="111"/>
      <c r="CSV57" s="111"/>
      <c r="CSW57" s="111"/>
      <c r="CSX57" s="111"/>
      <c r="CSY57" s="111"/>
      <c r="CSZ57" s="111"/>
      <c r="CTA57" s="111"/>
      <c r="CTB57" s="111"/>
      <c r="CTC57" s="111"/>
      <c r="CTD57" s="111"/>
      <c r="CTE57" s="111"/>
      <c r="CTF57" s="111"/>
      <c r="CTG57" s="111"/>
      <c r="CTH57" s="111"/>
      <c r="CTI57" s="111"/>
      <c r="CTJ57" s="111"/>
      <c r="CTK57" s="111"/>
      <c r="CTL57" s="111"/>
      <c r="CTM57" s="111"/>
      <c r="CTN57" s="111"/>
      <c r="CTO57" s="111"/>
      <c r="CTP57" s="111"/>
      <c r="CTQ57" s="111"/>
      <c r="CTR57" s="111"/>
      <c r="CTS57" s="111"/>
      <c r="CTT57" s="111"/>
      <c r="CTU57" s="111"/>
      <c r="CTV57" s="111"/>
      <c r="CTW57" s="111"/>
      <c r="CTX57" s="111"/>
      <c r="CTY57" s="111"/>
      <c r="CTZ57" s="111"/>
      <c r="CUA57" s="111"/>
      <c r="CUB57" s="111"/>
      <c r="CUC57" s="111"/>
      <c r="CUD57" s="111"/>
      <c r="CUE57" s="111"/>
      <c r="CUF57" s="111"/>
      <c r="CUG57" s="111"/>
      <c r="CUH57" s="111"/>
      <c r="CUI57" s="111"/>
      <c r="CUJ57" s="111"/>
      <c r="CUK57" s="111"/>
      <c r="CUL57" s="111"/>
      <c r="CUM57" s="111"/>
      <c r="CUN57" s="111"/>
      <c r="CUO57" s="111"/>
      <c r="CUP57" s="111"/>
      <c r="CUQ57" s="111"/>
      <c r="CUR57" s="111"/>
      <c r="CUS57" s="111"/>
      <c r="CUT57" s="111"/>
      <c r="CUU57" s="111"/>
      <c r="CUV57" s="111"/>
      <c r="CUW57" s="111"/>
      <c r="CUX57" s="111"/>
      <c r="CUY57" s="111"/>
      <c r="CUZ57" s="111"/>
      <c r="CVA57" s="111"/>
      <c r="CVB57" s="111"/>
      <c r="CVC57" s="111"/>
      <c r="CVD57" s="111"/>
      <c r="CVE57" s="111"/>
      <c r="CVF57" s="111"/>
      <c r="CVG57" s="111"/>
      <c r="CVH57" s="111"/>
      <c r="CVI57" s="111"/>
      <c r="CVJ57" s="111"/>
      <c r="CVK57" s="111"/>
      <c r="CVL57" s="111"/>
      <c r="CVM57" s="111"/>
      <c r="CVN57" s="111"/>
      <c r="CVO57" s="111"/>
      <c r="CVP57" s="111"/>
      <c r="CVQ57" s="111"/>
      <c r="CVR57" s="111"/>
      <c r="CVS57" s="111"/>
      <c r="CVT57" s="111"/>
      <c r="CVU57" s="111"/>
      <c r="CVV57" s="111"/>
      <c r="CVW57" s="111"/>
      <c r="CVX57" s="111"/>
      <c r="CVY57" s="111"/>
      <c r="CVZ57" s="111"/>
      <c r="CWA57" s="111"/>
      <c r="CWB57" s="111"/>
      <c r="CWC57" s="111"/>
      <c r="CWD57" s="111"/>
      <c r="CWE57" s="111"/>
      <c r="CWF57" s="111"/>
      <c r="CWG57" s="111"/>
      <c r="CWH57" s="111"/>
      <c r="CWI57" s="111"/>
      <c r="CWJ57" s="111"/>
      <c r="CWK57" s="111"/>
      <c r="CWL57" s="111"/>
      <c r="CWM57" s="111"/>
      <c r="CWN57" s="111"/>
      <c r="CWO57" s="111"/>
      <c r="CWP57" s="111"/>
      <c r="CWQ57" s="111"/>
      <c r="CWR57" s="111"/>
      <c r="CWS57" s="111"/>
      <c r="CWT57" s="111"/>
      <c r="CWU57" s="111"/>
      <c r="CWV57" s="111"/>
      <c r="CWW57" s="111"/>
      <c r="CWX57" s="111"/>
      <c r="CWY57" s="111"/>
      <c r="CWZ57" s="111"/>
      <c r="CXA57" s="111"/>
      <c r="CXB57" s="111"/>
      <c r="CXC57" s="111"/>
      <c r="CXD57" s="111"/>
      <c r="CXE57" s="111"/>
      <c r="CXF57" s="111"/>
      <c r="CXG57" s="111"/>
      <c r="CXH57" s="111"/>
      <c r="CXI57" s="111"/>
      <c r="CXJ57" s="111"/>
      <c r="CXK57" s="111"/>
      <c r="CXL57" s="111"/>
      <c r="CXM57" s="111"/>
      <c r="CXN57" s="111"/>
      <c r="CXO57" s="111"/>
      <c r="CXP57" s="111"/>
      <c r="CXQ57" s="111"/>
      <c r="CXR57" s="111"/>
      <c r="CXS57" s="111"/>
      <c r="CXT57" s="111"/>
      <c r="CXU57" s="111"/>
      <c r="CXV57" s="111"/>
      <c r="CXW57" s="111"/>
      <c r="CXX57" s="111"/>
      <c r="CXY57" s="111"/>
      <c r="CXZ57" s="111"/>
      <c r="CYA57" s="111"/>
      <c r="CYB57" s="111"/>
      <c r="CYC57" s="111"/>
      <c r="CYD57" s="111"/>
      <c r="CYE57" s="111"/>
      <c r="CYF57" s="111"/>
      <c r="CYG57" s="111"/>
      <c r="CYH57" s="111"/>
      <c r="CYI57" s="111"/>
      <c r="CYJ57" s="111"/>
      <c r="CYK57" s="111"/>
      <c r="CYL57" s="111"/>
      <c r="CYM57" s="111"/>
      <c r="CYN57" s="111"/>
      <c r="CYO57" s="111"/>
      <c r="CYP57" s="111"/>
      <c r="CYQ57" s="111"/>
      <c r="CYR57" s="111"/>
      <c r="CYS57" s="111"/>
      <c r="CYT57" s="111"/>
      <c r="CYU57" s="111"/>
      <c r="CYV57" s="111"/>
      <c r="CYW57" s="111"/>
      <c r="CYX57" s="111"/>
      <c r="CYY57" s="111"/>
      <c r="CYZ57" s="111"/>
      <c r="CZA57" s="111"/>
      <c r="CZB57" s="111"/>
      <c r="CZC57" s="111"/>
      <c r="CZD57" s="111"/>
      <c r="CZE57" s="111"/>
      <c r="CZF57" s="111"/>
      <c r="CZG57" s="111"/>
      <c r="CZH57" s="111"/>
      <c r="CZI57" s="111"/>
      <c r="CZJ57" s="111"/>
      <c r="CZK57" s="111"/>
      <c r="CZL57" s="111"/>
      <c r="CZM57" s="111"/>
      <c r="CZN57" s="111"/>
      <c r="CZO57" s="111"/>
      <c r="CZP57" s="111"/>
      <c r="CZQ57" s="111"/>
      <c r="CZR57" s="111"/>
      <c r="CZS57" s="111"/>
      <c r="CZT57" s="111"/>
      <c r="CZU57" s="111"/>
      <c r="CZV57" s="111"/>
      <c r="CZW57" s="111"/>
      <c r="CZX57" s="111"/>
      <c r="CZY57" s="111"/>
      <c r="CZZ57" s="111"/>
      <c r="DAA57" s="111"/>
      <c r="DAB57" s="111"/>
      <c r="DAC57" s="111"/>
      <c r="DAD57" s="111"/>
      <c r="DAE57" s="111"/>
      <c r="DAF57" s="111"/>
      <c r="DAG57" s="111"/>
      <c r="DAH57" s="111"/>
      <c r="DAI57" s="111"/>
      <c r="DAJ57" s="111"/>
      <c r="DAK57" s="111"/>
      <c r="DAL57" s="111"/>
      <c r="DAM57" s="111"/>
      <c r="DAN57" s="111"/>
      <c r="DAO57" s="111"/>
      <c r="DAP57" s="111"/>
      <c r="DAQ57" s="111"/>
      <c r="DAR57" s="111"/>
      <c r="DAS57" s="111"/>
      <c r="DAT57" s="111"/>
      <c r="DAU57" s="111"/>
      <c r="DAV57" s="111"/>
      <c r="DAW57" s="111"/>
      <c r="DAX57" s="111"/>
      <c r="DAY57" s="111"/>
      <c r="DAZ57" s="111"/>
      <c r="DBA57" s="111"/>
      <c r="DBB57" s="111"/>
      <c r="DBC57" s="111"/>
      <c r="DBD57" s="111"/>
      <c r="DBE57" s="111"/>
      <c r="DBF57" s="111"/>
      <c r="DBG57" s="111"/>
      <c r="DBH57" s="111"/>
      <c r="DBI57" s="111"/>
      <c r="DBJ57" s="111"/>
      <c r="DBK57" s="111"/>
      <c r="DBL57" s="111"/>
      <c r="DBM57" s="111"/>
      <c r="DBN57" s="111"/>
      <c r="DBO57" s="111"/>
      <c r="DBP57" s="111"/>
      <c r="DBQ57" s="111"/>
      <c r="DBR57" s="111"/>
      <c r="DBS57" s="111"/>
      <c r="DBT57" s="111"/>
      <c r="DBU57" s="111"/>
      <c r="DBV57" s="111"/>
      <c r="DBW57" s="111"/>
      <c r="DBX57" s="111"/>
      <c r="DBY57" s="111"/>
      <c r="DBZ57" s="111"/>
      <c r="DCA57" s="111"/>
      <c r="DCB57" s="111"/>
      <c r="DCC57" s="111"/>
      <c r="DCD57" s="111"/>
      <c r="DCE57" s="111"/>
      <c r="DCF57" s="111"/>
      <c r="DCG57" s="111"/>
      <c r="DCH57" s="111"/>
      <c r="DCI57" s="111"/>
      <c r="DCJ57" s="111"/>
      <c r="DCK57" s="111"/>
      <c r="DCL57" s="111"/>
      <c r="DCM57" s="111"/>
      <c r="DCN57" s="111"/>
      <c r="DCO57" s="111"/>
      <c r="DCP57" s="111"/>
      <c r="DCQ57" s="111"/>
      <c r="DCR57" s="111"/>
      <c r="DCS57" s="111"/>
      <c r="DCT57" s="111"/>
      <c r="DCU57" s="111"/>
      <c r="DCV57" s="111"/>
      <c r="DCW57" s="111"/>
      <c r="DCX57" s="111"/>
      <c r="DCY57" s="111"/>
      <c r="DCZ57" s="111"/>
      <c r="DDA57" s="111"/>
      <c r="DDB57" s="111"/>
      <c r="DDC57" s="111"/>
      <c r="DDD57" s="111"/>
      <c r="DDE57" s="111"/>
      <c r="DDF57" s="111"/>
      <c r="DDG57" s="111"/>
      <c r="DDH57" s="111"/>
      <c r="DDI57" s="111"/>
      <c r="DDJ57" s="111"/>
      <c r="DDK57" s="111"/>
      <c r="DDL57" s="111"/>
      <c r="DDM57" s="111"/>
      <c r="DDN57" s="111"/>
      <c r="DDO57" s="111"/>
      <c r="DDP57" s="111"/>
      <c r="DDQ57" s="111"/>
      <c r="DDR57" s="111"/>
      <c r="DDS57" s="111"/>
      <c r="DDT57" s="111"/>
      <c r="DDU57" s="111"/>
      <c r="DDV57" s="111"/>
      <c r="DDW57" s="111"/>
      <c r="DDX57" s="111"/>
      <c r="DDY57" s="111"/>
      <c r="DDZ57" s="111"/>
      <c r="DEA57" s="111"/>
      <c r="DEB57" s="111"/>
      <c r="DEC57" s="111"/>
      <c r="DED57" s="111"/>
      <c r="DEE57" s="111"/>
      <c r="DEF57" s="111"/>
      <c r="DEG57" s="111"/>
      <c r="DEH57" s="111"/>
      <c r="DEI57" s="111"/>
      <c r="DEJ57" s="111"/>
      <c r="DEK57" s="111"/>
      <c r="DEL57" s="111"/>
      <c r="DEM57" s="111"/>
      <c r="DEN57" s="111"/>
      <c r="DEO57" s="111"/>
      <c r="DEP57" s="111"/>
      <c r="DEQ57" s="111"/>
      <c r="DER57" s="111"/>
      <c r="DES57" s="111"/>
      <c r="DET57" s="111"/>
      <c r="DEU57" s="111"/>
      <c r="DEV57" s="111"/>
      <c r="DEW57" s="111"/>
      <c r="DEX57" s="111"/>
      <c r="DEY57" s="111"/>
      <c r="DEZ57" s="111"/>
      <c r="DFA57" s="111"/>
      <c r="DFB57" s="111"/>
      <c r="DFC57" s="111"/>
      <c r="DFD57" s="111"/>
      <c r="DFE57" s="111"/>
      <c r="DFF57" s="111"/>
      <c r="DFG57" s="111"/>
      <c r="DFH57" s="111"/>
      <c r="DFI57" s="111"/>
      <c r="DFJ57" s="111"/>
      <c r="DFK57" s="111"/>
      <c r="DFL57" s="111"/>
      <c r="DFM57" s="111"/>
      <c r="DFN57" s="111"/>
      <c r="DFO57" s="111"/>
      <c r="DFP57" s="111"/>
      <c r="DFQ57" s="111"/>
      <c r="DFR57" s="111"/>
      <c r="DFS57" s="111"/>
      <c r="DFT57" s="111"/>
      <c r="DFU57" s="111"/>
      <c r="DFV57" s="111"/>
      <c r="DFW57" s="111"/>
      <c r="DFX57" s="111"/>
      <c r="DFY57" s="111"/>
      <c r="DFZ57" s="111"/>
      <c r="DGA57" s="111"/>
      <c r="DGB57" s="111"/>
      <c r="DGC57" s="111"/>
      <c r="DGD57" s="111"/>
      <c r="DGE57" s="111"/>
      <c r="DGF57" s="111"/>
      <c r="DGG57" s="111"/>
      <c r="DGH57" s="111"/>
      <c r="DGI57" s="111"/>
      <c r="DGJ57" s="111"/>
      <c r="DGK57" s="111"/>
      <c r="DGL57" s="111"/>
      <c r="DGM57" s="111"/>
      <c r="DGN57" s="111"/>
      <c r="DGO57" s="111"/>
      <c r="DGP57" s="111"/>
      <c r="DGQ57" s="111"/>
      <c r="DGR57" s="111"/>
      <c r="DGS57" s="111"/>
      <c r="DGT57" s="111"/>
      <c r="DGU57" s="111"/>
      <c r="DGV57" s="111"/>
      <c r="DGW57" s="111"/>
      <c r="DGX57" s="111"/>
      <c r="DGY57" s="111"/>
      <c r="DGZ57" s="111"/>
      <c r="DHA57" s="111"/>
      <c r="DHB57" s="111"/>
      <c r="DHC57" s="111"/>
      <c r="DHD57" s="111"/>
      <c r="DHE57" s="111"/>
      <c r="DHF57" s="111"/>
      <c r="DHG57" s="111"/>
      <c r="DHH57" s="111"/>
      <c r="DHI57" s="111"/>
      <c r="DHJ57" s="111"/>
      <c r="DHK57" s="111"/>
      <c r="DHL57" s="111"/>
      <c r="DHM57" s="111"/>
      <c r="DHN57" s="111"/>
      <c r="DHO57" s="111"/>
      <c r="DHP57" s="111"/>
      <c r="DHQ57" s="111"/>
      <c r="DHR57" s="111"/>
      <c r="DHS57" s="111"/>
      <c r="DHT57" s="111"/>
      <c r="DHU57" s="111"/>
      <c r="DHV57" s="111"/>
      <c r="DHW57" s="111"/>
      <c r="DHX57" s="111"/>
      <c r="DHY57" s="111"/>
      <c r="DHZ57" s="111"/>
      <c r="DIA57" s="111"/>
      <c r="DIB57" s="111"/>
      <c r="DIC57" s="111"/>
      <c r="DID57" s="111"/>
      <c r="DIE57" s="111"/>
      <c r="DIF57" s="111"/>
      <c r="DIG57" s="111"/>
      <c r="DIH57" s="111"/>
      <c r="DII57" s="111"/>
      <c r="DIJ57" s="111"/>
      <c r="DIK57" s="111"/>
      <c r="DIL57" s="111"/>
      <c r="DIM57" s="111"/>
      <c r="DIN57" s="111"/>
      <c r="DIO57" s="111"/>
      <c r="DIP57" s="111"/>
      <c r="DIQ57" s="111"/>
      <c r="DIR57" s="111"/>
      <c r="DIS57" s="111"/>
      <c r="DIT57" s="111"/>
      <c r="DIU57" s="111"/>
      <c r="DIV57" s="111"/>
      <c r="DIW57" s="111"/>
      <c r="DIX57" s="111"/>
      <c r="DIY57" s="111"/>
      <c r="DIZ57" s="111"/>
      <c r="DJA57" s="111"/>
      <c r="DJB57" s="111"/>
      <c r="DJC57" s="111"/>
      <c r="DJD57" s="111"/>
      <c r="DJE57" s="111"/>
      <c r="DJF57" s="111"/>
      <c r="DJG57" s="111"/>
      <c r="DJH57" s="111"/>
      <c r="DJI57" s="111"/>
      <c r="DJJ57" s="111"/>
      <c r="DJK57" s="111"/>
      <c r="DJL57" s="111"/>
      <c r="DJM57" s="111"/>
      <c r="DJN57" s="111"/>
      <c r="DJO57" s="111"/>
      <c r="DJP57" s="111"/>
      <c r="DJQ57" s="111"/>
      <c r="DJR57" s="111"/>
      <c r="DJS57" s="111"/>
      <c r="DJT57" s="111"/>
      <c r="DJU57" s="111"/>
      <c r="DJV57" s="111"/>
      <c r="DJW57" s="111"/>
      <c r="DJX57" s="111"/>
      <c r="DJY57" s="111"/>
      <c r="DJZ57" s="111"/>
      <c r="DKA57" s="111"/>
      <c r="DKB57" s="111"/>
      <c r="DKC57" s="111"/>
      <c r="DKD57" s="111"/>
      <c r="DKE57" s="111"/>
      <c r="DKF57" s="111"/>
      <c r="DKG57" s="111"/>
      <c r="DKH57" s="111"/>
      <c r="DKI57" s="111"/>
      <c r="DKJ57" s="111"/>
      <c r="DKK57" s="111"/>
      <c r="DKL57" s="111"/>
      <c r="DKM57" s="111"/>
      <c r="DKN57" s="111"/>
      <c r="DKO57" s="111"/>
      <c r="DKP57" s="111"/>
      <c r="DKQ57" s="111"/>
      <c r="DKR57" s="111"/>
      <c r="DKS57" s="111"/>
      <c r="DKT57" s="111"/>
      <c r="DKU57" s="111"/>
      <c r="DKV57" s="111"/>
      <c r="DKW57" s="111"/>
      <c r="DKX57" s="111"/>
      <c r="DKY57" s="111"/>
      <c r="DKZ57" s="111"/>
      <c r="DLA57" s="111"/>
      <c r="DLB57" s="111"/>
      <c r="DLC57" s="111"/>
      <c r="DLD57" s="111"/>
      <c r="DLE57" s="111"/>
      <c r="DLF57" s="111"/>
      <c r="DLG57" s="111"/>
      <c r="DLH57" s="111"/>
      <c r="DLI57" s="111"/>
      <c r="DLJ57" s="111"/>
      <c r="DLK57" s="111"/>
      <c r="DLL57" s="111"/>
      <c r="DLM57" s="111"/>
      <c r="DLN57" s="111"/>
      <c r="DLO57" s="111"/>
      <c r="DLP57" s="111"/>
      <c r="DLQ57" s="111"/>
      <c r="DLR57" s="111"/>
      <c r="DLS57" s="111"/>
      <c r="DLT57" s="111"/>
      <c r="DLU57" s="111"/>
      <c r="DLV57" s="111"/>
      <c r="DLW57" s="111"/>
      <c r="DLX57" s="111"/>
      <c r="DLY57" s="111"/>
      <c r="DLZ57" s="111"/>
      <c r="DMA57" s="111"/>
      <c r="DMB57" s="111"/>
      <c r="DMC57" s="111"/>
      <c r="DMD57" s="111"/>
      <c r="DME57" s="111"/>
      <c r="DMF57" s="111"/>
      <c r="DMG57" s="111"/>
      <c r="DMH57" s="111"/>
      <c r="DMI57" s="111"/>
      <c r="DMJ57" s="111"/>
      <c r="DMK57" s="111"/>
      <c r="DML57" s="111"/>
      <c r="DMM57" s="111"/>
      <c r="DMN57" s="111"/>
      <c r="DMO57" s="111"/>
      <c r="DMP57" s="111"/>
      <c r="DMQ57" s="111"/>
      <c r="DMR57" s="111"/>
      <c r="DMS57" s="111"/>
      <c r="DMT57" s="111"/>
      <c r="DMU57" s="111"/>
      <c r="DMV57" s="111"/>
      <c r="DMW57" s="111"/>
      <c r="DMX57" s="111"/>
      <c r="DMY57" s="111"/>
      <c r="DMZ57" s="111"/>
      <c r="DNA57" s="111"/>
      <c r="DNB57" s="111"/>
      <c r="DNC57" s="111"/>
      <c r="DND57" s="111"/>
      <c r="DNE57" s="111"/>
      <c r="DNF57" s="111"/>
      <c r="DNG57" s="111"/>
      <c r="DNH57" s="111"/>
      <c r="DNI57" s="111"/>
      <c r="DNJ57" s="111"/>
      <c r="DNK57" s="111"/>
      <c r="DNL57" s="111"/>
      <c r="DNM57" s="111"/>
      <c r="DNN57" s="111"/>
      <c r="DNO57" s="111"/>
      <c r="DNP57" s="111"/>
      <c r="DNQ57" s="111"/>
      <c r="DNR57" s="111"/>
      <c r="DNS57" s="111"/>
      <c r="DNT57" s="111"/>
      <c r="DNU57" s="111"/>
      <c r="DNV57" s="111"/>
      <c r="DNW57" s="111"/>
      <c r="DNX57" s="111"/>
      <c r="DNY57" s="111"/>
      <c r="DNZ57" s="111"/>
      <c r="DOA57" s="111"/>
      <c r="DOB57" s="111"/>
      <c r="DOC57" s="111"/>
      <c r="DOD57" s="111"/>
      <c r="DOE57" s="111"/>
      <c r="DOF57" s="111"/>
      <c r="DOG57" s="111"/>
      <c r="DOH57" s="111"/>
      <c r="DOI57" s="111"/>
      <c r="DOJ57" s="111"/>
      <c r="DOK57" s="111"/>
      <c r="DOL57" s="111"/>
      <c r="DOM57" s="111"/>
      <c r="DON57" s="111"/>
      <c r="DOO57" s="111"/>
      <c r="DOP57" s="111"/>
      <c r="DOQ57" s="111"/>
      <c r="DOR57" s="111"/>
      <c r="DOS57" s="111"/>
      <c r="DOT57" s="111"/>
      <c r="DOU57" s="111"/>
      <c r="DOV57" s="111"/>
      <c r="DOW57" s="111"/>
      <c r="DOX57" s="111"/>
      <c r="DOY57" s="111"/>
      <c r="DOZ57" s="111"/>
      <c r="DPA57" s="111"/>
      <c r="DPB57" s="111"/>
      <c r="DPC57" s="111"/>
      <c r="DPD57" s="111"/>
      <c r="DPE57" s="111"/>
      <c r="DPF57" s="111"/>
      <c r="DPG57" s="111"/>
      <c r="DPH57" s="111"/>
      <c r="DPI57" s="111"/>
      <c r="DPJ57" s="111"/>
      <c r="DPK57" s="111"/>
      <c r="DPL57" s="111"/>
      <c r="DPM57" s="111"/>
      <c r="DPN57" s="111"/>
      <c r="DPO57" s="111"/>
      <c r="DPP57" s="111"/>
      <c r="DPQ57" s="111"/>
      <c r="DPR57" s="111"/>
      <c r="DPS57" s="111"/>
      <c r="DPT57" s="111"/>
      <c r="DPU57" s="111"/>
      <c r="DPV57" s="111"/>
      <c r="DPW57" s="111"/>
      <c r="DPX57" s="111"/>
      <c r="DPY57" s="111"/>
      <c r="DPZ57" s="111"/>
      <c r="DQA57" s="111"/>
      <c r="DQB57" s="111"/>
      <c r="DQC57" s="111"/>
      <c r="DQD57" s="111"/>
      <c r="DQE57" s="111"/>
      <c r="DQF57" s="111"/>
      <c r="DQG57" s="111"/>
      <c r="DQH57" s="111"/>
      <c r="DQI57" s="111"/>
      <c r="DQJ57" s="111"/>
      <c r="DQK57" s="111"/>
      <c r="DQL57" s="111"/>
      <c r="DQM57" s="111"/>
      <c r="DQN57" s="111"/>
      <c r="DQO57" s="111"/>
      <c r="DQP57" s="111"/>
      <c r="DQQ57" s="111"/>
      <c r="DQR57" s="111"/>
      <c r="DQS57" s="111"/>
      <c r="DQT57" s="111"/>
      <c r="DQU57" s="111"/>
      <c r="DQV57" s="111"/>
      <c r="DQW57" s="111"/>
      <c r="DQX57" s="111"/>
      <c r="DQY57" s="111"/>
      <c r="DQZ57" s="111"/>
      <c r="DRA57" s="111"/>
      <c r="DRB57" s="111"/>
      <c r="DRC57" s="111"/>
      <c r="DRD57" s="111"/>
      <c r="DRE57" s="111"/>
      <c r="DRF57" s="111"/>
      <c r="DRG57" s="111"/>
      <c r="DRH57" s="111"/>
      <c r="DRI57" s="111"/>
      <c r="DRJ57" s="111"/>
      <c r="DRK57" s="111"/>
      <c r="DRL57" s="111"/>
      <c r="DRM57" s="111"/>
      <c r="DRN57" s="111"/>
      <c r="DRO57" s="111"/>
      <c r="DRP57" s="111"/>
      <c r="DRQ57" s="111"/>
      <c r="DRR57" s="111"/>
      <c r="DRS57" s="111"/>
      <c r="DRT57" s="111"/>
      <c r="DRU57" s="111"/>
      <c r="DRV57" s="111"/>
      <c r="DRW57" s="111"/>
      <c r="DRX57" s="111"/>
      <c r="DRY57" s="111"/>
      <c r="DRZ57" s="111"/>
      <c r="DSA57" s="111"/>
      <c r="DSB57" s="111"/>
      <c r="DSC57" s="111"/>
      <c r="DSD57" s="111"/>
      <c r="DSE57" s="111"/>
      <c r="DSF57" s="111"/>
      <c r="DSG57" s="111"/>
      <c r="DSH57" s="111"/>
      <c r="DSI57" s="111"/>
      <c r="DSJ57" s="111"/>
      <c r="DSK57" s="111"/>
      <c r="DSL57" s="111"/>
      <c r="DSM57" s="111"/>
      <c r="DSN57" s="111"/>
      <c r="DSO57" s="111"/>
      <c r="DSP57" s="111"/>
      <c r="DSQ57" s="111"/>
      <c r="DSR57" s="111"/>
      <c r="DSS57" s="111"/>
      <c r="DST57" s="111"/>
      <c r="DSU57" s="111"/>
      <c r="DSV57" s="111"/>
      <c r="DSW57" s="111"/>
      <c r="DSX57" s="111"/>
      <c r="DSY57" s="111"/>
      <c r="DSZ57" s="111"/>
      <c r="DTA57" s="111"/>
      <c r="DTB57" s="111"/>
      <c r="DTC57" s="111"/>
      <c r="DTD57" s="111"/>
      <c r="DTE57" s="111"/>
      <c r="DTF57" s="111"/>
      <c r="DTG57" s="111"/>
      <c r="DTH57" s="111"/>
      <c r="DTI57" s="111"/>
      <c r="DTJ57" s="111"/>
      <c r="DTK57" s="111"/>
      <c r="DTL57" s="111"/>
      <c r="DTM57" s="111"/>
      <c r="DTN57" s="111"/>
      <c r="DTO57" s="111"/>
      <c r="DTP57" s="111"/>
      <c r="DTQ57" s="111"/>
      <c r="DTR57" s="111"/>
      <c r="DTS57" s="111"/>
      <c r="DTT57" s="111"/>
      <c r="DTU57" s="111"/>
      <c r="DTV57" s="111"/>
      <c r="DTW57" s="111"/>
      <c r="DTX57" s="111"/>
      <c r="DTY57" s="111"/>
      <c r="DTZ57" s="111"/>
      <c r="DUA57" s="111"/>
      <c r="DUB57" s="111"/>
      <c r="DUC57" s="111"/>
      <c r="DUD57" s="111"/>
      <c r="DUE57" s="111"/>
      <c r="DUF57" s="111"/>
      <c r="DUG57" s="111"/>
      <c r="DUH57" s="111"/>
      <c r="DUI57" s="111"/>
      <c r="DUJ57" s="111"/>
      <c r="DUK57" s="111"/>
      <c r="DUL57" s="111"/>
      <c r="DUM57" s="111"/>
      <c r="DUN57" s="111"/>
      <c r="DUO57" s="111"/>
      <c r="DUP57" s="111"/>
      <c r="DUQ57" s="111"/>
      <c r="DUR57" s="111"/>
      <c r="DUS57" s="111"/>
      <c r="DUT57" s="111"/>
      <c r="DUU57" s="111"/>
      <c r="DUV57" s="111"/>
      <c r="DUW57" s="111"/>
      <c r="DUX57" s="111"/>
      <c r="DUY57" s="111"/>
      <c r="DUZ57" s="111"/>
      <c r="DVA57" s="111"/>
      <c r="DVB57" s="111"/>
      <c r="DVC57" s="111"/>
      <c r="DVD57" s="111"/>
      <c r="DVE57" s="111"/>
      <c r="DVF57" s="111"/>
      <c r="DVG57" s="111"/>
      <c r="DVH57" s="111"/>
      <c r="DVI57" s="111"/>
      <c r="DVJ57" s="111"/>
      <c r="DVK57" s="111"/>
      <c r="DVL57" s="111"/>
      <c r="DVM57" s="111"/>
      <c r="DVN57" s="111"/>
      <c r="DVO57" s="111"/>
      <c r="DVP57" s="111"/>
      <c r="DVQ57" s="111"/>
      <c r="DVR57" s="111"/>
      <c r="DVS57" s="111"/>
      <c r="DVT57" s="111"/>
      <c r="DVU57" s="111"/>
      <c r="DVV57" s="111"/>
      <c r="DVW57" s="111"/>
      <c r="DVX57" s="111"/>
      <c r="DVY57" s="111"/>
      <c r="DVZ57" s="111"/>
      <c r="DWA57" s="111"/>
      <c r="DWB57" s="111"/>
      <c r="DWC57" s="111"/>
      <c r="DWD57" s="111"/>
      <c r="DWE57" s="111"/>
      <c r="DWF57" s="111"/>
      <c r="DWG57" s="111"/>
      <c r="DWH57" s="111"/>
      <c r="DWI57" s="111"/>
      <c r="DWJ57" s="111"/>
      <c r="DWK57" s="111"/>
      <c r="DWL57" s="111"/>
      <c r="DWM57" s="111"/>
      <c r="DWN57" s="111"/>
      <c r="DWO57" s="111"/>
      <c r="DWP57" s="111"/>
      <c r="DWQ57" s="111"/>
      <c r="DWR57" s="111"/>
      <c r="DWS57" s="111"/>
      <c r="DWT57" s="111"/>
      <c r="DWU57" s="111"/>
      <c r="DWV57" s="111"/>
      <c r="DWW57" s="111"/>
      <c r="DWX57" s="111"/>
      <c r="DWY57" s="111"/>
      <c r="DWZ57" s="111"/>
      <c r="DXA57" s="111"/>
      <c r="DXB57" s="111"/>
      <c r="DXC57" s="111"/>
      <c r="DXD57" s="111"/>
      <c r="DXE57" s="111"/>
      <c r="DXF57" s="111"/>
      <c r="DXG57" s="111"/>
      <c r="DXH57" s="111"/>
      <c r="DXI57" s="111"/>
      <c r="DXJ57" s="111"/>
      <c r="DXK57" s="111"/>
      <c r="DXL57" s="111"/>
      <c r="DXM57" s="111"/>
      <c r="DXN57" s="111"/>
      <c r="DXO57" s="111"/>
      <c r="DXP57" s="111"/>
      <c r="DXQ57" s="111"/>
      <c r="DXR57" s="111"/>
      <c r="DXS57" s="111"/>
      <c r="DXT57" s="111"/>
      <c r="DXU57" s="111"/>
      <c r="DXV57" s="111"/>
      <c r="DXW57" s="111"/>
      <c r="DXX57" s="111"/>
      <c r="DXY57" s="111"/>
      <c r="DXZ57" s="111"/>
      <c r="DYA57" s="111"/>
      <c r="DYB57" s="111"/>
      <c r="DYC57" s="111"/>
      <c r="DYD57" s="111"/>
      <c r="DYE57" s="111"/>
      <c r="DYF57" s="111"/>
      <c r="DYG57" s="111"/>
      <c r="DYH57" s="111"/>
      <c r="DYI57" s="111"/>
      <c r="DYJ57" s="111"/>
      <c r="DYK57" s="111"/>
      <c r="DYL57" s="111"/>
      <c r="DYM57" s="111"/>
      <c r="DYN57" s="111"/>
      <c r="DYO57" s="111"/>
      <c r="DYP57" s="111"/>
      <c r="DYQ57" s="111"/>
      <c r="DYR57" s="111"/>
      <c r="DYS57" s="111"/>
      <c r="DYT57" s="111"/>
      <c r="DYU57" s="111"/>
      <c r="DYV57" s="111"/>
      <c r="DYW57" s="111"/>
      <c r="DYX57" s="111"/>
      <c r="DYY57" s="111"/>
      <c r="DYZ57" s="111"/>
      <c r="DZA57" s="111"/>
      <c r="DZB57" s="111"/>
      <c r="DZC57" s="111"/>
      <c r="DZD57" s="111"/>
      <c r="DZE57" s="111"/>
      <c r="DZF57" s="111"/>
      <c r="DZG57" s="111"/>
      <c r="DZH57" s="111"/>
      <c r="DZI57" s="111"/>
      <c r="DZJ57" s="111"/>
      <c r="DZK57" s="111"/>
      <c r="DZL57" s="111"/>
      <c r="DZM57" s="111"/>
      <c r="DZN57" s="111"/>
      <c r="DZO57" s="111"/>
      <c r="DZP57" s="111"/>
      <c r="DZQ57" s="111"/>
      <c r="DZR57" s="111"/>
      <c r="DZS57" s="111"/>
      <c r="DZT57" s="111"/>
      <c r="DZU57" s="111"/>
      <c r="DZV57" s="111"/>
      <c r="DZW57" s="111"/>
      <c r="DZX57" s="111"/>
      <c r="DZY57" s="111"/>
      <c r="DZZ57" s="111"/>
      <c r="EAA57" s="111"/>
      <c r="EAB57" s="111"/>
      <c r="EAC57" s="111"/>
      <c r="EAD57" s="111"/>
      <c r="EAE57" s="111"/>
      <c r="EAF57" s="111"/>
      <c r="EAG57" s="111"/>
      <c r="EAH57" s="111"/>
      <c r="EAI57" s="111"/>
      <c r="EAJ57" s="111"/>
      <c r="EAK57" s="111"/>
      <c r="EAL57" s="111"/>
      <c r="EAM57" s="111"/>
      <c r="EAN57" s="111"/>
      <c r="EAO57" s="111"/>
      <c r="EAP57" s="111"/>
      <c r="EAQ57" s="111"/>
      <c r="EAR57" s="111"/>
      <c r="EAS57" s="111"/>
      <c r="EAT57" s="111"/>
      <c r="EAU57" s="111"/>
      <c r="EAV57" s="111"/>
      <c r="EAW57" s="111"/>
      <c r="EAX57" s="111"/>
      <c r="EAY57" s="111"/>
      <c r="EAZ57" s="111"/>
      <c r="EBA57" s="111"/>
      <c r="EBB57" s="111"/>
      <c r="EBC57" s="111"/>
      <c r="EBD57" s="111"/>
      <c r="EBE57" s="111"/>
      <c r="EBF57" s="111"/>
      <c r="EBG57" s="111"/>
      <c r="EBH57" s="111"/>
      <c r="EBI57" s="111"/>
      <c r="EBJ57" s="111"/>
      <c r="EBK57" s="111"/>
      <c r="EBL57" s="111"/>
      <c r="EBM57" s="111"/>
      <c r="EBN57" s="111"/>
      <c r="EBO57" s="111"/>
      <c r="EBP57" s="111"/>
      <c r="EBQ57" s="111"/>
      <c r="EBR57" s="111"/>
      <c r="EBS57" s="111"/>
      <c r="EBT57" s="111"/>
      <c r="EBU57" s="111"/>
      <c r="EBV57" s="111"/>
      <c r="EBW57" s="111"/>
      <c r="EBX57" s="111"/>
      <c r="EBY57" s="111"/>
      <c r="EBZ57" s="111"/>
      <c r="ECA57" s="111"/>
      <c r="ECB57" s="111"/>
      <c r="ECC57" s="111"/>
      <c r="ECD57" s="111"/>
      <c r="ECE57" s="111"/>
      <c r="ECF57" s="111"/>
      <c r="ECG57" s="111"/>
      <c r="ECH57" s="111"/>
      <c r="ECI57" s="111"/>
      <c r="ECJ57" s="111"/>
      <c r="ECK57" s="111"/>
      <c r="ECL57" s="111"/>
      <c r="ECM57" s="111"/>
      <c r="ECN57" s="111"/>
      <c r="ECO57" s="111"/>
      <c r="ECP57" s="111"/>
      <c r="ECQ57" s="111"/>
      <c r="ECR57" s="111"/>
      <c r="ECS57" s="111"/>
      <c r="ECT57" s="111"/>
      <c r="ECU57" s="111"/>
      <c r="ECV57" s="111"/>
      <c r="ECW57" s="111"/>
      <c r="ECX57" s="111"/>
      <c r="ECY57" s="111"/>
      <c r="ECZ57" s="111"/>
      <c r="EDA57" s="111"/>
      <c r="EDB57" s="111"/>
      <c r="EDC57" s="111"/>
      <c r="EDD57" s="111"/>
      <c r="EDE57" s="111"/>
      <c r="EDF57" s="111"/>
      <c r="EDG57" s="111"/>
      <c r="EDH57" s="111"/>
      <c r="EDI57" s="111"/>
      <c r="EDJ57" s="111"/>
      <c r="EDK57" s="111"/>
      <c r="EDL57" s="111"/>
      <c r="EDM57" s="111"/>
      <c r="EDN57" s="111"/>
      <c r="EDO57" s="111"/>
      <c r="EDP57" s="111"/>
      <c r="EDQ57" s="111"/>
      <c r="EDR57" s="111"/>
      <c r="EDS57" s="111"/>
      <c r="EDT57" s="111"/>
      <c r="EDU57" s="111"/>
      <c r="EDV57" s="111"/>
      <c r="EDW57" s="111"/>
      <c r="EDX57" s="111"/>
      <c r="EDY57" s="111"/>
      <c r="EDZ57" s="111"/>
      <c r="EEA57" s="111"/>
      <c r="EEB57" s="111"/>
      <c r="EEC57" s="111"/>
      <c r="EED57" s="111"/>
      <c r="EEE57" s="111"/>
      <c r="EEF57" s="111"/>
      <c r="EEG57" s="111"/>
      <c r="EEH57" s="111"/>
      <c r="EEI57" s="111"/>
      <c r="EEJ57" s="111"/>
      <c r="EEK57" s="111"/>
      <c r="EEL57" s="111"/>
      <c r="EEM57" s="111"/>
      <c r="EEN57" s="111"/>
      <c r="EEO57" s="111"/>
      <c r="EEP57" s="111"/>
      <c r="EEQ57" s="111"/>
      <c r="EER57" s="111"/>
      <c r="EES57" s="111"/>
      <c r="EET57" s="111"/>
      <c r="EEU57" s="111"/>
      <c r="EEV57" s="111"/>
      <c r="EEW57" s="111"/>
      <c r="EEX57" s="111"/>
      <c r="EEY57" s="111"/>
      <c r="EEZ57" s="111"/>
      <c r="EFA57" s="111"/>
      <c r="EFB57" s="111"/>
      <c r="EFC57" s="111"/>
      <c r="EFD57" s="111"/>
      <c r="EFE57" s="111"/>
      <c r="EFF57" s="111"/>
      <c r="EFG57" s="111"/>
      <c r="EFH57" s="111"/>
      <c r="EFI57" s="111"/>
      <c r="EFJ57" s="111"/>
      <c r="EFK57" s="111"/>
      <c r="EFL57" s="111"/>
      <c r="EFM57" s="111"/>
      <c r="EFN57" s="111"/>
      <c r="EFO57" s="111"/>
      <c r="EFP57" s="111"/>
      <c r="EFQ57" s="111"/>
      <c r="EFR57" s="111"/>
      <c r="EFS57" s="111"/>
      <c r="EFT57" s="111"/>
      <c r="EFU57" s="111"/>
      <c r="EFV57" s="111"/>
      <c r="EFW57" s="111"/>
      <c r="EFX57" s="111"/>
      <c r="EFY57" s="111"/>
      <c r="EFZ57" s="111"/>
      <c r="EGA57" s="111"/>
      <c r="EGB57" s="111"/>
      <c r="EGC57" s="111"/>
      <c r="EGD57" s="111"/>
      <c r="EGE57" s="111"/>
      <c r="EGF57" s="111"/>
      <c r="EGG57" s="111"/>
      <c r="EGH57" s="111"/>
      <c r="EGI57" s="111"/>
      <c r="EGJ57" s="111"/>
      <c r="EGK57" s="111"/>
      <c r="EGL57" s="111"/>
      <c r="EGM57" s="111"/>
      <c r="EGN57" s="111"/>
      <c r="EGO57" s="111"/>
      <c r="EGP57" s="111"/>
      <c r="EGQ57" s="111"/>
      <c r="EGR57" s="111"/>
      <c r="EGS57" s="111"/>
      <c r="EGT57" s="111"/>
      <c r="EGU57" s="111"/>
      <c r="EGV57" s="111"/>
      <c r="EGW57" s="111"/>
      <c r="EGX57" s="111"/>
      <c r="EGY57" s="111"/>
      <c r="EGZ57" s="111"/>
      <c r="EHA57" s="111"/>
      <c r="EHB57" s="111"/>
      <c r="EHC57" s="111"/>
      <c r="EHD57" s="111"/>
      <c r="EHE57" s="111"/>
      <c r="EHF57" s="111"/>
      <c r="EHG57" s="111"/>
      <c r="EHH57" s="111"/>
      <c r="EHI57" s="111"/>
      <c r="EHJ57" s="111"/>
      <c r="EHK57" s="111"/>
      <c r="EHL57" s="111"/>
      <c r="EHM57" s="111"/>
      <c r="EHN57" s="111"/>
      <c r="EHO57" s="111"/>
      <c r="EHP57" s="111"/>
      <c r="EHQ57" s="111"/>
      <c r="EHR57" s="111"/>
      <c r="EHS57" s="111"/>
      <c r="EHT57" s="111"/>
      <c r="EHU57" s="111"/>
      <c r="EHV57" s="111"/>
      <c r="EHW57" s="111"/>
      <c r="EHX57" s="111"/>
      <c r="EHY57" s="111"/>
      <c r="EHZ57" s="111"/>
      <c r="EIA57" s="111"/>
      <c r="EIB57" s="111"/>
      <c r="EIC57" s="111"/>
      <c r="EID57" s="111"/>
      <c r="EIE57" s="111"/>
      <c r="EIF57" s="111"/>
      <c r="EIG57" s="111"/>
      <c r="EIH57" s="111"/>
      <c r="EII57" s="111"/>
      <c r="EIJ57" s="111"/>
      <c r="EIK57" s="111"/>
      <c r="EIL57" s="111"/>
      <c r="EIM57" s="111"/>
      <c r="EIN57" s="111"/>
      <c r="EIO57" s="111"/>
      <c r="EIP57" s="111"/>
      <c r="EIQ57" s="111"/>
      <c r="EIR57" s="111"/>
      <c r="EIS57" s="111"/>
      <c r="EIT57" s="111"/>
      <c r="EIU57" s="111"/>
      <c r="EIV57" s="111"/>
      <c r="EIW57" s="111"/>
      <c r="EIX57" s="111"/>
      <c r="EIY57" s="111"/>
      <c r="EIZ57" s="111"/>
      <c r="EJA57" s="111"/>
      <c r="EJB57" s="111"/>
      <c r="EJC57" s="111"/>
      <c r="EJD57" s="111"/>
      <c r="EJE57" s="111"/>
      <c r="EJF57" s="111"/>
      <c r="EJG57" s="111"/>
      <c r="EJH57" s="111"/>
      <c r="EJI57" s="111"/>
      <c r="EJJ57" s="111"/>
      <c r="EJK57" s="111"/>
      <c r="EJL57" s="111"/>
      <c r="EJM57" s="111"/>
      <c r="EJN57" s="111"/>
      <c r="EJO57" s="111"/>
      <c r="EJP57" s="111"/>
      <c r="EJQ57" s="111"/>
      <c r="EJR57" s="111"/>
      <c r="EJS57" s="111"/>
      <c r="EJT57" s="111"/>
      <c r="EJU57" s="111"/>
      <c r="EJV57" s="111"/>
      <c r="EJW57" s="111"/>
      <c r="EJX57" s="111"/>
      <c r="EJY57" s="111"/>
      <c r="EJZ57" s="111"/>
      <c r="EKA57" s="111"/>
      <c r="EKB57" s="111"/>
      <c r="EKC57" s="111"/>
      <c r="EKD57" s="111"/>
      <c r="EKE57" s="111"/>
      <c r="EKF57" s="111"/>
      <c r="EKG57" s="111"/>
      <c r="EKH57" s="111"/>
      <c r="EKI57" s="111"/>
      <c r="EKJ57" s="111"/>
      <c r="EKK57" s="111"/>
      <c r="EKL57" s="111"/>
      <c r="EKM57" s="111"/>
      <c r="EKN57" s="111"/>
      <c r="EKO57" s="111"/>
      <c r="EKP57" s="111"/>
      <c r="EKQ57" s="111"/>
      <c r="EKR57" s="111"/>
      <c r="EKS57" s="111"/>
      <c r="EKT57" s="111"/>
      <c r="EKU57" s="111"/>
      <c r="EKV57" s="111"/>
      <c r="EKW57" s="111"/>
      <c r="EKX57" s="111"/>
      <c r="EKY57" s="111"/>
      <c r="EKZ57" s="111"/>
      <c r="ELA57" s="111"/>
      <c r="ELB57" s="111"/>
      <c r="ELC57" s="111"/>
      <c r="ELD57" s="111"/>
      <c r="ELE57" s="111"/>
      <c r="ELF57" s="111"/>
      <c r="ELG57" s="111"/>
      <c r="ELH57" s="111"/>
      <c r="ELI57" s="111"/>
      <c r="ELJ57" s="111"/>
      <c r="ELK57" s="111"/>
      <c r="ELL57" s="111"/>
      <c r="ELM57" s="111"/>
      <c r="ELN57" s="111"/>
      <c r="ELO57" s="111"/>
      <c r="ELP57" s="111"/>
      <c r="ELQ57" s="111"/>
      <c r="ELR57" s="111"/>
      <c r="ELS57" s="111"/>
      <c r="ELT57" s="111"/>
      <c r="ELU57" s="111"/>
      <c r="ELV57" s="111"/>
      <c r="ELW57" s="111"/>
      <c r="ELX57" s="111"/>
      <c r="ELY57" s="111"/>
      <c r="ELZ57" s="111"/>
      <c r="EMA57" s="111"/>
      <c r="EMB57" s="111"/>
      <c r="EMC57" s="111"/>
      <c r="EMD57" s="111"/>
      <c r="EME57" s="111"/>
      <c r="EMF57" s="111"/>
      <c r="EMG57" s="111"/>
      <c r="EMH57" s="111"/>
      <c r="EMI57" s="111"/>
      <c r="EMJ57" s="111"/>
      <c r="EMK57" s="111"/>
      <c r="EML57" s="111"/>
      <c r="EMM57" s="111"/>
      <c r="EMN57" s="111"/>
      <c r="EMO57" s="111"/>
      <c r="EMP57" s="111"/>
      <c r="EMQ57" s="111"/>
      <c r="EMR57" s="111"/>
      <c r="EMS57" s="111"/>
      <c r="EMT57" s="111"/>
      <c r="EMU57" s="111"/>
      <c r="EMV57" s="111"/>
      <c r="EMW57" s="111"/>
      <c r="EMX57" s="111"/>
      <c r="EMY57" s="111"/>
      <c r="EMZ57" s="111"/>
      <c r="ENA57" s="111"/>
      <c r="ENB57" s="111"/>
      <c r="ENC57" s="111"/>
      <c r="END57" s="111"/>
      <c r="ENE57" s="111"/>
      <c r="ENF57" s="111"/>
      <c r="ENG57" s="111"/>
      <c r="ENH57" s="111"/>
      <c r="ENI57" s="111"/>
      <c r="ENJ57" s="111"/>
      <c r="ENK57" s="111"/>
      <c r="ENL57" s="111"/>
      <c r="ENM57" s="111"/>
      <c r="ENN57" s="111"/>
      <c r="ENO57" s="111"/>
      <c r="ENP57" s="111"/>
      <c r="ENQ57" s="111"/>
      <c r="ENR57" s="111"/>
      <c r="ENS57" s="111"/>
      <c r="ENT57" s="111"/>
      <c r="ENU57" s="111"/>
      <c r="ENV57" s="111"/>
      <c r="ENW57" s="111"/>
      <c r="ENX57" s="111"/>
      <c r="ENY57" s="111"/>
      <c r="ENZ57" s="111"/>
      <c r="EOA57" s="111"/>
      <c r="EOB57" s="111"/>
      <c r="EOC57" s="111"/>
      <c r="EOD57" s="111"/>
      <c r="EOE57" s="111"/>
      <c r="EOF57" s="111"/>
      <c r="EOG57" s="111"/>
      <c r="EOH57" s="111"/>
      <c r="EOI57" s="111"/>
      <c r="EOJ57" s="111"/>
      <c r="EOK57" s="111"/>
      <c r="EOL57" s="111"/>
      <c r="EOM57" s="111"/>
      <c r="EON57" s="111"/>
      <c r="EOO57" s="111"/>
      <c r="EOP57" s="111"/>
      <c r="EOQ57" s="111"/>
      <c r="EOR57" s="111"/>
      <c r="EOS57" s="111"/>
      <c r="EOT57" s="111"/>
      <c r="EOU57" s="111"/>
      <c r="EOV57" s="111"/>
      <c r="EOW57" s="111"/>
      <c r="EOX57" s="111"/>
      <c r="EOY57" s="111"/>
      <c r="EOZ57" s="111"/>
      <c r="EPA57" s="111"/>
      <c r="EPB57" s="111"/>
      <c r="EPC57" s="111"/>
      <c r="EPD57" s="111"/>
      <c r="EPE57" s="111"/>
      <c r="EPF57" s="111"/>
      <c r="EPG57" s="111"/>
      <c r="EPH57" s="111"/>
      <c r="EPI57" s="111"/>
      <c r="EPJ57" s="111"/>
      <c r="EPK57" s="111"/>
      <c r="EPL57" s="111"/>
      <c r="EPM57" s="111"/>
      <c r="EPN57" s="111"/>
      <c r="EPO57" s="111"/>
      <c r="EPP57" s="111"/>
      <c r="EPQ57" s="111"/>
      <c r="EPR57" s="111"/>
      <c r="EPS57" s="111"/>
      <c r="EPT57" s="111"/>
      <c r="EPU57" s="111"/>
      <c r="EPV57" s="111"/>
      <c r="EPW57" s="111"/>
      <c r="EPX57" s="111"/>
      <c r="EPY57" s="111"/>
      <c r="EPZ57" s="111"/>
      <c r="EQA57" s="111"/>
      <c r="EQB57" s="111"/>
      <c r="EQC57" s="111"/>
      <c r="EQD57" s="111"/>
      <c r="EQE57" s="111"/>
      <c r="EQF57" s="111"/>
      <c r="EQG57" s="111"/>
      <c r="EQH57" s="111"/>
      <c r="EQI57" s="111"/>
      <c r="EQJ57" s="111"/>
      <c r="EQK57" s="111"/>
      <c r="EQL57" s="111"/>
      <c r="EQM57" s="111"/>
      <c r="EQN57" s="111"/>
      <c r="EQO57" s="111"/>
      <c r="EQP57" s="111"/>
      <c r="EQQ57" s="111"/>
      <c r="EQR57" s="111"/>
      <c r="EQS57" s="111"/>
      <c r="EQT57" s="111"/>
      <c r="EQU57" s="111"/>
      <c r="EQV57" s="111"/>
      <c r="EQW57" s="111"/>
      <c r="EQX57" s="111"/>
      <c r="EQY57" s="111"/>
      <c r="EQZ57" s="111"/>
      <c r="ERA57" s="111"/>
      <c r="ERB57" s="111"/>
      <c r="ERC57" s="111"/>
      <c r="ERD57" s="111"/>
      <c r="ERE57" s="111"/>
      <c r="ERF57" s="111"/>
      <c r="ERG57" s="111"/>
      <c r="ERH57" s="111"/>
      <c r="ERI57" s="111"/>
      <c r="ERJ57" s="111"/>
      <c r="ERK57" s="111"/>
      <c r="ERL57" s="111"/>
      <c r="ERM57" s="111"/>
      <c r="ERN57" s="111"/>
      <c r="ERO57" s="111"/>
      <c r="ERP57" s="111"/>
      <c r="ERQ57" s="111"/>
      <c r="ERR57" s="111"/>
      <c r="ERS57" s="111"/>
      <c r="ERT57" s="111"/>
      <c r="ERU57" s="111"/>
      <c r="ERV57" s="111"/>
      <c r="ERW57" s="111"/>
      <c r="ERX57" s="111"/>
      <c r="ERY57" s="111"/>
      <c r="ERZ57" s="111"/>
      <c r="ESA57" s="111"/>
      <c r="ESB57" s="111"/>
      <c r="ESC57" s="111"/>
      <c r="ESD57" s="111"/>
      <c r="ESE57" s="111"/>
      <c r="ESF57" s="111"/>
      <c r="ESG57" s="111"/>
      <c r="ESH57" s="111"/>
      <c r="ESI57" s="111"/>
      <c r="ESJ57" s="111"/>
      <c r="ESK57" s="111"/>
      <c r="ESL57" s="111"/>
      <c r="ESM57" s="111"/>
      <c r="ESN57" s="111"/>
      <c r="ESO57" s="111"/>
      <c r="ESP57" s="111"/>
      <c r="ESQ57" s="111"/>
      <c r="ESR57" s="111"/>
      <c r="ESS57" s="111"/>
      <c r="EST57" s="111"/>
      <c r="ESU57" s="111"/>
      <c r="ESV57" s="111"/>
      <c r="ESW57" s="111"/>
      <c r="ESX57" s="111"/>
      <c r="ESY57" s="111"/>
      <c r="ESZ57" s="111"/>
      <c r="ETA57" s="111"/>
      <c r="ETB57" s="111"/>
      <c r="ETC57" s="111"/>
      <c r="ETD57" s="111"/>
      <c r="ETE57" s="111"/>
      <c r="ETF57" s="111"/>
      <c r="ETG57" s="111"/>
      <c r="ETH57" s="111"/>
      <c r="ETI57" s="111"/>
      <c r="ETJ57" s="111"/>
      <c r="ETK57" s="111"/>
      <c r="ETL57" s="111"/>
      <c r="ETM57" s="111"/>
      <c r="ETN57" s="111"/>
      <c r="ETO57" s="111"/>
      <c r="ETP57" s="111"/>
      <c r="ETQ57" s="111"/>
      <c r="ETR57" s="111"/>
      <c r="ETS57" s="111"/>
      <c r="ETT57" s="111"/>
      <c r="ETU57" s="111"/>
      <c r="ETV57" s="111"/>
      <c r="ETW57" s="111"/>
      <c r="ETX57" s="111"/>
      <c r="ETY57" s="111"/>
      <c r="ETZ57" s="111"/>
      <c r="EUA57" s="111"/>
      <c r="EUB57" s="111"/>
      <c r="EUC57" s="111"/>
      <c r="EUD57" s="111"/>
      <c r="EUE57" s="111"/>
      <c r="EUF57" s="111"/>
      <c r="EUG57" s="111"/>
      <c r="EUH57" s="111"/>
      <c r="EUI57" s="111"/>
      <c r="EUJ57" s="111"/>
      <c r="EUK57" s="111"/>
      <c r="EUL57" s="111"/>
      <c r="EUM57" s="111"/>
      <c r="EUN57" s="111"/>
      <c r="EUO57" s="111"/>
      <c r="EUP57" s="111"/>
      <c r="EUQ57" s="111"/>
      <c r="EUR57" s="111"/>
      <c r="EUS57" s="111"/>
      <c r="EUT57" s="111"/>
      <c r="EUU57" s="111"/>
      <c r="EUV57" s="111"/>
      <c r="EUW57" s="111"/>
      <c r="EUX57" s="111"/>
      <c r="EUY57" s="111"/>
      <c r="EUZ57" s="111"/>
      <c r="EVA57" s="111"/>
      <c r="EVB57" s="111"/>
      <c r="EVC57" s="111"/>
      <c r="EVD57" s="111"/>
      <c r="EVE57" s="111"/>
      <c r="EVF57" s="111"/>
      <c r="EVG57" s="111"/>
      <c r="EVH57" s="111"/>
      <c r="EVI57" s="111"/>
      <c r="EVJ57" s="111"/>
      <c r="EVK57" s="111"/>
      <c r="EVL57" s="111"/>
      <c r="EVM57" s="111"/>
      <c r="EVN57" s="111"/>
      <c r="EVO57" s="111"/>
      <c r="EVP57" s="111"/>
      <c r="EVQ57" s="111"/>
      <c r="EVR57" s="111"/>
      <c r="EVS57" s="111"/>
      <c r="EVT57" s="111"/>
      <c r="EVU57" s="111"/>
      <c r="EVV57" s="111"/>
      <c r="EVW57" s="111"/>
      <c r="EVX57" s="111"/>
      <c r="EVY57" s="111"/>
      <c r="EVZ57" s="111"/>
      <c r="EWA57" s="111"/>
      <c r="EWB57" s="111"/>
      <c r="EWC57" s="111"/>
      <c r="EWD57" s="111"/>
      <c r="EWE57" s="111"/>
      <c r="EWF57" s="111"/>
      <c r="EWG57" s="111"/>
      <c r="EWH57" s="111"/>
      <c r="EWI57" s="111"/>
      <c r="EWJ57" s="111"/>
      <c r="EWK57" s="111"/>
      <c r="EWL57" s="111"/>
      <c r="EWM57" s="111"/>
      <c r="EWN57" s="111"/>
      <c r="EWO57" s="111"/>
      <c r="EWP57" s="111"/>
      <c r="EWQ57" s="111"/>
      <c r="EWR57" s="111"/>
      <c r="EWS57" s="111"/>
      <c r="EWT57" s="111"/>
      <c r="EWU57" s="111"/>
      <c r="EWV57" s="111"/>
      <c r="EWW57" s="111"/>
      <c r="EWX57" s="111"/>
      <c r="EWY57" s="111"/>
      <c r="EWZ57" s="111"/>
      <c r="EXA57" s="111"/>
      <c r="EXB57" s="111"/>
      <c r="EXC57" s="111"/>
      <c r="EXD57" s="111"/>
      <c r="EXE57" s="111"/>
      <c r="EXF57" s="111"/>
      <c r="EXG57" s="111"/>
      <c r="EXH57" s="111"/>
      <c r="EXI57" s="111"/>
      <c r="EXJ57" s="111"/>
      <c r="EXK57" s="111"/>
      <c r="EXL57" s="111"/>
      <c r="EXM57" s="111"/>
      <c r="EXN57" s="111"/>
      <c r="EXO57" s="111"/>
      <c r="EXP57" s="111"/>
      <c r="EXQ57" s="111"/>
      <c r="EXR57" s="111"/>
      <c r="EXS57" s="111"/>
      <c r="EXT57" s="111"/>
      <c r="EXU57" s="111"/>
      <c r="EXV57" s="111"/>
      <c r="EXW57" s="111"/>
      <c r="EXX57" s="111"/>
      <c r="EXY57" s="111"/>
      <c r="EXZ57" s="111"/>
      <c r="EYA57" s="111"/>
      <c r="EYB57" s="111"/>
      <c r="EYC57" s="111"/>
      <c r="EYD57" s="111"/>
      <c r="EYE57" s="111"/>
      <c r="EYF57" s="111"/>
      <c r="EYG57" s="111"/>
      <c r="EYH57" s="111"/>
      <c r="EYI57" s="111"/>
      <c r="EYJ57" s="111"/>
      <c r="EYK57" s="111"/>
      <c r="EYL57" s="111"/>
      <c r="EYM57" s="111"/>
      <c r="EYN57" s="111"/>
      <c r="EYO57" s="111"/>
      <c r="EYP57" s="111"/>
      <c r="EYQ57" s="111"/>
      <c r="EYR57" s="111"/>
      <c r="EYS57" s="111"/>
      <c r="EYT57" s="111"/>
      <c r="EYU57" s="111"/>
      <c r="EYV57" s="111"/>
      <c r="EYW57" s="111"/>
      <c r="EYX57" s="111"/>
      <c r="EYY57" s="111"/>
      <c r="EYZ57" s="111"/>
      <c r="EZA57" s="111"/>
      <c r="EZB57" s="111"/>
      <c r="EZC57" s="111"/>
      <c r="EZD57" s="111"/>
      <c r="EZE57" s="111"/>
      <c r="EZF57" s="111"/>
      <c r="EZG57" s="111"/>
      <c r="EZH57" s="111"/>
      <c r="EZI57" s="111"/>
      <c r="EZJ57" s="111"/>
      <c r="EZK57" s="111"/>
      <c r="EZL57" s="111"/>
      <c r="EZM57" s="111"/>
      <c r="EZN57" s="111"/>
      <c r="EZO57" s="111"/>
      <c r="EZP57" s="111"/>
      <c r="EZQ57" s="111"/>
      <c r="EZR57" s="111"/>
      <c r="EZS57" s="111"/>
      <c r="EZT57" s="111"/>
      <c r="EZU57" s="111"/>
      <c r="EZV57" s="111"/>
      <c r="EZW57" s="111"/>
      <c r="EZX57" s="111"/>
      <c r="EZY57" s="111"/>
      <c r="EZZ57" s="111"/>
      <c r="FAA57" s="111"/>
      <c r="FAB57" s="111"/>
      <c r="FAC57" s="111"/>
      <c r="FAD57" s="111"/>
      <c r="FAE57" s="111"/>
      <c r="FAF57" s="111"/>
      <c r="FAG57" s="111"/>
      <c r="FAH57" s="111"/>
      <c r="FAI57" s="111"/>
      <c r="FAJ57" s="111"/>
      <c r="FAK57" s="111"/>
      <c r="FAL57" s="111"/>
      <c r="FAM57" s="111"/>
      <c r="FAN57" s="111"/>
      <c r="FAO57" s="111"/>
      <c r="FAP57" s="111"/>
      <c r="FAQ57" s="111"/>
      <c r="FAR57" s="111"/>
      <c r="FAS57" s="111"/>
      <c r="FAT57" s="111"/>
      <c r="FAU57" s="111"/>
      <c r="FAV57" s="111"/>
      <c r="FAW57" s="111"/>
      <c r="FAX57" s="111"/>
      <c r="FAY57" s="111"/>
      <c r="FAZ57" s="111"/>
      <c r="FBA57" s="111"/>
      <c r="FBB57" s="111"/>
      <c r="FBC57" s="111"/>
      <c r="FBD57" s="111"/>
      <c r="FBE57" s="111"/>
      <c r="FBF57" s="111"/>
      <c r="FBG57" s="111"/>
      <c r="FBH57" s="111"/>
      <c r="FBI57" s="111"/>
      <c r="FBJ57" s="111"/>
      <c r="FBK57" s="111"/>
      <c r="FBL57" s="111"/>
      <c r="FBM57" s="111"/>
      <c r="FBN57" s="111"/>
      <c r="FBO57" s="111"/>
      <c r="FBP57" s="111"/>
      <c r="FBQ57" s="111"/>
      <c r="FBR57" s="111"/>
      <c r="FBS57" s="111"/>
      <c r="FBT57" s="111"/>
      <c r="FBU57" s="111"/>
      <c r="FBV57" s="111"/>
      <c r="FBW57" s="111"/>
      <c r="FBX57" s="111"/>
      <c r="FBY57" s="111"/>
      <c r="FBZ57" s="111"/>
      <c r="FCA57" s="111"/>
      <c r="FCB57" s="111"/>
      <c r="FCC57" s="111"/>
      <c r="FCD57" s="111"/>
      <c r="FCE57" s="111"/>
      <c r="FCF57" s="111"/>
      <c r="FCG57" s="111"/>
      <c r="FCH57" s="111"/>
      <c r="FCI57" s="111"/>
      <c r="FCJ57" s="111"/>
      <c r="FCK57" s="111"/>
      <c r="FCL57" s="111"/>
      <c r="FCM57" s="111"/>
      <c r="FCN57" s="111"/>
      <c r="FCO57" s="111"/>
      <c r="FCP57" s="111"/>
      <c r="FCQ57" s="111"/>
      <c r="FCR57" s="111"/>
      <c r="FCS57" s="111"/>
      <c r="FCT57" s="111"/>
      <c r="FCU57" s="111"/>
      <c r="FCV57" s="111"/>
      <c r="FCW57" s="111"/>
      <c r="FCX57" s="111"/>
      <c r="FCY57" s="111"/>
      <c r="FCZ57" s="111"/>
      <c r="FDA57" s="111"/>
      <c r="FDB57" s="111"/>
      <c r="FDC57" s="111"/>
      <c r="FDD57" s="111"/>
      <c r="FDE57" s="111"/>
      <c r="FDF57" s="111"/>
      <c r="FDG57" s="111"/>
      <c r="FDH57" s="111"/>
      <c r="FDI57" s="111"/>
      <c r="FDJ57" s="111"/>
      <c r="FDK57" s="111"/>
      <c r="FDL57" s="111"/>
      <c r="FDM57" s="111"/>
      <c r="FDN57" s="111"/>
      <c r="FDO57" s="111"/>
      <c r="FDP57" s="111"/>
      <c r="FDQ57" s="111"/>
      <c r="FDR57" s="111"/>
      <c r="FDS57" s="111"/>
      <c r="FDT57" s="111"/>
      <c r="FDU57" s="111"/>
      <c r="FDV57" s="111"/>
      <c r="FDW57" s="111"/>
      <c r="FDX57" s="111"/>
      <c r="FDY57" s="111"/>
      <c r="FDZ57" s="111"/>
      <c r="FEA57" s="111"/>
      <c r="FEB57" s="111"/>
      <c r="FEC57" s="111"/>
      <c r="FED57" s="111"/>
      <c r="FEE57" s="111"/>
      <c r="FEF57" s="111"/>
      <c r="FEG57" s="111"/>
      <c r="FEH57" s="111"/>
      <c r="FEI57" s="111"/>
      <c r="FEJ57" s="111"/>
      <c r="FEK57" s="111"/>
      <c r="FEL57" s="111"/>
      <c r="FEM57" s="111"/>
      <c r="FEN57" s="111"/>
      <c r="FEO57" s="111"/>
      <c r="FEP57" s="111"/>
      <c r="FEQ57" s="111"/>
      <c r="FER57" s="111"/>
      <c r="FES57" s="111"/>
      <c r="FET57" s="111"/>
      <c r="FEU57" s="111"/>
      <c r="FEV57" s="111"/>
      <c r="FEW57" s="111"/>
      <c r="FEX57" s="111"/>
      <c r="FEY57" s="111"/>
      <c r="FEZ57" s="111"/>
      <c r="FFA57" s="111"/>
      <c r="FFB57" s="111"/>
      <c r="FFC57" s="111"/>
      <c r="FFD57" s="111"/>
      <c r="FFE57" s="111"/>
      <c r="FFF57" s="111"/>
      <c r="FFG57" s="111"/>
      <c r="FFH57" s="111"/>
      <c r="FFI57" s="111"/>
      <c r="FFJ57" s="111"/>
      <c r="FFK57" s="111"/>
      <c r="FFL57" s="111"/>
      <c r="FFM57" s="111"/>
      <c r="FFN57" s="111"/>
      <c r="FFO57" s="111"/>
      <c r="FFP57" s="111"/>
      <c r="FFQ57" s="111"/>
      <c r="FFR57" s="111"/>
      <c r="FFS57" s="111"/>
      <c r="FFT57" s="111"/>
      <c r="FFU57" s="111"/>
      <c r="FFV57" s="111"/>
      <c r="FFW57" s="111"/>
      <c r="FFX57" s="111"/>
      <c r="FFY57" s="111"/>
      <c r="FFZ57" s="111"/>
      <c r="FGA57" s="111"/>
      <c r="FGB57" s="111"/>
      <c r="FGC57" s="111"/>
      <c r="FGD57" s="111"/>
      <c r="FGE57" s="111"/>
      <c r="FGF57" s="111"/>
      <c r="FGG57" s="111"/>
      <c r="FGH57" s="111"/>
      <c r="FGI57" s="111"/>
      <c r="FGJ57" s="111"/>
      <c r="FGK57" s="111"/>
      <c r="FGL57" s="111"/>
      <c r="FGM57" s="111"/>
      <c r="FGN57" s="111"/>
      <c r="FGO57" s="111"/>
      <c r="FGP57" s="111"/>
      <c r="FGQ57" s="111"/>
      <c r="FGR57" s="111"/>
      <c r="FGS57" s="111"/>
      <c r="FGT57" s="111"/>
      <c r="FGU57" s="111"/>
      <c r="FGV57" s="111"/>
      <c r="FGW57" s="111"/>
      <c r="FGX57" s="111"/>
      <c r="FGY57" s="111"/>
      <c r="FGZ57" s="111"/>
      <c r="FHA57" s="111"/>
      <c r="FHB57" s="111"/>
      <c r="FHC57" s="111"/>
      <c r="FHD57" s="111"/>
      <c r="FHE57" s="111"/>
      <c r="FHF57" s="111"/>
      <c r="FHG57" s="111"/>
      <c r="FHH57" s="111"/>
      <c r="FHI57" s="111"/>
      <c r="FHJ57" s="111"/>
      <c r="FHK57" s="111"/>
      <c r="FHL57" s="111"/>
      <c r="FHM57" s="111"/>
      <c r="FHN57" s="111"/>
      <c r="FHO57" s="111"/>
      <c r="FHP57" s="111"/>
      <c r="FHQ57" s="111"/>
      <c r="FHR57" s="111"/>
      <c r="FHS57" s="111"/>
      <c r="FHT57" s="111"/>
      <c r="FHU57" s="111"/>
      <c r="FHV57" s="111"/>
      <c r="FHW57" s="111"/>
      <c r="FHX57" s="111"/>
      <c r="FHY57" s="111"/>
      <c r="FHZ57" s="111"/>
      <c r="FIA57" s="111"/>
      <c r="FIB57" s="111"/>
      <c r="FIC57" s="111"/>
      <c r="FID57" s="111"/>
      <c r="FIE57" s="111"/>
      <c r="FIF57" s="111"/>
      <c r="FIG57" s="111"/>
      <c r="FIH57" s="111"/>
      <c r="FII57" s="111"/>
      <c r="FIJ57" s="111"/>
      <c r="FIK57" s="111"/>
      <c r="FIL57" s="111"/>
      <c r="FIM57" s="111"/>
      <c r="FIN57" s="111"/>
      <c r="FIO57" s="111"/>
      <c r="FIP57" s="111"/>
      <c r="FIQ57" s="111"/>
      <c r="FIR57" s="111"/>
      <c r="FIS57" s="111"/>
      <c r="FIT57" s="111"/>
      <c r="FIU57" s="111"/>
      <c r="FIV57" s="111"/>
      <c r="FIW57" s="111"/>
      <c r="FIX57" s="111"/>
      <c r="FIY57" s="111"/>
      <c r="FIZ57" s="111"/>
      <c r="FJA57" s="111"/>
      <c r="FJB57" s="111"/>
      <c r="FJC57" s="111"/>
      <c r="FJD57" s="111"/>
      <c r="FJE57" s="111"/>
      <c r="FJF57" s="111"/>
      <c r="FJG57" s="111"/>
      <c r="FJH57" s="111"/>
      <c r="FJI57" s="111"/>
      <c r="FJJ57" s="111"/>
      <c r="FJK57" s="111"/>
      <c r="FJL57" s="111"/>
      <c r="FJM57" s="111"/>
      <c r="FJN57" s="111"/>
      <c r="FJO57" s="111"/>
      <c r="FJP57" s="111"/>
      <c r="FJQ57" s="111"/>
      <c r="FJR57" s="111"/>
      <c r="FJS57" s="111"/>
      <c r="FJT57" s="111"/>
      <c r="FJU57" s="111"/>
      <c r="FJV57" s="111"/>
      <c r="FJW57" s="111"/>
      <c r="FJX57" s="111"/>
      <c r="FJY57" s="111"/>
      <c r="FJZ57" s="111"/>
      <c r="FKA57" s="111"/>
      <c r="FKB57" s="111"/>
      <c r="FKC57" s="111"/>
      <c r="FKD57" s="111"/>
      <c r="FKE57" s="111"/>
      <c r="FKF57" s="111"/>
      <c r="FKG57" s="111"/>
      <c r="FKH57" s="111"/>
      <c r="FKI57" s="111"/>
      <c r="FKJ57" s="111"/>
      <c r="FKK57" s="111"/>
      <c r="FKL57" s="111"/>
      <c r="FKM57" s="111"/>
      <c r="FKN57" s="111"/>
      <c r="FKO57" s="111"/>
      <c r="FKP57" s="111"/>
      <c r="FKQ57" s="111"/>
      <c r="FKR57" s="111"/>
      <c r="FKS57" s="111"/>
      <c r="FKT57" s="111"/>
      <c r="FKU57" s="111"/>
      <c r="FKV57" s="111"/>
      <c r="FKW57" s="111"/>
      <c r="FKX57" s="111"/>
      <c r="FKY57" s="111"/>
      <c r="FKZ57" s="111"/>
      <c r="FLA57" s="111"/>
      <c r="FLB57" s="111"/>
      <c r="FLC57" s="111"/>
      <c r="FLD57" s="111"/>
      <c r="FLE57" s="111"/>
      <c r="FLF57" s="111"/>
      <c r="FLG57" s="111"/>
      <c r="FLH57" s="111"/>
      <c r="FLI57" s="111"/>
      <c r="FLJ57" s="111"/>
      <c r="FLK57" s="111"/>
      <c r="FLL57" s="111"/>
      <c r="FLM57" s="111"/>
      <c r="FLN57" s="111"/>
      <c r="FLO57" s="111"/>
      <c r="FLP57" s="111"/>
      <c r="FLQ57" s="111"/>
      <c r="FLR57" s="111"/>
      <c r="FLS57" s="111"/>
      <c r="FLT57" s="111"/>
      <c r="FLU57" s="111"/>
      <c r="FLV57" s="111"/>
      <c r="FLW57" s="111"/>
      <c r="FLX57" s="111"/>
      <c r="FLY57" s="111"/>
      <c r="FLZ57" s="111"/>
      <c r="FMA57" s="111"/>
      <c r="FMB57" s="111"/>
      <c r="FMC57" s="111"/>
      <c r="FMD57" s="111"/>
      <c r="FME57" s="111"/>
      <c r="FMF57" s="111"/>
      <c r="FMG57" s="111"/>
      <c r="FMH57" s="111"/>
      <c r="FMI57" s="111"/>
      <c r="FMJ57" s="111"/>
      <c r="FMK57" s="111"/>
      <c r="FML57" s="111"/>
      <c r="FMM57" s="111"/>
      <c r="FMN57" s="111"/>
      <c r="FMO57" s="111"/>
      <c r="FMP57" s="111"/>
      <c r="FMQ57" s="111"/>
      <c r="FMR57" s="111"/>
      <c r="FMS57" s="111"/>
      <c r="FMT57" s="111"/>
      <c r="FMU57" s="111"/>
      <c r="FMV57" s="111"/>
      <c r="FMW57" s="111"/>
      <c r="FMX57" s="111"/>
      <c r="FMY57" s="111"/>
      <c r="FMZ57" s="111"/>
      <c r="FNA57" s="111"/>
      <c r="FNB57" s="111"/>
      <c r="FNC57" s="111"/>
      <c r="FND57" s="111"/>
      <c r="FNE57" s="111"/>
      <c r="FNF57" s="111"/>
      <c r="FNG57" s="111"/>
      <c r="FNH57" s="111"/>
      <c r="FNI57" s="111"/>
      <c r="FNJ57" s="111"/>
      <c r="FNK57" s="111"/>
      <c r="FNL57" s="111"/>
      <c r="FNM57" s="111"/>
      <c r="FNN57" s="111"/>
      <c r="FNO57" s="111"/>
      <c r="FNP57" s="111"/>
      <c r="FNQ57" s="111"/>
      <c r="FNR57" s="111"/>
      <c r="FNS57" s="111"/>
      <c r="FNT57" s="111"/>
      <c r="FNU57" s="111"/>
      <c r="FNV57" s="111"/>
      <c r="FNW57" s="111"/>
      <c r="FNX57" s="111"/>
      <c r="FNY57" s="111"/>
      <c r="FNZ57" s="111"/>
      <c r="FOA57" s="111"/>
      <c r="FOB57" s="111"/>
      <c r="FOC57" s="111"/>
      <c r="FOD57" s="111"/>
      <c r="FOE57" s="111"/>
      <c r="FOF57" s="111"/>
      <c r="FOG57" s="111"/>
      <c r="FOH57" s="111"/>
      <c r="FOI57" s="111"/>
      <c r="FOJ57" s="111"/>
      <c r="FOK57" s="111"/>
      <c r="FOL57" s="111"/>
      <c r="FOM57" s="111"/>
      <c r="FON57" s="111"/>
      <c r="FOO57" s="111"/>
      <c r="FOP57" s="111"/>
      <c r="FOQ57" s="111"/>
      <c r="FOR57" s="111"/>
      <c r="FOS57" s="111"/>
      <c r="FOT57" s="111"/>
      <c r="FOU57" s="111"/>
      <c r="FOV57" s="111"/>
      <c r="FOW57" s="111"/>
      <c r="FOX57" s="111"/>
      <c r="FOY57" s="111"/>
      <c r="FOZ57" s="111"/>
      <c r="FPA57" s="111"/>
      <c r="FPB57" s="111"/>
      <c r="FPC57" s="111"/>
      <c r="FPD57" s="111"/>
      <c r="FPE57" s="111"/>
      <c r="FPF57" s="111"/>
      <c r="FPG57" s="111"/>
      <c r="FPH57" s="111"/>
      <c r="FPI57" s="111"/>
      <c r="FPJ57" s="111"/>
      <c r="FPK57" s="111"/>
      <c r="FPL57" s="111"/>
      <c r="FPM57" s="111"/>
      <c r="FPN57" s="111"/>
      <c r="FPO57" s="111"/>
      <c r="FPP57" s="111"/>
      <c r="FPQ57" s="111"/>
      <c r="FPR57" s="111"/>
      <c r="FPS57" s="111"/>
      <c r="FPT57" s="111"/>
      <c r="FPU57" s="111"/>
      <c r="FPV57" s="111"/>
      <c r="FPW57" s="111"/>
      <c r="FPX57" s="111"/>
      <c r="FPY57" s="111"/>
      <c r="FPZ57" s="111"/>
      <c r="FQA57" s="111"/>
      <c r="FQB57" s="111"/>
      <c r="FQC57" s="111"/>
      <c r="FQD57" s="111"/>
      <c r="FQE57" s="111"/>
      <c r="FQF57" s="111"/>
      <c r="FQG57" s="111"/>
      <c r="FQH57" s="111"/>
      <c r="FQI57" s="111"/>
      <c r="FQJ57" s="111"/>
      <c r="FQK57" s="111"/>
      <c r="FQL57" s="111"/>
      <c r="FQM57" s="111"/>
      <c r="FQN57" s="111"/>
      <c r="FQO57" s="111"/>
      <c r="FQP57" s="111"/>
      <c r="FQQ57" s="111"/>
      <c r="FQR57" s="111"/>
      <c r="FQS57" s="111"/>
      <c r="FQT57" s="111"/>
      <c r="FQU57" s="111"/>
      <c r="FQV57" s="111"/>
      <c r="FQW57" s="111"/>
      <c r="FQX57" s="111"/>
      <c r="FQY57" s="111"/>
      <c r="FQZ57" s="111"/>
      <c r="FRA57" s="111"/>
      <c r="FRB57" s="111"/>
      <c r="FRC57" s="111"/>
      <c r="FRD57" s="111"/>
      <c r="FRE57" s="111"/>
      <c r="FRF57" s="111"/>
      <c r="FRG57" s="111"/>
      <c r="FRH57" s="111"/>
      <c r="FRI57" s="111"/>
      <c r="FRJ57" s="111"/>
      <c r="FRK57" s="111"/>
      <c r="FRL57" s="111"/>
      <c r="FRM57" s="111"/>
      <c r="FRN57" s="111"/>
      <c r="FRO57" s="111"/>
      <c r="FRP57" s="111"/>
      <c r="FRQ57" s="111"/>
      <c r="FRR57" s="111"/>
      <c r="FRS57" s="111"/>
      <c r="FRT57" s="111"/>
      <c r="FRU57" s="111"/>
      <c r="FRV57" s="111"/>
      <c r="FRW57" s="111"/>
      <c r="FRX57" s="111"/>
      <c r="FRY57" s="111"/>
      <c r="FRZ57" s="111"/>
      <c r="FSA57" s="111"/>
      <c r="FSB57" s="111"/>
      <c r="FSC57" s="111"/>
      <c r="FSD57" s="111"/>
      <c r="FSE57" s="111"/>
      <c r="FSF57" s="111"/>
      <c r="FSG57" s="111"/>
      <c r="FSH57" s="111"/>
      <c r="FSI57" s="111"/>
      <c r="FSJ57" s="111"/>
      <c r="FSK57" s="111"/>
      <c r="FSL57" s="111"/>
      <c r="FSM57" s="111"/>
      <c r="FSN57" s="111"/>
      <c r="FSO57" s="111"/>
      <c r="FSP57" s="111"/>
      <c r="FSQ57" s="111"/>
      <c r="FSR57" s="111"/>
      <c r="FSS57" s="111"/>
      <c r="FST57" s="111"/>
      <c r="FSU57" s="111"/>
      <c r="FSV57" s="111"/>
      <c r="FSW57" s="111"/>
      <c r="FSX57" s="111"/>
      <c r="FSY57" s="111"/>
      <c r="FSZ57" s="111"/>
      <c r="FTA57" s="111"/>
      <c r="FTB57" s="111"/>
      <c r="FTC57" s="111"/>
      <c r="FTD57" s="111"/>
      <c r="FTE57" s="111"/>
      <c r="FTF57" s="111"/>
      <c r="FTG57" s="111"/>
      <c r="FTH57" s="111"/>
      <c r="FTI57" s="111"/>
      <c r="FTJ57" s="111"/>
      <c r="FTK57" s="111"/>
      <c r="FTL57" s="111"/>
      <c r="FTM57" s="111"/>
      <c r="FTN57" s="111"/>
      <c r="FTO57" s="111"/>
      <c r="FTP57" s="111"/>
      <c r="FTQ57" s="111"/>
      <c r="FTR57" s="111"/>
      <c r="FTS57" s="111"/>
      <c r="FTT57" s="111"/>
      <c r="FTU57" s="111"/>
      <c r="FTV57" s="111"/>
      <c r="FTW57" s="111"/>
      <c r="FTX57" s="111"/>
      <c r="FTY57" s="111"/>
      <c r="FTZ57" s="111"/>
      <c r="FUA57" s="111"/>
      <c r="FUB57" s="111"/>
      <c r="FUC57" s="111"/>
      <c r="FUD57" s="111"/>
      <c r="FUE57" s="111"/>
      <c r="FUF57" s="111"/>
      <c r="FUG57" s="111"/>
      <c r="FUH57" s="111"/>
      <c r="FUI57" s="111"/>
      <c r="FUJ57" s="111"/>
      <c r="FUK57" s="111"/>
      <c r="FUL57" s="111"/>
      <c r="FUM57" s="111"/>
      <c r="FUN57" s="111"/>
      <c r="FUO57" s="111"/>
      <c r="FUP57" s="111"/>
      <c r="FUQ57" s="111"/>
      <c r="FUR57" s="111"/>
      <c r="FUS57" s="111"/>
      <c r="FUT57" s="111"/>
      <c r="FUU57" s="111"/>
      <c r="FUV57" s="111"/>
      <c r="FUW57" s="111"/>
      <c r="FUX57" s="111"/>
      <c r="FUY57" s="111"/>
      <c r="FUZ57" s="111"/>
      <c r="FVA57" s="111"/>
      <c r="FVB57" s="111"/>
      <c r="FVC57" s="111"/>
      <c r="FVD57" s="111"/>
      <c r="FVE57" s="111"/>
      <c r="FVF57" s="111"/>
      <c r="FVG57" s="111"/>
      <c r="FVH57" s="111"/>
      <c r="FVI57" s="111"/>
      <c r="FVJ57" s="111"/>
      <c r="FVK57" s="111"/>
      <c r="FVL57" s="111"/>
      <c r="FVM57" s="111"/>
      <c r="FVN57" s="111"/>
      <c r="FVO57" s="111"/>
      <c r="FVP57" s="111"/>
      <c r="FVQ57" s="111"/>
      <c r="FVR57" s="111"/>
      <c r="FVS57" s="111"/>
      <c r="FVT57" s="111"/>
      <c r="FVU57" s="111"/>
      <c r="FVV57" s="111"/>
      <c r="FVW57" s="111"/>
      <c r="FVX57" s="111"/>
      <c r="FVY57" s="111"/>
      <c r="FVZ57" s="111"/>
      <c r="FWA57" s="111"/>
      <c r="FWB57" s="111"/>
      <c r="FWC57" s="111"/>
      <c r="FWD57" s="111"/>
      <c r="FWE57" s="111"/>
      <c r="FWF57" s="111"/>
      <c r="FWG57" s="111"/>
      <c r="FWH57" s="111"/>
      <c r="FWI57" s="111"/>
      <c r="FWJ57" s="111"/>
      <c r="FWK57" s="111"/>
      <c r="FWL57" s="111"/>
      <c r="FWM57" s="111"/>
      <c r="FWN57" s="111"/>
      <c r="FWO57" s="111"/>
      <c r="FWP57" s="111"/>
      <c r="FWQ57" s="111"/>
      <c r="FWR57" s="111"/>
      <c r="FWS57" s="111"/>
      <c r="FWT57" s="111"/>
      <c r="FWU57" s="111"/>
      <c r="FWV57" s="111"/>
      <c r="FWW57" s="111"/>
      <c r="FWX57" s="111"/>
      <c r="FWY57" s="111"/>
      <c r="FWZ57" s="111"/>
      <c r="FXA57" s="111"/>
      <c r="FXB57" s="111"/>
      <c r="FXC57" s="111"/>
      <c r="FXD57" s="111"/>
      <c r="FXE57" s="111"/>
      <c r="FXF57" s="111"/>
      <c r="FXG57" s="111"/>
      <c r="FXH57" s="111"/>
      <c r="FXI57" s="111"/>
      <c r="FXJ57" s="111"/>
      <c r="FXK57" s="111"/>
      <c r="FXL57" s="111"/>
      <c r="FXM57" s="111"/>
      <c r="FXN57" s="111"/>
      <c r="FXO57" s="111"/>
      <c r="FXP57" s="111"/>
      <c r="FXQ57" s="111"/>
      <c r="FXR57" s="111"/>
      <c r="FXS57" s="111"/>
      <c r="FXT57" s="111"/>
      <c r="FXU57" s="111"/>
      <c r="FXV57" s="111"/>
      <c r="FXW57" s="111"/>
      <c r="FXX57" s="111"/>
      <c r="FXY57" s="111"/>
      <c r="FXZ57" s="111"/>
      <c r="FYA57" s="111"/>
      <c r="FYB57" s="111"/>
      <c r="FYC57" s="111"/>
      <c r="FYD57" s="111"/>
      <c r="FYE57" s="111"/>
      <c r="FYF57" s="111"/>
      <c r="FYG57" s="111"/>
      <c r="FYH57" s="111"/>
      <c r="FYI57" s="111"/>
      <c r="FYJ57" s="111"/>
      <c r="FYK57" s="111"/>
      <c r="FYL57" s="111"/>
      <c r="FYM57" s="111"/>
      <c r="FYN57" s="111"/>
      <c r="FYO57" s="111"/>
      <c r="FYP57" s="111"/>
      <c r="FYQ57" s="111"/>
      <c r="FYR57" s="111"/>
      <c r="FYS57" s="111"/>
      <c r="FYT57" s="111"/>
      <c r="FYU57" s="111"/>
      <c r="FYV57" s="111"/>
      <c r="FYW57" s="111"/>
      <c r="FYX57" s="111"/>
      <c r="FYY57" s="111"/>
      <c r="FYZ57" s="111"/>
      <c r="FZA57" s="111"/>
      <c r="FZB57" s="111"/>
      <c r="FZC57" s="111"/>
      <c r="FZD57" s="111"/>
      <c r="FZE57" s="111"/>
      <c r="FZF57" s="111"/>
      <c r="FZG57" s="111"/>
      <c r="FZH57" s="111"/>
      <c r="FZI57" s="111"/>
      <c r="FZJ57" s="111"/>
      <c r="FZK57" s="111"/>
      <c r="FZL57" s="111"/>
      <c r="FZM57" s="111"/>
      <c r="FZN57" s="111"/>
      <c r="FZO57" s="111"/>
      <c r="FZP57" s="111"/>
      <c r="FZQ57" s="111"/>
      <c r="FZR57" s="111"/>
      <c r="FZS57" s="111"/>
      <c r="FZT57" s="111"/>
      <c r="FZU57" s="111"/>
      <c r="FZV57" s="111"/>
      <c r="FZW57" s="111"/>
      <c r="FZX57" s="111"/>
      <c r="FZY57" s="111"/>
      <c r="FZZ57" s="111"/>
      <c r="GAA57" s="111"/>
      <c r="GAB57" s="111"/>
      <c r="GAC57" s="111"/>
      <c r="GAD57" s="111"/>
      <c r="GAE57" s="111"/>
      <c r="GAF57" s="111"/>
      <c r="GAG57" s="111"/>
      <c r="GAH57" s="111"/>
      <c r="GAI57" s="111"/>
      <c r="GAJ57" s="111"/>
      <c r="GAK57" s="111"/>
      <c r="GAL57" s="111"/>
      <c r="GAM57" s="111"/>
      <c r="GAN57" s="111"/>
      <c r="GAO57" s="111"/>
      <c r="GAP57" s="111"/>
      <c r="GAQ57" s="111"/>
      <c r="GAR57" s="111"/>
      <c r="GAS57" s="111"/>
      <c r="GAT57" s="111"/>
      <c r="GAU57" s="111"/>
      <c r="GAV57" s="111"/>
      <c r="GAW57" s="111"/>
      <c r="GAX57" s="111"/>
      <c r="GAY57" s="111"/>
      <c r="GAZ57" s="111"/>
      <c r="GBA57" s="111"/>
      <c r="GBB57" s="111"/>
      <c r="GBC57" s="111"/>
      <c r="GBD57" s="111"/>
      <c r="GBE57" s="111"/>
      <c r="GBF57" s="111"/>
      <c r="GBG57" s="111"/>
      <c r="GBH57" s="111"/>
      <c r="GBI57" s="111"/>
      <c r="GBJ57" s="111"/>
      <c r="GBK57" s="111"/>
      <c r="GBL57" s="111"/>
      <c r="GBM57" s="111"/>
      <c r="GBN57" s="111"/>
      <c r="GBO57" s="111"/>
      <c r="GBP57" s="111"/>
      <c r="GBQ57" s="111"/>
      <c r="GBR57" s="111"/>
      <c r="GBS57" s="111"/>
      <c r="GBT57" s="111"/>
      <c r="GBU57" s="111"/>
      <c r="GBV57" s="111"/>
      <c r="GBW57" s="111"/>
      <c r="GBX57" s="111"/>
      <c r="GBY57" s="111"/>
      <c r="GBZ57" s="111"/>
      <c r="GCA57" s="111"/>
      <c r="GCB57" s="111"/>
      <c r="GCC57" s="111"/>
      <c r="GCD57" s="111"/>
      <c r="GCE57" s="111"/>
      <c r="GCF57" s="111"/>
      <c r="GCG57" s="111"/>
      <c r="GCH57" s="111"/>
      <c r="GCI57" s="111"/>
      <c r="GCJ57" s="111"/>
      <c r="GCK57" s="111"/>
      <c r="GCL57" s="111"/>
      <c r="GCM57" s="111"/>
      <c r="GCN57" s="111"/>
      <c r="GCO57" s="111"/>
      <c r="GCP57" s="111"/>
      <c r="GCQ57" s="111"/>
      <c r="GCR57" s="111"/>
      <c r="GCS57" s="111"/>
      <c r="GCT57" s="111"/>
      <c r="GCU57" s="111"/>
      <c r="GCV57" s="111"/>
      <c r="GCW57" s="111"/>
      <c r="GCX57" s="111"/>
      <c r="GCY57" s="111"/>
      <c r="GCZ57" s="111"/>
      <c r="GDA57" s="111"/>
      <c r="GDB57" s="111"/>
      <c r="GDC57" s="111"/>
      <c r="GDD57" s="111"/>
      <c r="GDE57" s="111"/>
      <c r="GDF57" s="111"/>
      <c r="GDG57" s="111"/>
      <c r="GDH57" s="111"/>
      <c r="GDI57" s="111"/>
      <c r="GDJ57" s="111"/>
      <c r="GDK57" s="111"/>
      <c r="GDL57" s="111"/>
      <c r="GDM57" s="111"/>
      <c r="GDN57" s="111"/>
      <c r="GDO57" s="111"/>
      <c r="GDP57" s="111"/>
      <c r="GDQ57" s="111"/>
      <c r="GDR57" s="111"/>
      <c r="GDS57" s="111"/>
      <c r="GDT57" s="111"/>
      <c r="GDU57" s="111"/>
      <c r="GDV57" s="111"/>
      <c r="GDW57" s="111"/>
      <c r="GDX57" s="111"/>
      <c r="GDY57" s="111"/>
      <c r="GDZ57" s="111"/>
      <c r="GEA57" s="111"/>
      <c r="GEB57" s="111"/>
      <c r="GEC57" s="111"/>
      <c r="GED57" s="111"/>
      <c r="GEE57" s="111"/>
      <c r="GEF57" s="111"/>
      <c r="GEG57" s="111"/>
      <c r="GEH57" s="111"/>
      <c r="GEI57" s="111"/>
      <c r="GEJ57" s="111"/>
      <c r="GEK57" s="111"/>
      <c r="GEL57" s="111"/>
      <c r="GEM57" s="111"/>
      <c r="GEN57" s="111"/>
      <c r="GEO57" s="111"/>
      <c r="GEP57" s="111"/>
      <c r="GEQ57" s="111"/>
      <c r="GER57" s="111"/>
      <c r="GES57" s="111"/>
      <c r="GET57" s="111"/>
      <c r="GEU57" s="111"/>
      <c r="GEV57" s="111"/>
      <c r="GEW57" s="111"/>
      <c r="GEX57" s="111"/>
      <c r="GEY57" s="111"/>
      <c r="GEZ57" s="111"/>
      <c r="GFA57" s="111"/>
      <c r="GFB57" s="111"/>
      <c r="GFC57" s="111"/>
      <c r="GFD57" s="111"/>
      <c r="GFE57" s="111"/>
      <c r="GFF57" s="111"/>
      <c r="GFG57" s="111"/>
      <c r="GFH57" s="111"/>
      <c r="GFI57" s="111"/>
      <c r="GFJ57" s="111"/>
      <c r="GFK57" s="111"/>
      <c r="GFL57" s="111"/>
      <c r="GFM57" s="111"/>
      <c r="GFN57" s="111"/>
      <c r="GFO57" s="111"/>
      <c r="GFP57" s="111"/>
      <c r="GFQ57" s="111"/>
      <c r="GFR57" s="111"/>
      <c r="GFS57" s="111"/>
      <c r="GFT57" s="111"/>
      <c r="GFU57" s="111"/>
      <c r="GFV57" s="111"/>
      <c r="GFW57" s="111"/>
      <c r="GFX57" s="111"/>
      <c r="GFY57" s="111"/>
      <c r="GFZ57" s="111"/>
      <c r="GGA57" s="111"/>
      <c r="GGB57" s="111"/>
      <c r="GGC57" s="111"/>
      <c r="GGD57" s="111"/>
      <c r="GGE57" s="111"/>
      <c r="GGF57" s="111"/>
      <c r="GGG57" s="111"/>
      <c r="GGH57" s="111"/>
      <c r="GGI57" s="111"/>
      <c r="GGJ57" s="111"/>
      <c r="GGK57" s="111"/>
      <c r="GGL57" s="111"/>
      <c r="GGM57" s="111"/>
      <c r="GGN57" s="111"/>
      <c r="GGO57" s="111"/>
      <c r="GGP57" s="111"/>
      <c r="GGQ57" s="111"/>
      <c r="GGR57" s="111"/>
      <c r="GGS57" s="111"/>
      <c r="GGT57" s="111"/>
      <c r="GGU57" s="111"/>
      <c r="GGV57" s="111"/>
      <c r="GGW57" s="111"/>
      <c r="GGX57" s="111"/>
      <c r="GGY57" s="111"/>
      <c r="GGZ57" s="111"/>
      <c r="GHA57" s="111"/>
      <c r="GHB57" s="111"/>
      <c r="GHC57" s="111"/>
      <c r="GHD57" s="111"/>
      <c r="GHE57" s="111"/>
      <c r="GHF57" s="111"/>
      <c r="GHG57" s="111"/>
      <c r="GHH57" s="111"/>
      <c r="GHI57" s="111"/>
      <c r="GHJ57" s="111"/>
      <c r="GHK57" s="111"/>
      <c r="GHL57" s="111"/>
      <c r="GHM57" s="111"/>
      <c r="GHN57" s="111"/>
      <c r="GHO57" s="111"/>
      <c r="GHP57" s="111"/>
      <c r="GHQ57" s="111"/>
      <c r="GHR57" s="111"/>
      <c r="GHS57" s="111"/>
      <c r="GHT57" s="111"/>
      <c r="GHU57" s="111"/>
      <c r="GHV57" s="111"/>
      <c r="GHW57" s="111"/>
      <c r="GHX57" s="111"/>
      <c r="GHY57" s="111"/>
      <c r="GHZ57" s="111"/>
      <c r="GIA57" s="111"/>
      <c r="GIB57" s="111"/>
      <c r="GIC57" s="111"/>
      <c r="GID57" s="111"/>
      <c r="GIE57" s="111"/>
      <c r="GIF57" s="111"/>
      <c r="GIG57" s="111"/>
      <c r="GIH57" s="111"/>
      <c r="GII57" s="111"/>
      <c r="GIJ57" s="111"/>
      <c r="GIK57" s="111"/>
      <c r="GIL57" s="111"/>
      <c r="GIM57" s="111"/>
      <c r="GIN57" s="111"/>
      <c r="GIO57" s="111"/>
      <c r="GIP57" s="111"/>
      <c r="GIQ57" s="111"/>
      <c r="GIR57" s="111"/>
      <c r="GIS57" s="111"/>
      <c r="GIT57" s="111"/>
      <c r="GIU57" s="111"/>
      <c r="GIV57" s="111"/>
      <c r="GIW57" s="111"/>
      <c r="GIX57" s="111"/>
      <c r="GIY57" s="111"/>
      <c r="GIZ57" s="111"/>
      <c r="GJA57" s="111"/>
      <c r="GJB57" s="111"/>
      <c r="GJC57" s="111"/>
      <c r="GJD57" s="111"/>
      <c r="GJE57" s="111"/>
      <c r="GJF57" s="111"/>
      <c r="GJG57" s="111"/>
      <c r="GJH57" s="111"/>
      <c r="GJI57" s="111"/>
      <c r="GJJ57" s="111"/>
      <c r="GJK57" s="111"/>
      <c r="GJL57" s="111"/>
      <c r="GJM57" s="111"/>
      <c r="GJN57" s="111"/>
      <c r="GJO57" s="111"/>
      <c r="GJP57" s="111"/>
      <c r="GJQ57" s="111"/>
      <c r="GJR57" s="111"/>
      <c r="GJS57" s="111"/>
      <c r="GJT57" s="111"/>
      <c r="GJU57" s="111"/>
      <c r="GJV57" s="111"/>
      <c r="GJW57" s="111"/>
      <c r="GJX57" s="111"/>
      <c r="GJY57" s="111"/>
      <c r="GJZ57" s="111"/>
      <c r="GKA57" s="111"/>
      <c r="GKB57" s="111"/>
      <c r="GKC57" s="111"/>
      <c r="GKD57" s="111"/>
      <c r="GKE57" s="111"/>
      <c r="GKF57" s="111"/>
      <c r="GKG57" s="111"/>
      <c r="GKH57" s="111"/>
      <c r="GKI57" s="111"/>
      <c r="GKJ57" s="111"/>
      <c r="GKK57" s="111"/>
      <c r="GKL57" s="111"/>
      <c r="GKM57" s="111"/>
      <c r="GKN57" s="111"/>
      <c r="GKO57" s="111"/>
      <c r="GKP57" s="111"/>
      <c r="GKQ57" s="111"/>
      <c r="GKR57" s="111"/>
      <c r="GKS57" s="111"/>
      <c r="GKT57" s="111"/>
      <c r="GKU57" s="111"/>
      <c r="GKV57" s="111"/>
      <c r="GKW57" s="111"/>
      <c r="GKX57" s="111"/>
      <c r="GKY57" s="111"/>
      <c r="GKZ57" s="111"/>
      <c r="GLA57" s="111"/>
      <c r="GLB57" s="111"/>
      <c r="GLC57" s="111"/>
      <c r="GLD57" s="111"/>
      <c r="GLE57" s="111"/>
      <c r="GLF57" s="111"/>
      <c r="GLG57" s="111"/>
      <c r="GLH57" s="111"/>
      <c r="GLI57" s="111"/>
      <c r="GLJ57" s="111"/>
      <c r="GLK57" s="111"/>
      <c r="GLL57" s="111"/>
      <c r="GLM57" s="111"/>
      <c r="GLN57" s="111"/>
      <c r="GLO57" s="111"/>
      <c r="GLP57" s="111"/>
      <c r="GLQ57" s="111"/>
      <c r="GLR57" s="111"/>
      <c r="GLS57" s="111"/>
      <c r="GLT57" s="111"/>
      <c r="GLU57" s="111"/>
      <c r="GLV57" s="111"/>
      <c r="GLW57" s="111"/>
      <c r="GLX57" s="111"/>
      <c r="GLY57" s="111"/>
      <c r="GLZ57" s="111"/>
      <c r="GMA57" s="111"/>
      <c r="GMB57" s="111"/>
      <c r="GMC57" s="111"/>
      <c r="GMD57" s="111"/>
      <c r="GME57" s="111"/>
      <c r="GMF57" s="111"/>
      <c r="GMG57" s="111"/>
      <c r="GMH57" s="111"/>
      <c r="GMI57" s="111"/>
      <c r="GMJ57" s="111"/>
      <c r="GMK57" s="111"/>
      <c r="GML57" s="111"/>
      <c r="GMM57" s="111"/>
      <c r="GMN57" s="111"/>
      <c r="GMO57" s="111"/>
      <c r="GMP57" s="111"/>
      <c r="GMQ57" s="111"/>
      <c r="GMR57" s="111"/>
      <c r="GMS57" s="111"/>
      <c r="GMT57" s="111"/>
      <c r="GMU57" s="111"/>
      <c r="GMV57" s="111"/>
      <c r="GMW57" s="111"/>
      <c r="GMX57" s="111"/>
      <c r="GMY57" s="111"/>
      <c r="GMZ57" s="111"/>
      <c r="GNA57" s="111"/>
      <c r="GNB57" s="111"/>
      <c r="GNC57" s="111"/>
      <c r="GND57" s="111"/>
      <c r="GNE57" s="111"/>
      <c r="GNF57" s="111"/>
      <c r="GNG57" s="111"/>
      <c r="GNH57" s="111"/>
      <c r="GNI57" s="111"/>
      <c r="GNJ57" s="111"/>
      <c r="GNK57" s="111"/>
      <c r="GNL57" s="111"/>
      <c r="GNM57" s="111"/>
      <c r="GNN57" s="111"/>
      <c r="GNO57" s="111"/>
      <c r="GNP57" s="111"/>
      <c r="GNQ57" s="111"/>
      <c r="GNR57" s="111"/>
      <c r="GNS57" s="111"/>
      <c r="GNT57" s="111"/>
      <c r="GNU57" s="111"/>
      <c r="GNV57" s="111"/>
      <c r="GNW57" s="111"/>
      <c r="GNX57" s="111"/>
      <c r="GNY57" s="111"/>
      <c r="GNZ57" s="111"/>
      <c r="GOA57" s="111"/>
      <c r="GOB57" s="111"/>
      <c r="GOC57" s="111"/>
      <c r="GOD57" s="111"/>
      <c r="GOE57" s="111"/>
      <c r="GOF57" s="111"/>
      <c r="GOG57" s="111"/>
      <c r="GOH57" s="111"/>
      <c r="GOI57" s="111"/>
      <c r="GOJ57" s="111"/>
      <c r="GOK57" s="111"/>
      <c r="GOL57" s="111"/>
      <c r="GOM57" s="111"/>
      <c r="GON57" s="111"/>
      <c r="GOO57" s="111"/>
      <c r="GOP57" s="111"/>
      <c r="GOQ57" s="111"/>
      <c r="GOR57" s="111"/>
      <c r="GOS57" s="111"/>
      <c r="GOT57" s="111"/>
      <c r="GOU57" s="111"/>
      <c r="GOV57" s="111"/>
      <c r="GOW57" s="111"/>
      <c r="GOX57" s="111"/>
      <c r="GOY57" s="111"/>
      <c r="GOZ57" s="111"/>
      <c r="GPA57" s="111"/>
      <c r="GPB57" s="111"/>
      <c r="GPC57" s="111"/>
      <c r="GPD57" s="111"/>
      <c r="GPE57" s="111"/>
      <c r="GPF57" s="111"/>
      <c r="GPG57" s="111"/>
      <c r="GPH57" s="111"/>
      <c r="GPI57" s="111"/>
      <c r="GPJ57" s="111"/>
      <c r="GPK57" s="111"/>
      <c r="GPL57" s="111"/>
      <c r="GPM57" s="111"/>
      <c r="GPN57" s="111"/>
      <c r="GPO57" s="111"/>
      <c r="GPP57" s="111"/>
      <c r="GPQ57" s="111"/>
      <c r="GPR57" s="111"/>
      <c r="GPS57" s="111"/>
      <c r="GPT57" s="111"/>
      <c r="GPU57" s="111"/>
      <c r="GPV57" s="111"/>
      <c r="GPW57" s="111"/>
      <c r="GPX57" s="111"/>
      <c r="GPY57" s="111"/>
      <c r="GPZ57" s="111"/>
      <c r="GQA57" s="111"/>
      <c r="GQB57" s="111"/>
      <c r="GQC57" s="111"/>
      <c r="GQD57" s="111"/>
      <c r="GQE57" s="111"/>
      <c r="GQF57" s="111"/>
      <c r="GQG57" s="111"/>
      <c r="GQH57" s="111"/>
      <c r="GQI57" s="111"/>
      <c r="GQJ57" s="111"/>
      <c r="GQK57" s="111"/>
      <c r="GQL57" s="111"/>
      <c r="GQM57" s="111"/>
      <c r="GQN57" s="111"/>
      <c r="GQO57" s="111"/>
      <c r="GQP57" s="111"/>
      <c r="GQQ57" s="111"/>
      <c r="GQR57" s="111"/>
      <c r="GQS57" s="111"/>
      <c r="GQT57" s="111"/>
      <c r="GQU57" s="111"/>
      <c r="GQV57" s="111"/>
      <c r="GQW57" s="111"/>
      <c r="GQX57" s="111"/>
      <c r="GQY57" s="111"/>
      <c r="GQZ57" s="111"/>
      <c r="GRA57" s="111"/>
      <c r="GRB57" s="111"/>
      <c r="GRC57" s="111"/>
      <c r="GRD57" s="111"/>
      <c r="GRE57" s="111"/>
      <c r="GRF57" s="111"/>
      <c r="GRG57" s="111"/>
      <c r="GRH57" s="111"/>
      <c r="GRI57" s="111"/>
      <c r="GRJ57" s="111"/>
      <c r="GRK57" s="111"/>
      <c r="GRL57" s="111"/>
      <c r="GRM57" s="111"/>
      <c r="GRN57" s="111"/>
      <c r="GRO57" s="111"/>
      <c r="GRP57" s="111"/>
      <c r="GRQ57" s="111"/>
      <c r="GRR57" s="111"/>
      <c r="GRS57" s="111"/>
      <c r="GRT57" s="111"/>
      <c r="GRU57" s="111"/>
      <c r="GRV57" s="111"/>
      <c r="GRW57" s="111"/>
      <c r="GRX57" s="111"/>
      <c r="GRY57" s="111"/>
      <c r="GRZ57" s="111"/>
      <c r="GSA57" s="111"/>
      <c r="GSB57" s="111"/>
      <c r="GSC57" s="111"/>
      <c r="GSD57" s="111"/>
      <c r="GSE57" s="111"/>
      <c r="GSF57" s="111"/>
      <c r="GSG57" s="111"/>
      <c r="GSH57" s="111"/>
      <c r="GSI57" s="111"/>
      <c r="GSJ57" s="111"/>
      <c r="GSK57" s="111"/>
      <c r="GSL57" s="111"/>
      <c r="GSM57" s="111"/>
      <c r="GSN57" s="111"/>
      <c r="GSO57" s="111"/>
      <c r="GSP57" s="111"/>
      <c r="GSQ57" s="111"/>
      <c r="GSR57" s="111"/>
      <c r="GSS57" s="111"/>
      <c r="GST57" s="111"/>
      <c r="GSU57" s="111"/>
      <c r="GSV57" s="111"/>
      <c r="GSW57" s="111"/>
      <c r="GSX57" s="111"/>
      <c r="GSY57" s="111"/>
      <c r="GSZ57" s="111"/>
      <c r="GTA57" s="111"/>
      <c r="GTB57" s="111"/>
      <c r="GTC57" s="111"/>
      <c r="GTD57" s="111"/>
      <c r="GTE57" s="111"/>
      <c r="GTF57" s="111"/>
      <c r="GTG57" s="111"/>
      <c r="GTH57" s="111"/>
      <c r="GTI57" s="111"/>
      <c r="GTJ57" s="111"/>
      <c r="GTK57" s="111"/>
      <c r="GTL57" s="111"/>
      <c r="GTM57" s="111"/>
      <c r="GTN57" s="111"/>
      <c r="GTO57" s="111"/>
      <c r="GTP57" s="111"/>
      <c r="GTQ57" s="111"/>
      <c r="GTR57" s="111"/>
      <c r="GTS57" s="111"/>
      <c r="GTT57" s="111"/>
      <c r="GTU57" s="111"/>
      <c r="GTV57" s="111"/>
      <c r="GTW57" s="111"/>
      <c r="GTX57" s="111"/>
      <c r="GTY57" s="111"/>
      <c r="GTZ57" s="111"/>
      <c r="GUA57" s="111"/>
      <c r="GUB57" s="111"/>
      <c r="GUC57" s="111"/>
      <c r="GUD57" s="111"/>
      <c r="GUE57" s="111"/>
      <c r="GUF57" s="111"/>
      <c r="GUG57" s="111"/>
      <c r="GUH57" s="111"/>
      <c r="GUI57" s="111"/>
      <c r="GUJ57" s="111"/>
      <c r="GUK57" s="111"/>
      <c r="GUL57" s="111"/>
      <c r="GUM57" s="111"/>
      <c r="GUN57" s="111"/>
      <c r="GUO57" s="111"/>
      <c r="GUP57" s="111"/>
      <c r="GUQ57" s="111"/>
      <c r="GUR57" s="111"/>
      <c r="GUS57" s="111"/>
      <c r="GUT57" s="111"/>
      <c r="GUU57" s="111"/>
      <c r="GUV57" s="111"/>
      <c r="GUW57" s="111"/>
      <c r="GUX57" s="111"/>
      <c r="GUY57" s="111"/>
      <c r="GUZ57" s="111"/>
      <c r="GVA57" s="111"/>
      <c r="GVB57" s="111"/>
      <c r="GVC57" s="111"/>
      <c r="GVD57" s="111"/>
      <c r="GVE57" s="111"/>
      <c r="GVF57" s="111"/>
      <c r="GVG57" s="111"/>
      <c r="GVH57" s="111"/>
      <c r="GVI57" s="111"/>
      <c r="GVJ57" s="111"/>
      <c r="GVK57" s="111"/>
      <c r="GVL57" s="111"/>
      <c r="GVM57" s="111"/>
      <c r="GVN57" s="111"/>
      <c r="GVO57" s="111"/>
      <c r="GVP57" s="111"/>
      <c r="GVQ57" s="111"/>
      <c r="GVR57" s="111"/>
      <c r="GVS57" s="111"/>
      <c r="GVT57" s="111"/>
      <c r="GVU57" s="111"/>
      <c r="GVV57" s="111"/>
      <c r="GVW57" s="111"/>
      <c r="GVX57" s="111"/>
      <c r="GVY57" s="111"/>
      <c r="GVZ57" s="111"/>
      <c r="GWA57" s="111"/>
      <c r="GWB57" s="111"/>
      <c r="GWC57" s="111"/>
      <c r="GWD57" s="111"/>
      <c r="GWE57" s="111"/>
      <c r="GWF57" s="111"/>
      <c r="GWG57" s="111"/>
      <c r="GWH57" s="111"/>
      <c r="GWI57" s="111"/>
      <c r="GWJ57" s="111"/>
      <c r="GWK57" s="111"/>
      <c r="GWL57" s="111"/>
      <c r="GWM57" s="111"/>
      <c r="GWN57" s="111"/>
      <c r="GWO57" s="111"/>
      <c r="GWP57" s="111"/>
      <c r="GWQ57" s="111"/>
      <c r="GWR57" s="111"/>
      <c r="GWS57" s="111"/>
      <c r="GWT57" s="111"/>
      <c r="GWU57" s="111"/>
      <c r="GWV57" s="111"/>
      <c r="GWW57" s="111"/>
      <c r="GWX57" s="111"/>
      <c r="GWY57" s="111"/>
      <c r="GWZ57" s="111"/>
      <c r="GXA57" s="111"/>
      <c r="GXB57" s="111"/>
      <c r="GXC57" s="111"/>
      <c r="GXD57" s="111"/>
      <c r="GXE57" s="111"/>
      <c r="GXF57" s="111"/>
      <c r="GXG57" s="111"/>
      <c r="GXH57" s="111"/>
      <c r="GXI57" s="111"/>
      <c r="GXJ57" s="111"/>
      <c r="GXK57" s="111"/>
      <c r="GXL57" s="111"/>
      <c r="GXM57" s="111"/>
      <c r="GXN57" s="111"/>
      <c r="GXO57" s="111"/>
      <c r="GXP57" s="111"/>
      <c r="GXQ57" s="111"/>
      <c r="GXR57" s="111"/>
      <c r="GXS57" s="111"/>
      <c r="GXT57" s="111"/>
      <c r="GXU57" s="111"/>
      <c r="GXV57" s="111"/>
      <c r="GXW57" s="111"/>
      <c r="GXX57" s="111"/>
      <c r="GXY57" s="111"/>
      <c r="GXZ57" s="111"/>
      <c r="GYA57" s="111"/>
      <c r="GYB57" s="111"/>
      <c r="GYC57" s="111"/>
      <c r="GYD57" s="111"/>
      <c r="GYE57" s="111"/>
      <c r="GYF57" s="111"/>
      <c r="GYG57" s="111"/>
      <c r="GYH57" s="111"/>
      <c r="GYI57" s="111"/>
      <c r="GYJ57" s="111"/>
      <c r="GYK57" s="111"/>
      <c r="GYL57" s="111"/>
      <c r="GYM57" s="111"/>
      <c r="GYN57" s="111"/>
      <c r="GYO57" s="111"/>
      <c r="GYP57" s="111"/>
      <c r="GYQ57" s="111"/>
      <c r="GYR57" s="111"/>
      <c r="GYS57" s="111"/>
      <c r="GYT57" s="111"/>
      <c r="GYU57" s="111"/>
      <c r="GYV57" s="111"/>
      <c r="GYW57" s="111"/>
      <c r="GYX57" s="111"/>
      <c r="GYY57" s="111"/>
      <c r="GYZ57" s="111"/>
      <c r="GZA57" s="111"/>
      <c r="GZB57" s="111"/>
      <c r="GZC57" s="111"/>
      <c r="GZD57" s="111"/>
      <c r="GZE57" s="111"/>
      <c r="GZF57" s="111"/>
      <c r="GZG57" s="111"/>
      <c r="GZH57" s="111"/>
      <c r="GZI57" s="111"/>
      <c r="GZJ57" s="111"/>
      <c r="GZK57" s="111"/>
      <c r="GZL57" s="111"/>
      <c r="GZM57" s="111"/>
      <c r="GZN57" s="111"/>
      <c r="GZO57" s="111"/>
      <c r="GZP57" s="111"/>
      <c r="GZQ57" s="111"/>
      <c r="GZR57" s="111"/>
      <c r="GZS57" s="111"/>
      <c r="GZT57" s="111"/>
      <c r="GZU57" s="111"/>
      <c r="GZV57" s="111"/>
      <c r="GZW57" s="111"/>
      <c r="GZX57" s="111"/>
      <c r="GZY57" s="111"/>
      <c r="GZZ57" s="111"/>
      <c r="HAA57" s="111"/>
      <c r="HAB57" s="111"/>
      <c r="HAC57" s="111"/>
      <c r="HAD57" s="111"/>
      <c r="HAE57" s="111"/>
      <c r="HAF57" s="111"/>
      <c r="HAG57" s="111"/>
      <c r="HAH57" s="111"/>
      <c r="HAI57" s="111"/>
      <c r="HAJ57" s="111"/>
      <c r="HAK57" s="111"/>
      <c r="HAL57" s="111"/>
      <c r="HAM57" s="111"/>
      <c r="HAN57" s="111"/>
      <c r="HAO57" s="111"/>
      <c r="HAP57" s="111"/>
      <c r="HAQ57" s="111"/>
      <c r="HAR57" s="111"/>
      <c r="HAS57" s="111"/>
      <c r="HAT57" s="111"/>
      <c r="HAU57" s="111"/>
      <c r="HAV57" s="111"/>
      <c r="HAW57" s="111"/>
      <c r="HAX57" s="111"/>
      <c r="HAY57" s="111"/>
      <c r="HAZ57" s="111"/>
      <c r="HBA57" s="111"/>
      <c r="HBB57" s="111"/>
      <c r="HBC57" s="111"/>
      <c r="HBD57" s="111"/>
      <c r="HBE57" s="111"/>
      <c r="HBF57" s="111"/>
      <c r="HBG57" s="111"/>
      <c r="HBH57" s="111"/>
      <c r="HBI57" s="111"/>
      <c r="HBJ57" s="111"/>
      <c r="HBK57" s="111"/>
      <c r="HBL57" s="111"/>
      <c r="HBM57" s="111"/>
      <c r="HBN57" s="111"/>
      <c r="HBO57" s="111"/>
      <c r="HBP57" s="111"/>
      <c r="HBQ57" s="111"/>
      <c r="HBR57" s="111"/>
      <c r="HBS57" s="111"/>
      <c r="HBT57" s="111"/>
      <c r="HBU57" s="111"/>
      <c r="HBV57" s="111"/>
      <c r="HBW57" s="111"/>
      <c r="HBX57" s="111"/>
      <c r="HBY57" s="111"/>
      <c r="HBZ57" s="111"/>
      <c r="HCA57" s="111"/>
      <c r="HCB57" s="111"/>
      <c r="HCC57" s="111"/>
      <c r="HCD57" s="111"/>
      <c r="HCE57" s="111"/>
      <c r="HCF57" s="111"/>
      <c r="HCG57" s="111"/>
      <c r="HCH57" s="111"/>
      <c r="HCI57" s="111"/>
      <c r="HCJ57" s="111"/>
      <c r="HCK57" s="111"/>
      <c r="HCL57" s="111"/>
      <c r="HCM57" s="111"/>
      <c r="HCN57" s="111"/>
      <c r="HCO57" s="111"/>
      <c r="HCP57" s="111"/>
      <c r="HCQ57" s="111"/>
      <c r="HCR57" s="111"/>
      <c r="HCS57" s="111"/>
      <c r="HCT57" s="111"/>
      <c r="HCU57" s="111"/>
      <c r="HCV57" s="111"/>
      <c r="HCW57" s="111"/>
      <c r="HCX57" s="111"/>
      <c r="HCY57" s="111"/>
      <c r="HCZ57" s="111"/>
      <c r="HDA57" s="111"/>
      <c r="HDB57" s="111"/>
      <c r="HDC57" s="111"/>
      <c r="HDD57" s="111"/>
      <c r="HDE57" s="111"/>
      <c r="HDF57" s="111"/>
      <c r="HDG57" s="111"/>
      <c r="HDH57" s="111"/>
      <c r="HDI57" s="111"/>
      <c r="HDJ57" s="111"/>
      <c r="HDK57" s="111"/>
      <c r="HDL57" s="111"/>
      <c r="HDM57" s="111"/>
      <c r="HDN57" s="111"/>
      <c r="HDO57" s="111"/>
      <c r="HDP57" s="111"/>
      <c r="HDQ57" s="111"/>
      <c r="HDR57" s="111"/>
      <c r="HDS57" s="111"/>
      <c r="HDT57" s="111"/>
      <c r="HDU57" s="111"/>
      <c r="HDV57" s="111"/>
      <c r="HDW57" s="111"/>
      <c r="HDX57" s="111"/>
      <c r="HDY57" s="111"/>
      <c r="HDZ57" s="111"/>
      <c r="HEA57" s="111"/>
      <c r="HEB57" s="111"/>
      <c r="HEC57" s="111"/>
      <c r="HED57" s="111"/>
      <c r="HEE57" s="111"/>
      <c r="HEF57" s="111"/>
      <c r="HEG57" s="111"/>
      <c r="HEH57" s="111"/>
      <c r="HEI57" s="111"/>
      <c r="HEJ57" s="111"/>
      <c r="HEK57" s="111"/>
      <c r="HEL57" s="111"/>
      <c r="HEM57" s="111"/>
      <c r="HEN57" s="111"/>
      <c r="HEO57" s="111"/>
      <c r="HEP57" s="111"/>
      <c r="HEQ57" s="111"/>
      <c r="HER57" s="111"/>
      <c r="HES57" s="111"/>
      <c r="HET57" s="111"/>
      <c r="HEU57" s="111"/>
      <c r="HEV57" s="111"/>
      <c r="HEW57" s="111"/>
      <c r="HEX57" s="111"/>
      <c r="HEY57" s="111"/>
      <c r="HEZ57" s="111"/>
      <c r="HFA57" s="111"/>
      <c r="HFB57" s="111"/>
      <c r="HFC57" s="111"/>
      <c r="HFD57" s="111"/>
      <c r="HFE57" s="111"/>
      <c r="HFF57" s="111"/>
      <c r="HFG57" s="111"/>
      <c r="HFH57" s="111"/>
      <c r="HFI57" s="111"/>
      <c r="HFJ57" s="111"/>
      <c r="HFK57" s="111"/>
      <c r="HFL57" s="111"/>
      <c r="HFM57" s="111"/>
      <c r="HFN57" s="111"/>
      <c r="HFO57" s="111"/>
      <c r="HFP57" s="111"/>
      <c r="HFQ57" s="111"/>
      <c r="HFR57" s="111"/>
      <c r="HFS57" s="111"/>
      <c r="HFT57" s="111"/>
      <c r="HFU57" s="111"/>
      <c r="HFV57" s="111"/>
      <c r="HFW57" s="111"/>
      <c r="HFX57" s="111"/>
      <c r="HFY57" s="111"/>
      <c r="HFZ57" s="111"/>
      <c r="HGA57" s="111"/>
      <c r="HGB57" s="111"/>
      <c r="HGC57" s="111"/>
      <c r="HGD57" s="111"/>
      <c r="HGE57" s="111"/>
      <c r="HGF57" s="111"/>
      <c r="HGG57" s="111"/>
      <c r="HGH57" s="111"/>
      <c r="HGI57" s="111"/>
      <c r="HGJ57" s="111"/>
      <c r="HGK57" s="111"/>
      <c r="HGL57" s="111"/>
      <c r="HGM57" s="111"/>
      <c r="HGN57" s="111"/>
      <c r="HGO57" s="111"/>
      <c r="HGP57" s="111"/>
      <c r="HGQ57" s="111"/>
      <c r="HGR57" s="111"/>
      <c r="HGS57" s="111"/>
      <c r="HGT57" s="111"/>
      <c r="HGU57" s="111"/>
      <c r="HGV57" s="111"/>
      <c r="HGW57" s="111"/>
      <c r="HGX57" s="111"/>
      <c r="HGY57" s="111"/>
      <c r="HGZ57" s="111"/>
      <c r="HHA57" s="111"/>
      <c r="HHB57" s="111"/>
      <c r="HHC57" s="111"/>
      <c r="HHD57" s="111"/>
      <c r="HHE57" s="111"/>
      <c r="HHF57" s="111"/>
      <c r="HHG57" s="111"/>
      <c r="HHH57" s="111"/>
      <c r="HHI57" s="111"/>
      <c r="HHJ57" s="111"/>
      <c r="HHK57" s="111"/>
      <c r="HHL57" s="111"/>
      <c r="HHM57" s="111"/>
      <c r="HHN57" s="111"/>
      <c r="HHO57" s="111"/>
      <c r="HHP57" s="111"/>
      <c r="HHQ57" s="111"/>
      <c r="HHR57" s="111"/>
      <c r="HHS57" s="111"/>
      <c r="HHT57" s="111"/>
      <c r="HHU57" s="111"/>
      <c r="HHV57" s="111"/>
      <c r="HHW57" s="111"/>
      <c r="HHX57" s="111"/>
      <c r="HHY57" s="111"/>
      <c r="HHZ57" s="111"/>
      <c r="HIA57" s="111"/>
      <c r="HIB57" s="111"/>
      <c r="HIC57" s="111"/>
      <c r="HID57" s="111"/>
      <c r="HIE57" s="111"/>
      <c r="HIF57" s="111"/>
      <c r="HIG57" s="111"/>
      <c r="HIH57" s="111"/>
      <c r="HII57" s="111"/>
      <c r="HIJ57" s="111"/>
      <c r="HIK57" s="111"/>
      <c r="HIL57" s="111"/>
      <c r="HIM57" s="111"/>
      <c r="HIN57" s="111"/>
      <c r="HIO57" s="111"/>
      <c r="HIP57" s="111"/>
      <c r="HIQ57" s="111"/>
      <c r="HIR57" s="111"/>
      <c r="HIS57" s="111"/>
      <c r="HIT57" s="111"/>
      <c r="HIU57" s="111"/>
      <c r="HIV57" s="111"/>
      <c r="HIW57" s="111"/>
      <c r="HIX57" s="111"/>
      <c r="HIY57" s="111"/>
      <c r="HIZ57" s="111"/>
      <c r="HJA57" s="111"/>
      <c r="HJB57" s="111"/>
      <c r="HJC57" s="111"/>
      <c r="HJD57" s="111"/>
      <c r="HJE57" s="111"/>
      <c r="HJF57" s="111"/>
      <c r="HJG57" s="111"/>
      <c r="HJH57" s="111"/>
      <c r="HJI57" s="111"/>
      <c r="HJJ57" s="111"/>
      <c r="HJK57" s="111"/>
      <c r="HJL57" s="111"/>
      <c r="HJM57" s="111"/>
      <c r="HJN57" s="111"/>
      <c r="HJO57" s="111"/>
      <c r="HJP57" s="111"/>
      <c r="HJQ57" s="111"/>
      <c r="HJR57" s="111"/>
      <c r="HJS57" s="111"/>
      <c r="HJT57" s="111"/>
      <c r="HJU57" s="111"/>
      <c r="HJV57" s="111"/>
      <c r="HJW57" s="111"/>
      <c r="HJX57" s="111"/>
      <c r="HJY57" s="111"/>
      <c r="HJZ57" s="111"/>
      <c r="HKA57" s="111"/>
      <c r="HKB57" s="111"/>
      <c r="HKC57" s="111"/>
      <c r="HKD57" s="111"/>
      <c r="HKE57" s="111"/>
      <c r="HKF57" s="111"/>
      <c r="HKG57" s="111"/>
      <c r="HKH57" s="111"/>
      <c r="HKI57" s="111"/>
      <c r="HKJ57" s="111"/>
      <c r="HKK57" s="111"/>
      <c r="HKL57" s="111"/>
      <c r="HKM57" s="111"/>
      <c r="HKN57" s="111"/>
      <c r="HKO57" s="111"/>
      <c r="HKP57" s="111"/>
      <c r="HKQ57" s="111"/>
      <c r="HKR57" s="111"/>
      <c r="HKS57" s="111"/>
      <c r="HKT57" s="111"/>
      <c r="HKU57" s="111"/>
      <c r="HKV57" s="111"/>
      <c r="HKW57" s="111"/>
      <c r="HKX57" s="111"/>
      <c r="HKY57" s="111"/>
      <c r="HKZ57" s="111"/>
      <c r="HLA57" s="111"/>
      <c r="HLB57" s="111"/>
      <c r="HLC57" s="111"/>
      <c r="HLD57" s="111"/>
      <c r="HLE57" s="111"/>
      <c r="HLF57" s="111"/>
      <c r="HLG57" s="111"/>
      <c r="HLH57" s="111"/>
      <c r="HLI57" s="111"/>
      <c r="HLJ57" s="111"/>
      <c r="HLK57" s="111"/>
      <c r="HLL57" s="111"/>
      <c r="HLM57" s="111"/>
      <c r="HLN57" s="111"/>
      <c r="HLO57" s="111"/>
      <c r="HLP57" s="111"/>
      <c r="HLQ57" s="111"/>
      <c r="HLR57" s="111"/>
      <c r="HLS57" s="111"/>
      <c r="HLT57" s="111"/>
      <c r="HLU57" s="111"/>
      <c r="HLV57" s="111"/>
      <c r="HLW57" s="111"/>
      <c r="HLX57" s="111"/>
      <c r="HLY57" s="111"/>
      <c r="HLZ57" s="111"/>
      <c r="HMA57" s="111"/>
      <c r="HMB57" s="111"/>
      <c r="HMC57" s="111"/>
      <c r="HMD57" s="111"/>
      <c r="HME57" s="111"/>
      <c r="HMF57" s="111"/>
      <c r="HMG57" s="111"/>
      <c r="HMH57" s="111"/>
      <c r="HMI57" s="111"/>
      <c r="HMJ57" s="111"/>
      <c r="HMK57" s="111"/>
      <c r="HML57" s="111"/>
      <c r="HMM57" s="111"/>
      <c r="HMN57" s="111"/>
      <c r="HMO57" s="111"/>
      <c r="HMP57" s="111"/>
      <c r="HMQ57" s="111"/>
      <c r="HMR57" s="111"/>
      <c r="HMS57" s="111"/>
      <c r="HMT57" s="111"/>
      <c r="HMU57" s="111"/>
      <c r="HMV57" s="111"/>
      <c r="HMW57" s="111"/>
      <c r="HMX57" s="111"/>
      <c r="HMY57" s="111"/>
      <c r="HMZ57" s="111"/>
      <c r="HNA57" s="111"/>
      <c r="HNB57" s="111"/>
      <c r="HNC57" s="111"/>
      <c r="HND57" s="111"/>
      <c r="HNE57" s="111"/>
      <c r="HNF57" s="111"/>
      <c r="HNG57" s="111"/>
      <c r="HNH57" s="111"/>
      <c r="HNI57" s="111"/>
      <c r="HNJ57" s="111"/>
      <c r="HNK57" s="111"/>
      <c r="HNL57" s="111"/>
      <c r="HNM57" s="111"/>
      <c r="HNN57" s="111"/>
      <c r="HNO57" s="111"/>
      <c r="HNP57" s="111"/>
      <c r="HNQ57" s="111"/>
      <c r="HNR57" s="111"/>
      <c r="HNS57" s="111"/>
      <c r="HNT57" s="111"/>
      <c r="HNU57" s="111"/>
      <c r="HNV57" s="111"/>
      <c r="HNW57" s="111"/>
      <c r="HNX57" s="111"/>
      <c r="HNY57" s="111"/>
      <c r="HNZ57" s="111"/>
      <c r="HOA57" s="111"/>
      <c r="HOB57" s="111"/>
      <c r="HOC57" s="111"/>
      <c r="HOD57" s="111"/>
      <c r="HOE57" s="111"/>
      <c r="HOF57" s="111"/>
      <c r="HOG57" s="111"/>
      <c r="HOH57" s="111"/>
      <c r="HOI57" s="111"/>
      <c r="HOJ57" s="111"/>
      <c r="HOK57" s="111"/>
      <c r="HOL57" s="111"/>
      <c r="HOM57" s="111"/>
      <c r="HON57" s="111"/>
      <c r="HOO57" s="111"/>
      <c r="HOP57" s="111"/>
      <c r="HOQ57" s="111"/>
      <c r="HOR57" s="111"/>
      <c r="HOS57" s="111"/>
      <c r="HOT57" s="111"/>
      <c r="HOU57" s="111"/>
      <c r="HOV57" s="111"/>
      <c r="HOW57" s="111"/>
      <c r="HOX57" s="111"/>
      <c r="HOY57" s="111"/>
      <c r="HOZ57" s="111"/>
      <c r="HPA57" s="111"/>
      <c r="HPB57" s="111"/>
      <c r="HPC57" s="111"/>
      <c r="HPD57" s="111"/>
      <c r="HPE57" s="111"/>
      <c r="HPF57" s="111"/>
      <c r="HPG57" s="111"/>
      <c r="HPH57" s="111"/>
      <c r="HPI57" s="111"/>
      <c r="HPJ57" s="111"/>
      <c r="HPK57" s="111"/>
      <c r="HPL57" s="111"/>
      <c r="HPM57" s="111"/>
      <c r="HPN57" s="111"/>
      <c r="HPO57" s="111"/>
      <c r="HPP57" s="111"/>
      <c r="HPQ57" s="111"/>
      <c r="HPR57" s="111"/>
      <c r="HPS57" s="111"/>
      <c r="HPT57" s="111"/>
      <c r="HPU57" s="111"/>
      <c r="HPV57" s="111"/>
      <c r="HPW57" s="111"/>
      <c r="HPX57" s="111"/>
      <c r="HPY57" s="111"/>
      <c r="HPZ57" s="111"/>
      <c r="HQA57" s="111"/>
      <c r="HQB57" s="111"/>
      <c r="HQC57" s="111"/>
      <c r="HQD57" s="111"/>
      <c r="HQE57" s="111"/>
      <c r="HQF57" s="111"/>
      <c r="HQG57" s="111"/>
      <c r="HQH57" s="111"/>
      <c r="HQI57" s="111"/>
      <c r="HQJ57" s="111"/>
      <c r="HQK57" s="111"/>
      <c r="HQL57" s="111"/>
      <c r="HQM57" s="111"/>
      <c r="HQN57" s="111"/>
      <c r="HQO57" s="111"/>
      <c r="HQP57" s="111"/>
      <c r="HQQ57" s="111"/>
      <c r="HQR57" s="111"/>
      <c r="HQS57" s="111"/>
      <c r="HQT57" s="111"/>
      <c r="HQU57" s="111"/>
      <c r="HQV57" s="111"/>
      <c r="HQW57" s="111"/>
      <c r="HQX57" s="111"/>
      <c r="HQY57" s="111"/>
      <c r="HQZ57" s="111"/>
      <c r="HRA57" s="111"/>
      <c r="HRB57" s="111"/>
      <c r="HRC57" s="111"/>
      <c r="HRD57" s="111"/>
      <c r="HRE57" s="111"/>
      <c r="HRF57" s="111"/>
      <c r="HRG57" s="111"/>
      <c r="HRH57" s="111"/>
      <c r="HRI57" s="111"/>
      <c r="HRJ57" s="111"/>
      <c r="HRK57" s="111"/>
      <c r="HRL57" s="111"/>
      <c r="HRM57" s="111"/>
      <c r="HRN57" s="111"/>
      <c r="HRO57" s="111"/>
      <c r="HRP57" s="111"/>
      <c r="HRQ57" s="111"/>
      <c r="HRR57" s="111"/>
      <c r="HRS57" s="111"/>
      <c r="HRT57" s="111"/>
      <c r="HRU57" s="111"/>
      <c r="HRV57" s="111"/>
      <c r="HRW57" s="111"/>
      <c r="HRX57" s="111"/>
      <c r="HRY57" s="111"/>
      <c r="HRZ57" s="111"/>
      <c r="HSA57" s="111"/>
      <c r="HSB57" s="111"/>
      <c r="HSC57" s="111"/>
      <c r="HSD57" s="111"/>
      <c r="HSE57" s="111"/>
      <c r="HSF57" s="111"/>
      <c r="HSG57" s="111"/>
      <c r="HSH57" s="111"/>
      <c r="HSI57" s="111"/>
      <c r="HSJ57" s="111"/>
      <c r="HSK57" s="111"/>
      <c r="HSL57" s="111"/>
      <c r="HSM57" s="111"/>
      <c r="HSN57" s="111"/>
      <c r="HSO57" s="111"/>
      <c r="HSP57" s="111"/>
      <c r="HSQ57" s="111"/>
      <c r="HSR57" s="111"/>
      <c r="HSS57" s="111"/>
      <c r="HST57" s="111"/>
      <c r="HSU57" s="111"/>
      <c r="HSV57" s="111"/>
      <c r="HSW57" s="111"/>
      <c r="HSX57" s="111"/>
      <c r="HSY57" s="111"/>
      <c r="HSZ57" s="111"/>
      <c r="HTA57" s="111"/>
      <c r="HTB57" s="111"/>
      <c r="HTC57" s="111"/>
      <c r="HTD57" s="111"/>
      <c r="HTE57" s="111"/>
      <c r="HTF57" s="111"/>
      <c r="HTG57" s="111"/>
      <c r="HTH57" s="111"/>
      <c r="HTI57" s="111"/>
      <c r="HTJ57" s="111"/>
      <c r="HTK57" s="111"/>
      <c r="HTL57" s="111"/>
      <c r="HTM57" s="111"/>
      <c r="HTN57" s="111"/>
      <c r="HTO57" s="111"/>
      <c r="HTP57" s="111"/>
      <c r="HTQ57" s="111"/>
      <c r="HTR57" s="111"/>
      <c r="HTS57" s="111"/>
      <c r="HTT57" s="111"/>
      <c r="HTU57" s="111"/>
      <c r="HTV57" s="111"/>
      <c r="HTW57" s="111"/>
      <c r="HTX57" s="111"/>
      <c r="HTY57" s="111"/>
      <c r="HTZ57" s="111"/>
      <c r="HUA57" s="111"/>
      <c r="HUB57" s="111"/>
      <c r="HUC57" s="111"/>
      <c r="HUD57" s="111"/>
      <c r="HUE57" s="111"/>
      <c r="HUF57" s="111"/>
      <c r="HUG57" s="111"/>
      <c r="HUH57" s="111"/>
      <c r="HUI57" s="111"/>
      <c r="HUJ57" s="111"/>
      <c r="HUK57" s="111"/>
      <c r="HUL57" s="111"/>
      <c r="HUM57" s="111"/>
      <c r="HUN57" s="111"/>
      <c r="HUO57" s="111"/>
      <c r="HUP57" s="111"/>
      <c r="HUQ57" s="111"/>
      <c r="HUR57" s="111"/>
      <c r="HUS57" s="111"/>
      <c r="HUT57" s="111"/>
      <c r="HUU57" s="111"/>
      <c r="HUV57" s="111"/>
      <c r="HUW57" s="111"/>
      <c r="HUX57" s="111"/>
      <c r="HUY57" s="111"/>
      <c r="HUZ57" s="111"/>
      <c r="HVA57" s="111"/>
      <c r="HVB57" s="111"/>
      <c r="HVC57" s="111"/>
      <c r="HVD57" s="111"/>
      <c r="HVE57" s="111"/>
      <c r="HVF57" s="111"/>
      <c r="HVG57" s="111"/>
      <c r="HVH57" s="111"/>
      <c r="HVI57" s="111"/>
      <c r="HVJ57" s="111"/>
      <c r="HVK57" s="111"/>
      <c r="HVL57" s="111"/>
      <c r="HVM57" s="111"/>
      <c r="HVN57" s="111"/>
      <c r="HVO57" s="111"/>
      <c r="HVP57" s="111"/>
      <c r="HVQ57" s="111"/>
      <c r="HVR57" s="111"/>
      <c r="HVS57" s="111"/>
      <c r="HVT57" s="111"/>
      <c r="HVU57" s="111"/>
      <c r="HVV57" s="111"/>
      <c r="HVW57" s="111"/>
      <c r="HVX57" s="111"/>
      <c r="HVY57" s="111"/>
      <c r="HVZ57" s="111"/>
      <c r="HWA57" s="111"/>
      <c r="HWB57" s="111"/>
      <c r="HWC57" s="111"/>
      <c r="HWD57" s="111"/>
      <c r="HWE57" s="111"/>
      <c r="HWF57" s="111"/>
      <c r="HWG57" s="111"/>
      <c r="HWH57" s="111"/>
      <c r="HWI57" s="111"/>
      <c r="HWJ57" s="111"/>
      <c r="HWK57" s="111"/>
      <c r="HWL57" s="111"/>
      <c r="HWM57" s="111"/>
      <c r="HWN57" s="111"/>
      <c r="HWO57" s="111"/>
      <c r="HWP57" s="111"/>
      <c r="HWQ57" s="111"/>
      <c r="HWR57" s="111"/>
      <c r="HWS57" s="111"/>
      <c r="HWT57" s="111"/>
      <c r="HWU57" s="111"/>
      <c r="HWV57" s="111"/>
      <c r="HWW57" s="111"/>
      <c r="HWX57" s="111"/>
      <c r="HWY57" s="111"/>
      <c r="HWZ57" s="111"/>
      <c r="HXA57" s="111"/>
      <c r="HXB57" s="111"/>
      <c r="HXC57" s="111"/>
      <c r="HXD57" s="111"/>
      <c r="HXE57" s="111"/>
      <c r="HXF57" s="111"/>
      <c r="HXG57" s="111"/>
      <c r="HXH57" s="111"/>
      <c r="HXI57" s="111"/>
      <c r="HXJ57" s="111"/>
      <c r="HXK57" s="111"/>
      <c r="HXL57" s="111"/>
      <c r="HXM57" s="111"/>
      <c r="HXN57" s="111"/>
      <c r="HXO57" s="111"/>
      <c r="HXP57" s="111"/>
      <c r="HXQ57" s="111"/>
      <c r="HXR57" s="111"/>
      <c r="HXS57" s="111"/>
      <c r="HXT57" s="111"/>
      <c r="HXU57" s="111"/>
      <c r="HXV57" s="111"/>
      <c r="HXW57" s="111"/>
      <c r="HXX57" s="111"/>
      <c r="HXY57" s="111"/>
      <c r="HXZ57" s="111"/>
      <c r="HYA57" s="111"/>
      <c r="HYB57" s="111"/>
      <c r="HYC57" s="111"/>
      <c r="HYD57" s="111"/>
      <c r="HYE57" s="111"/>
      <c r="HYF57" s="111"/>
      <c r="HYG57" s="111"/>
      <c r="HYH57" s="111"/>
      <c r="HYI57" s="111"/>
      <c r="HYJ57" s="111"/>
      <c r="HYK57" s="111"/>
      <c r="HYL57" s="111"/>
      <c r="HYM57" s="111"/>
      <c r="HYN57" s="111"/>
      <c r="HYO57" s="111"/>
      <c r="HYP57" s="111"/>
      <c r="HYQ57" s="111"/>
      <c r="HYR57" s="111"/>
      <c r="HYS57" s="111"/>
      <c r="HYT57" s="111"/>
      <c r="HYU57" s="111"/>
      <c r="HYV57" s="111"/>
      <c r="HYW57" s="111"/>
      <c r="HYX57" s="111"/>
      <c r="HYY57" s="111"/>
      <c r="HYZ57" s="111"/>
      <c r="HZA57" s="111"/>
      <c r="HZB57" s="111"/>
      <c r="HZC57" s="111"/>
      <c r="HZD57" s="111"/>
      <c r="HZE57" s="111"/>
      <c r="HZF57" s="111"/>
      <c r="HZG57" s="111"/>
      <c r="HZH57" s="111"/>
      <c r="HZI57" s="111"/>
      <c r="HZJ57" s="111"/>
      <c r="HZK57" s="111"/>
      <c r="HZL57" s="111"/>
      <c r="HZM57" s="111"/>
      <c r="HZN57" s="111"/>
      <c r="HZO57" s="111"/>
      <c r="HZP57" s="111"/>
      <c r="HZQ57" s="111"/>
      <c r="HZR57" s="111"/>
      <c r="HZS57" s="111"/>
      <c r="HZT57" s="111"/>
      <c r="HZU57" s="111"/>
      <c r="HZV57" s="111"/>
      <c r="HZW57" s="111"/>
      <c r="HZX57" s="111"/>
      <c r="HZY57" s="111"/>
      <c r="HZZ57" s="111"/>
      <c r="IAA57" s="111"/>
      <c r="IAB57" s="111"/>
      <c r="IAC57" s="111"/>
      <c r="IAD57" s="111"/>
      <c r="IAE57" s="111"/>
      <c r="IAF57" s="111"/>
      <c r="IAG57" s="111"/>
      <c r="IAH57" s="111"/>
      <c r="IAI57" s="111"/>
      <c r="IAJ57" s="111"/>
      <c r="IAK57" s="111"/>
      <c r="IAL57" s="111"/>
      <c r="IAM57" s="111"/>
      <c r="IAN57" s="111"/>
      <c r="IAO57" s="111"/>
      <c r="IAP57" s="111"/>
      <c r="IAQ57" s="111"/>
      <c r="IAR57" s="111"/>
      <c r="IAS57" s="111"/>
      <c r="IAT57" s="111"/>
      <c r="IAU57" s="111"/>
      <c r="IAV57" s="111"/>
      <c r="IAW57" s="111"/>
      <c r="IAX57" s="111"/>
      <c r="IAY57" s="111"/>
      <c r="IAZ57" s="111"/>
      <c r="IBA57" s="111"/>
      <c r="IBB57" s="111"/>
      <c r="IBC57" s="111"/>
      <c r="IBD57" s="111"/>
      <c r="IBE57" s="111"/>
      <c r="IBF57" s="111"/>
      <c r="IBG57" s="111"/>
      <c r="IBH57" s="111"/>
      <c r="IBI57" s="111"/>
      <c r="IBJ57" s="111"/>
      <c r="IBK57" s="111"/>
      <c r="IBL57" s="111"/>
      <c r="IBM57" s="111"/>
      <c r="IBN57" s="111"/>
      <c r="IBO57" s="111"/>
      <c r="IBP57" s="111"/>
      <c r="IBQ57" s="111"/>
      <c r="IBR57" s="111"/>
      <c r="IBS57" s="111"/>
      <c r="IBT57" s="111"/>
      <c r="IBU57" s="111"/>
      <c r="IBV57" s="111"/>
      <c r="IBW57" s="111"/>
      <c r="IBX57" s="111"/>
      <c r="IBY57" s="111"/>
      <c r="IBZ57" s="111"/>
      <c r="ICA57" s="111"/>
      <c r="ICB57" s="111"/>
      <c r="ICC57" s="111"/>
      <c r="ICD57" s="111"/>
      <c r="ICE57" s="111"/>
      <c r="ICF57" s="111"/>
      <c r="ICG57" s="111"/>
      <c r="ICH57" s="111"/>
      <c r="ICI57" s="111"/>
      <c r="ICJ57" s="111"/>
      <c r="ICK57" s="111"/>
      <c r="ICL57" s="111"/>
      <c r="ICM57" s="111"/>
      <c r="ICN57" s="111"/>
      <c r="ICO57" s="111"/>
      <c r="ICP57" s="111"/>
      <c r="ICQ57" s="111"/>
      <c r="ICR57" s="111"/>
      <c r="ICS57" s="111"/>
      <c r="ICT57" s="111"/>
      <c r="ICU57" s="111"/>
      <c r="ICV57" s="111"/>
      <c r="ICW57" s="111"/>
      <c r="ICX57" s="111"/>
      <c r="ICY57" s="111"/>
      <c r="ICZ57" s="111"/>
      <c r="IDA57" s="111"/>
      <c r="IDB57" s="111"/>
      <c r="IDC57" s="111"/>
      <c r="IDD57" s="111"/>
      <c r="IDE57" s="111"/>
      <c r="IDF57" s="111"/>
      <c r="IDG57" s="111"/>
      <c r="IDH57" s="111"/>
      <c r="IDI57" s="111"/>
      <c r="IDJ57" s="111"/>
      <c r="IDK57" s="111"/>
      <c r="IDL57" s="111"/>
      <c r="IDM57" s="111"/>
      <c r="IDN57" s="111"/>
      <c r="IDO57" s="111"/>
      <c r="IDP57" s="111"/>
      <c r="IDQ57" s="111"/>
      <c r="IDR57" s="111"/>
      <c r="IDS57" s="111"/>
      <c r="IDT57" s="111"/>
      <c r="IDU57" s="111"/>
      <c r="IDV57" s="111"/>
      <c r="IDW57" s="111"/>
      <c r="IDX57" s="111"/>
      <c r="IDY57" s="111"/>
      <c r="IDZ57" s="111"/>
      <c r="IEA57" s="111"/>
      <c r="IEB57" s="111"/>
      <c r="IEC57" s="111"/>
      <c r="IED57" s="111"/>
      <c r="IEE57" s="111"/>
      <c r="IEF57" s="111"/>
      <c r="IEG57" s="111"/>
      <c r="IEH57" s="111"/>
      <c r="IEI57" s="111"/>
      <c r="IEJ57" s="111"/>
      <c r="IEK57" s="111"/>
      <c r="IEL57" s="111"/>
      <c r="IEM57" s="111"/>
      <c r="IEN57" s="111"/>
      <c r="IEO57" s="111"/>
      <c r="IEP57" s="111"/>
      <c r="IEQ57" s="111"/>
      <c r="IER57" s="111"/>
      <c r="IES57" s="111"/>
      <c r="IET57" s="111"/>
      <c r="IEU57" s="111"/>
      <c r="IEV57" s="111"/>
      <c r="IEW57" s="111"/>
      <c r="IEX57" s="111"/>
      <c r="IEY57" s="111"/>
      <c r="IEZ57" s="111"/>
      <c r="IFA57" s="111"/>
      <c r="IFB57" s="111"/>
      <c r="IFC57" s="111"/>
      <c r="IFD57" s="111"/>
      <c r="IFE57" s="111"/>
      <c r="IFF57" s="111"/>
      <c r="IFG57" s="111"/>
      <c r="IFH57" s="111"/>
      <c r="IFI57" s="111"/>
      <c r="IFJ57" s="111"/>
      <c r="IFK57" s="111"/>
      <c r="IFL57" s="111"/>
      <c r="IFM57" s="111"/>
      <c r="IFN57" s="111"/>
      <c r="IFO57" s="111"/>
      <c r="IFP57" s="111"/>
      <c r="IFQ57" s="111"/>
      <c r="IFR57" s="111"/>
      <c r="IFS57" s="111"/>
      <c r="IFT57" s="111"/>
      <c r="IFU57" s="111"/>
      <c r="IFV57" s="111"/>
      <c r="IFW57" s="111"/>
      <c r="IFX57" s="111"/>
      <c r="IFY57" s="111"/>
      <c r="IFZ57" s="111"/>
      <c r="IGA57" s="111"/>
      <c r="IGB57" s="111"/>
      <c r="IGC57" s="111"/>
      <c r="IGD57" s="111"/>
      <c r="IGE57" s="111"/>
      <c r="IGF57" s="111"/>
      <c r="IGG57" s="111"/>
      <c r="IGH57" s="111"/>
      <c r="IGI57" s="111"/>
      <c r="IGJ57" s="111"/>
      <c r="IGK57" s="111"/>
      <c r="IGL57" s="111"/>
      <c r="IGM57" s="111"/>
      <c r="IGN57" s="111"/>
      <c r="IGO57" s="111"/>
      <c r="IGP57" s="111"/>
      <c r="IGQ57" s="111"/>
      <c r="IGR57" s="111"/>
      <c r="IGS57" s="111"/>
      <c r="IGT57" s="111"/>
      <c r="IGU57" s="111"/>
      <c r="IGV57" s="111"/>
      <c r="IGW57" s="111"/>
      <c r="IGX57" s="111"/>
      <c r="IGY57" s="111"/>
      <c r="IGZ57" s="111"/>
      <c r="IHA57" s="111"/>
      <c r="IHB57" s="111"/>
      <c r="IHC57" s="111"/>
      <c r="IHD57" s="111"/>
      <c r="IHE57" s="111"/>
      <c r="IHF57" s="111"/>
      <c r="IHG57" s="111"/>
      <c r="IHH57" s="111"/>
      <c r="IHI57" s="111"/>
      <c r="IHJ57" s="111"/>
      <c r="IHK57" s="111"/>
      <c r="IHL57" s="111"/>
      <c r="IHM57" s="111"/>
      <c r="IHN57" s="111"/>
      <c r="IHO57" s="111"/>
      <c r="IHP57" s="111"/>
      <c r="IHQ57" s="111"/>
      <c r="IHR57" s="111"/>
      <c r="IHS57" s="111"/>
      <c r="IHT57" s="111"/>
      <c r="IHU57" s="111"/>
      <c r="IHV57" s="111"/>
      <c r="IHW57" s="111"/>
      <c r="IHX57" s="111"/>
      <c r="IHY57" s="111"/>
      <c r="IHZ57" s="111"/>
      <c r="IIA57" s="111"/>
      <c r="IIB57" s="111"/>
      <c r="IIC57" s="111"/>
      <c r="IID57" s="111"/>
      <c r="IIE57" s="111"/>
      <c r="IIF57" s="111"/>
      <c r="IIG57" s="111"/>
      <c r="IIH57" s="111"/>
      <c r="III57" s="111"/>
      <c r="IIJ57" s="111"/>
      <c r="IIK57" s="111"/>
      <c r="IIL57" s="111"/>
      <c r="IIM57" s="111"/>
      <c r="IIN57" s="111"/>
      <c r="IIO57" s="111"/>
      <c r="IIP57" s="111"/>
      <c r="IIQ57" s="111"/>
      <c r="IIR57" s="111"/>
      <c r="IIS57" s="111"/>
      <c r="IIT57" s="111"/>
      <c r="IIU57" s="111"/>
      <c r="IIV57" s="111"/>
      <c r="IIW57" s="111"/>
      <c r="IIX57" s="111"/>
      <c r="IIY57" s="111"/>
      <c r="IIZ57" s="111"/>
      <c r="IJA57" s="111"/>
      <c r="IJB57" s="111"/>
      <c r="IJC57" s="111"/>
      <c r="IJD57" s="111"/>
      <c r="IJE57" s="111"/>
      <c r="IJF57" s="111"/>
      <c r="IJG57" s="111"/>
      <c r="IJH57" s="111"/>
      <c r="IJI57" s="111"/>
      <c r="IJJ57" s="111"/>
      <c r="IJK57" s="111"/>
      <c r="IJL57" s="111"/>
      <c r="IJM57" s="111"/>
      <c r="IJN57" s="111"/>
      <c r="IJO57" s="111"/>
      <c r="IJP57" s="111"/>
      <c r="IJQ57" s="111"/>
      <c r="IJR57" s="111"/>
      <c r="IJS57" s="111"/>
      <c r="IJT57" s="111"/>
      <c r="IJU57" s="111"/>
      <c r="IJV57" s="111"/>
      <c r="IJW57" s="111"/>
      <c r="IJX57" s="111"/>
      <c r="IJY57" s="111"/>
      <c r="IJZ57" s="111"/>
      <c r="IKA57" s="111"/>
      <c r="IKB57" s="111"/>
      <c r="IKC57" s="111"/>
      <c r="IKD57" s="111"/>
      <c r="IKE57" s="111"/>
      <c r="IKF57" s="111"/>
      <c r="IKG57" s="111"/>
      <c r="IKH57" s="111"/>
      <c r="IKI57" s="111"/>
      <c r="IKJ57" s="111"/>
      <c r="IKK57" s="111"/>
      <c r="IKL57" s="111"/>
      <c r="IKM57" s="111"/>
      <c r="IKN57" s="111"/>
      <c r="IKO57" s="111"/>
      <c r="IKP57" s="111"/>
      <c r="IKQ57" s="111"/>
      <c r="IKR57" s="111"/>
      <c r="IKS57" s="111"/>
      <c r="IKT57" s="111"/>
      <c r="IKU57" s="111"/>
      <c r="IKV57" s="111"/>
      <c r="IKW57" s="111"/>
      <c r="IKX57" s="111"/>
      <c r="IKY57" s="111"/>
      <c r="IKZ57" s="111"/>
      <c r="ILA57" s="111"/>
      <c r="ILB57" s="111"/>
      <c r="ILC57" s="111"/>
      <c r="ILD57" s="111"/>
      <c r="ILE57" s="111"/>
      <c r="ILF57" s="111"/>
      <c r="ILG57" s="111"/>
      <c r="ILH57" s="111"/>
      <c r="ILI57" s="111"/>
      <c r="ILJ57" s="111"/>
      <c r="ILK57" s="111"/>
      <c r="ILL57" s="111"/>
      <c r="ILM57" s="111"/>
      <c r="ILN57" s="111"/>
      <c r="ILO57" s="111"/>
      <c r="ILP57" s="111"/>
      <c r="ILQ57" s="111"/>
      <c r="ILR57" s="111"/>
      <c r="ILS57" s="111"/>
      <c r="ILT57" s="111"/>
      <c r="ILU57" s="111"/>
      <c r="ILV57" s="111"/>
      <c r="ILW57" s="111"/>
      <c r="ILX57" s="111"/>
      <c r="ILY57" s="111"/>
      <c r="ILZ57" s="111"/>
      <c r="IMA57" s="111"/>
      <c r="IMB57" s="111"/>
      <c r="IMC57" s="111"/>
      <c r="IMD57" s="111"/>
      <c r="IME57" s="111"/>
      <c r="IMF57" s="111"/>
      <c r="IMG57" s="111"/>
      <c r="IMH57" s="111"/>
      <c r="IMI57" s="111"/>
      <c r="IMJ57" s="111"/>
      <c r="IMK57" s="111"/>
      <c r="IML57" s="111"/>
      <c r="IMM57" s="111"/>
      <c r="IMN57" s="111"/>
      <c r="IMO57" s="111"/>
      <c r="IMP57" s="111"/>
      <c r="IMQ57" s="111"/>
      <c r="IMR57" s="111"/>
      <c r="IMS57" s="111"/>
      <c r="IMT57" s="111"/>
      <c r="IMU57" s="111"/>
      <c r="IMV57" s="111"/>
      <c r="IMW57" s="111"/>
      <c r="IMX57" s="111"/>
      <c r="IMY57" s="111"/>
      <c r="IMZ57" s="111"/>
      <c r="INA57" s="111"/>
      <c r="INB57" s="111"/>
      <c r="INC57" s="111"/>
      <c r="IND57" s="111"/>
      <c r="INE57" s="111"/>
      <c r="INF57" s="111"/>
      <c r="ING57" s="111"/>
      <c r="INH57" s="111"/>
      <c r="INI57" s="111"/>
      <c r="INJ57" s="111"/>
      <c r="INK57" s="111"/>
      <c r="INL57" s="111"/>
      <c r="INM57" s="111"/>
      <c r="INN57" s="111"/>
      <c r="INO57" s="111"/>
      <c r="INP57" s="111"/>
      <c r="INQ57" s="111"/>
      <c r="INR57" s="111"/>
      <c r="INS57" s="111"/>
      <c r="INT57" s="111"/>
      <c r="INU57" s="111"/>
      <c r="INV57" s="111"/>
      <c r="INW57" s="111"/>
      <c r="INX57" s="111"/>
      <c r="INY57" s="111"/>
      <c r="INZ57" s="111"/>
      <c r="IOA57" s="111"/>
      <c r="IOB57" s="111"/>
      <c r="IOC57" s="111"/>
      <c r="IOD57" s="111"/>
      <c r="IOE57" s="111"/>
      <c r="IOF57" s="111"/>
      <c r="IOG57" s="111"/>
      <c r="IOH57" s="111"/>
      <c r="IOI57" s="111"/>
      <c r="IOJ57" s="111"/>
      <c r="IOK57" s="111"/>
      <c r="IOL57" s="111"/>
      <c r="IOM57" s="111"/>
      <c r="ION57" s="111"/>
      <c r="IOO57" s="111"/>
      <c r="IOP57" s="111"/>
      <c r="IOQ57" s="111"/>
      <c r="IOR57" s="111"/>
      <c r="IOS57" s="111"/>
      <c r="IOT57" s="111"/>
      <c r="IOU57" s="111"/>
      <c r="IOV57" s="111"/>
      <c r="IOW57" s="111"/>
      <c r="IOX57" s="111"/>
      <c r="IOY57" s="111"/>
      <c r="IOZ57" s="111"/>
      <c r="IPA57" s="111"/>
      <c r="IPB57" s="111"/>
      <c r="IPC57" s="111"/>
      <c r="IPD57" s="111"/>
      <c r="IPE57" s="111"/>
      <c r="IPF57" s="111"/>
      <c r="IPG57" s="111"/>
      <c r="IPH57" s="111"/>
      <c r="IPI57" s="111"/>
      <c r="IPJ57" s="111"/>
      <c r="IPK57" s="111"/>
      <c r="IPL57" s="111"/>
      <c r="IPM57" s="111"/>
      <c r="IPN57" s="111"/>
      <c r="IPO57" s="111"/>
      <c r="IPP57" s="111"/>
      <c r="IPQ57" s="111"/>
      <c r="IPR57" s="111"/>
      <c r="IPS57" s="111"/>
      <c r="IPT57" s="111"/>
      <c r="IPU57" s="111"/>
      <c r="IPV57" s="111"/>
      <c r="IPW57" s="111"/>
      <c r="IPX57" s="111"/>
      <c r="IPY57" s="111"/>
      <c r="IPZ57" s="111"/>
      <c r="IQA57" s="111"/>
      <c r="IQB57" s="111"/>
      <c r="IQC57" s="111"/>
      <c r="IQD57" s="111"/>
      <c r="IQE57" s="111"/>
      <c r="IQF57" s="111"/>
      <c r="IQG57" s="111"/>
      <c r="IQH57" s="111"/>
      <c r="IQI57" s="111"/>
      <c r="IQJ57" s="111"/>
      <c r="IQK57" s="111"/>
      <c r="IQL57" s="111"/>
      <c r="IQM57" s="111"/>
      <c r="IQN57" s="111"/>
      <c r="IQO57" s="111"/>
      <c r="IQP57" s="111"/>
      <c r="IQQ57" s="111"/>
      <c r="IQR57" s="111"/>
      <c r="IQS57" s="111"/>
      <c r="IQT57" s="111"/>
      <c r="IQU57" s="111"/>
      <c r="IQV57" s="111"/>
      <c r="IQW57" s="111"/>
      <c r="IQX57" s="111"/>
      <c r="IQY57" s="111"/>
      <c r="IQZ57" s="111"/>
      <c r="IRA57" s="111"/>
      <c r="IRB57" s="111"/>
      <c r="IRC57" s="111"/>
      <c r="IRD57" s="111"/>
      <c r="IRE57" s="111"/>
      <c r="IRF57" s="111"/>
      <c r="IRG57" s="111"/>
      <c r="IRH57" s="111"/>
      <c r="IRI57" s="111"/>
      <c r="IRJ57" s="111"/>
      <c r="IRK57" s="111"/>
      <c r="IRL57" s="111"/>
      <c r="IRM57" s="111"/>
      <c r="IRN57" s="111"/>
      <c r="IRO57" s="111"/>
      <c r="IRP57" s="111"/>
      <c r="IRQ57" s="111"/>
      <c r="IRR57" s="111"/>
      <c r="IRS57" s="111"/>
      <c r="IRT57" s="111"/>
      <c r="IRU57" s="111"/>
      <c r="IRV57" s="111"/>
      <c r="IRW57" s="111"/>
      <c r="IRX57" s="111"/>
      <c r="IRY57" s="111"/>
      <c r="IRZ57" s="111"/>
      <c r="ISA57" s="111"/>
      <c r="ISB57" s="111"/>
      <c r="ISC57" s="111"/>
      <c r="ISD57" s="111"/>
      <c r="ISE57" s="111"/>
      <c r="ISF57" s="111"/>
      <c r="ISG57" s="111"/>
      <c r="ISH57" s="111"/>
      <c r="ISI57" s="111"/>
      <c r="ISJ57" s="111"/>
      <c r="ISK57" s="111"/>
      <c r="ISL57" s="111"/>
      <c r="ISM57" s="111"/>
      <c r="ISN57" s="111"/>
      <c r="ISO57" s="111"/>
      <c r="ISP57" s="111"/>
      <c r="ISQ57" s="111"/>
      <c r="ISR57" s="111"/>
      <c r="ISS57" s="111"/>
      <c r="IST57" s="111"/>
      <c r="ISU57" s="111"/>
      <c r="ISV57" s="111"/>
      <c r="ISW57" s="111"/>
      <c r="ISX57" s="111"/>
      <c r="ISY57" s="111"/>
      <c r="ISZ57" s="111"/>
      <c r="ITA57" s="111"/>
      <c r="ITB57" s="111"/>
      <c r="ITC57" s="111"/>
      <c r="ITD57" s="111"/>
      <c r="ITE57" s="111"/>
      <c r="ITF57" s="111"/>
      <c r="ITG57" s="111"/>
      <c r="ITH57" s="111"/>
      <c r="ITI57" s="111"/>
      <c r="ITJ57" s="111"/>
      <c r="ITK57" s="111"/>
      <c r="ITL57" s="111"/>
      <c r="ITM57" s="111"/>
      <c r="ITN57" s="111"/>
      <c r="ITO57" s="111"/>
      <c r="ITP57" s="111"/>
      <c r="ITQ57" s="111"/>
      <c r="ITR57" s="111"/>
      <c r="ITS57" s="111"/>
      <c r="ITT57" s="111"/>
      <c r="ITU57" s="111"/>
      <c r="ITV57" s="111"/>
      <c r="ITW57" s="111"/>
      <c r="ITX57" s="111"/>
      <c r="ITY57" s="111"/>
      <c r="ITZ57" s="111"/>
      <c r="IUA57" s="111"/>
      <c r="IUB57" s="111"/>
      <c r="IUC57" s="111"/>
      <c r="IUD57" s="111"/>
      <c r="IUE57" s="111"/>
      <c r="IUF57" s="111"/>
      <c r="IUG57" s="111"/>
      <c r="IUH57" s="111"/>
      <c r="IUI57" s="111"/>
      <c r="IUJ57" s="111"/>
      <c r="IUK57" s="111"/>
      <c r="IUL57" s="111"/>
      <c r="IUM57" s="111"/>
      <c r="IUN57" s="111"/>
      <c r="IUO57" s="111"/>
      <c r="IUP57" s="111"/>
      <c r="IUQ57" s="111"/>
      <c r="IUR57" s="111"/>
      <c r="IUS57" s="111"/>
      <c r="IUT57" s="111"/>
      <c r="IUU57" s="111"/>
      <c r="IUV57" s="111"/>
      <c r="IUW57" s="111"/>
      <c r="IUX57" s="111"/>
      <c r="IUY57" s="111"/>
      <c r="IUZ57" s="111"/>
      <c r="IVA57" s="111"/>
      <c r="IVB57" s="111"/>
      <c r="IVC57" s="111"/>
      <c r="IVD57" s="111"/>
      <c r="IVE57" s="111"/>
      <c r="IVF57" s="111"/>
      <c r="IVG57" s="111"/>
      <c r="IVH57" s="111"/>
      <c r="IVI57" s="111"/>
      <c r="IVJ57" s="111"/>
      <c r="IVK57" s="111"/>
      <c r="IVL57" s="111"/>
      <c r="IVM57" s="111"/>
      <c r="IVN57" s="111"/>
      <c r="IVO57" s="111"/>
      <c r="IVP57" s="111"/>
      <c r="IVQ57" s="111"/>
      <c r="IVR57" s="111"/>
      <c r="IVS57" s="111"/>
      <c r="IVT57" s="111"/>
      <c r="IVU57" s="111"/>
      <c r="IVV57" s="111"/>
      <c r="IVW57" s="111"/>
      <c r="IVX57" s="111"/>
      <c r="IVY57" s="111"/>
      <c r="IVZ57" s="111"/>
      <c r="IWA57" s="111"/>
      <c r="IWB57" s="111"/>
      <c r="IWC57" s="111"/>
      <c r="IWD57" s="111"/>
      <c r="IWE57" s="111"/>
      <c r="IWF57" s="111"/>
      <c r="IWG57" s="111"/>
      <c r="IWH57" s="111"/>
      <c r="IWI57" s="111"/>
      <c r="IWJ57" s="111"/>
      <c r="IWK57" s="111"/>
      <c r="IWL57" s="111"/>
      <c r="IWM57" s="111"/>
      <c r="IWN57" s="111"/>
      <c r="IWO57" s="111"/>
      <c r="IWP57" s="111"/>
      <c r="IWQ57" s="111"/>
      <c r="IWR57" s="111"/>
      <c r="IWS57" s="111"/>
      <c r="IWT57" s="111"/>
      <c r="IWU57" s="111"/>
      <c r="IWV57" s="111"/>
      <c r="IWW57" s="111"/>
      <c r="IWX57" s="111"/>
      <c r="IWY57" s="111"/>
      <c r="IWZ57" s="111"/>
      <c r="IXA57" s="111"/>
      <c r="IXB57" s="111"/>
      <c r="IXC57" s="111"/>
      <c r="IXD57" s="111"/>
      <c r="IXE57" s="111"/>
      <c r="IXF57" s="111"/>
      <c r="IXG57" s="111"/>
      <c r="IXH57" s="111"/>
      <c r="IXI57" s="111"/>
      <c r="IXJ57" s="111"/>
      <c r="IXK57" s="111"/>
      <c r="IXL57" s="111"/>
      <c r="IXM57" s="111"/>
      <c r="IXN57" s="111"/>
      <c r="IXO57" s="111"/>
      <c r="IXP57" s="111"/>
      <c r="IXQ57" s="111"/>
      <c r="IXR57" s="111"/>
      <c r="IXS57" s="111"/>
      <c r="IXT57" s="111"/>
      <c r="IXU57" s="111"/>
      <c r="IXV57" s="111"/>
      <c r="IXW57" s="111"/>
      <c r="IXX57" s="111"/>
      <c r="IXY57" s="111"/>
      <c r="IXZ57" s="111"/>
      <c r="IYA57" s="111"/>
      <c r="IYB57" s="111"/>
      <c r="IYC57" s="111"/>
      <c r="IYD57" s="111"/>
      <c r="IYE57" s="111"/>
      <c r="IYF57" s="111"/>
      <c r="IYG57" s="111"/>
      <c r="IYH57" s="111"/>
      <c r="IYI57" s="111"/>
      <c r="IYJ57" s="111"/>
      <c r="IYK57" s="111"/>
      <c r="IYL57" s="111"/>
      <c r="IYM57" s="111"/>
      <c r="IYN57" s="111"/>
      <c r="IYO57" s="111"/>
      <c r="IYP57" s="111"/>
      <c r="IYQ57" s="111"/>
      <c r="IYR57" s="111"/>
      <c r="IYS57" s="111"/>
      <c r="IYT57" s="111"/>
      <c r="IYU57" s="111"/>
      <c r="IYV57" s="111"/>
      <c r="IYW57" s="111"/>
      <c r="IYX57" s="111"/>
      <c r="IYY57" s="111"/>
      <c r="IYZ57" s="111"/>
      <c r="IZA57" s="111"/>
      <c r="IZB57" s="111"/>
      <c r="IZC57" s="111"/>
      <c r="IZD57" s="111"/>
      <c r="IZE57" s="111"/>
      <c r="IZF57" s="111"/>
      <c r="IZG57" s="111"/>
      <c r="IZH57" s="111"/>
      <c r="IZI57" s="111"/>
      <c r="IZJ57" s="111"/>
      <c r="IZK57" s="111"/>
      <c r="IZL57" s="111"/>
      <c r="IZM57" s="111"/>
      <c r="IZN57" s="111"/>
      <c r="IZO57" s="111"/>
      <c r="IZP57" s="111"/>
      <c r="IZQ57" s="111"/>
      <c r="IZR57" s="111"/>
      <c r="IZS57" s="111"/>
      <c r="IZT57" s="111"/>
      <c r="IZU57" s="111"/>
      <c r="IZV57" s="111"/>
      <c r="IZW57" s="111"/>
      <c r="IZX57" s="111"/>
      <c r="IZY57" s="111"/>
      <c r="IZZ57" s="111"/>
      <c r="JAA57" s="111"/>
      <c r="JAB57" s="111"/>
      <c r="JAC57" s="111"/>
      <c r="JAD57" s="111"/>
      <c r="JAE57" s="111"/>
      <c r="JAF57" s="111"/>
      <c r="JAG57" s="111"/>
      <c r="JAH57" s="111"/>
      <c r="JAI57" s="111"/>
      <c r="JAJ57" s="111"/>
      <c r="JAK57" s="111"/>
      <c r="JAL57" s="111"/>
      <c r="JAM57" s="111"/>
      <c r="JAN57" s="111"/>
      <c r="JAO57" s="111"/>
      <c r="JAP57" s="111"/>
      <c r="JAQ57" s="111"/>
      <c r="JAR57" s="111"/>
      <c r="JAS57" s="111"/>
      <c r="JAT57" s="111"/>
      <c r="JAU57" s="111"/>
      <c r="JAV57" s="111"/>
      <c r="JAW57" s="111"/>
      <c r="JAX57" s="111"/>
      <c r="JAY57" s="111"/>
      <c r="JAZ57" s="111"/>
      <c r="JBA57" s="111"/>
      <c r="JBB57" s="111"/>
      <c r="JBC57" s="111"/>
      <c r="JBD57" s="111"/>
      <c r="JBE57" s="111"/>
      <c r="JBF57" s="111"/>
      <c r="JBG57" s="111"/>
      <c r="JBH57" s="111"/>
      <c r="JBI57" s="111"/>
      <c r="JBJ57" s="111"/>
      <c r="JBK57" s="111"/>
      <c r="JBL57" s="111"/>
      <c r="JBM57" s="111"/>
      <c r="JBN57" s="111"/>
      <c r="JBO57" s="111"/>
      <c r="JBP57" s="111"/>
      <c r="JBQ57" s="111"/>
      <c r="JBR57" s="111"/>
      <c r="JBS57" s="111"/>
      <c r="JBT57" s="111"/>
      <c r="JBU57" s="111"/>
      <c r="JBV57" s="111"/>
      <c r="JBW57" s="111"/>
      <c r="JBX57" s="111"/>
      <c r="JBY57" s="111"/>
      <c r="JBZ57" s="111"/>
      <c r="JCA57" s="111"/>
      <c r="JCB57" s="111"/>
      <c r="JCC57" s="111"/>
      <c r="JCD57" s="111"/>
      <c r="JCE57" s="111"/>
      <c r="JCF57" s="111"/>
      <c r="JCG57" s="111"/>
      <c r="JCH57" s="111"/>
      <c r="JCI57" s="111"/>
      <c r="JCJ57" s="111"/>
      <c r="JCK57" s="111"/>
      <c r="JCL57" s="111"/>
      <c r="JCM57" s="111"/>
      <c r="JCN57" s="111"/>
      <c r="JCO57" s="111"/>
      <c r="JCP57" s="111"/>
      <c r="JCQ57" s="111"/>
      <c r="JCR57" s="111"/>
      <c r="JCS57" s="111"/>
      <c r="JCT57" s="111"/>
      <c r="JCU57" s="111"/>
      <c r="JCV57" s="111"/>
      <c r="JCW57" s="111"/>
      <c r="JCX57" s="111"/>
      <c r="JCY57" s="111"/>
      <c r="JCZ57" s="111"/>
      <c r="JDA57" s="111"/>
      <c r="JDB57" s="111"/>
      <c r="JDC57" s="111"/>
      <c r="JDD57" s="111"/>
      <c r="JDE57" s="111"/>
      <c r="JDF57" s="111"/>
      <c r="JDG57" s="111"/>
      <c r="JDH57" s="111"/>
      <c r="JDI57" s="111"/>
      <c r="JDJ57" s="111"/>
      <c r="JDK57" s="111"/>
      <c r="JDL57" s="111"/>
      <c r="JDM57" s="111"/>
      <c r="JDN57" s="111"/>
      <c r="JDO57" s="111"/>
      <c r="JDP57" s="111"/>
      <c r="JDQ57" s="111"/>
      <c r="JDR57" s="111"/>
      <c r="JDS57" s="111"/>
      <c r="JDT57" s="111"/>
      <c r="JDU57" s="111"/>
      <c r="JDV57" s="111"/>
      <c r="JDW57" s="111"/>
      <c r="JDX57" s="111"/>
      <c r="JDY57" s="111"/>
      <c r="JDZ57" s="111"/>
      <c r="JEA57" s="111"/>
      <c r="JEB57" s="111"/>
      <c r="JEC57" s="111"/>
      <c r="JED57" s="111"/>
      <c r="JEE57" s="111"/>
      <c r="JEF57" s="111"/>
      <c r="JEG57" s="111"/>
      <c r="JEH57" s="111"/>
      <c r="JEI57" s="111"/>
      <c r="JEJ57" s="111"/>
      <c r="JEK57" s="111"/>
      <c r="JEL57" s="111"/>
      <c r="JEM57" s="111"/>
      <c r="JEN57" s="111"/>
      <c r="JEO57" s="111"/>
      <c r="JEP57" s="111"/>
      <c r="JEQ57" s="111"/>
      <c r="JER57" s="111"/>
      <c r="JES57" s="111"/>
      <c r="JET57" s="111"/>
      <c r="JEU57" s="111"/>
      <c r="JEV57" s="111"/>
      <c r="JEW57" s="111"/>
      <c r="JEX57" s="111"/>
      <c r="JEY57" s="111"/>
      <c r="JEZ57" s="111"/>
      <c r="JFA57" s="111"/>
      <c r="JFB57" s="111"/>
      <c r="JFC57" s="111"/>
      <c r="JFD57" s="111"/>
      <c r="JFE57" s="111"/>
      <c r="JFF57" s="111"/>
      <c r="JFG57" s="111"/>
      <c r="JFH57" s="111"/>
      <c r="JFI57" s="111"/>
      <c r="JFJ57" s="111"/>
      <c r="JFK57" s="111"/>
      <c r="JFL57" s="111"/>
      <c r="JFM57" s="111"/>
      <c r="JFN57" s="111"/>
      <c r="JFO57" s="111"/>
      <c r="JFP57" s="111"/>
      <c r="JFQ57" s="111"/>
      <c r="JFR57" s="111"/>
      <c r="JFS57" s="111"/>
      <c r="JFT57" s="111"/>
      <c r="JFU57" s="111"/>
      <c r="JFV57" s="111"/>
      <c r="JFW57" s="111"/>
      <c r="JFX57" s="111"/>
      <c r="JFY57" s="111"/>
      <c r="JFZ57" s="111"/>
      <c r="JGA57" s="111"/>
      <c r="JGB57" s="111"/>
      <c r="JGC57" s="111"/>
      <c r="JGD57" s="111"/>
      <c r="JGE57" s="111"/>
      <c r="JGF57" s="111"/>
      <c r="JGG57" s="111"/>
      <c r="JGH57" s="111"/>
      <c r="JGI57" s="111"/>
      <c r="JGJ57" s="111"/>
      <c r="JGK57" s="111"/>
      <c r="JGL57" s="111"/>
      <c r="JGM57" s="111"/>
      <c r="JGN57" s="111"/>
      <c r="JGO57" s="111"/>
      <c r="JGP57" s="111"/>
      <c r="JGQ57" s="111"/>
      <c r="JGR57" s="111"/>
      <c r="JGS57" s="111"/>
      <c r="JGT57" s="111"/>
      <c r="JGU57" s="111"/>
      <c r="JGV57" s="111"/>
      <c r="JGW57" s="111"/>
      <c r="JGX57" s="111"/>
      <c r="JGY57" s="111"/>
      <c r="JGZ57" s="111"/>
      <c r="JHA57" s="111"/>
      <c r="JHB57" s="111"/>
      <c r="JHC57" s="111"/>
      <c r="JHD57" s="111"/>
      <c r="JHE57" s="111"/>
      <c r="JHF57" s="111"/>
      <c r="JHG57" s="111"/>
      <c r="JHH57" s="111"/>
      <c r="JHI57" s="111"/>
      <c r="JHJ57" s="111"/>
      <c r="JHK57" s="111"/>
      <c r="JHL57" s="111"/>
      <c r="JHM57" s="111"/>
      <c r="JHN57" s="111"/>
      <c r="JHO57" s="111"/>
      <c r="JHP57" s="111"/>
      <c r="JHQ57" s="111"/>
      <c r="JHR57" s="111"/>
      <c r="JHS57" s="111"/>
      <c r="JHT57" s="111"/>
      <c r="JHU57" s="111"/>
      <c r="JHV57" s="111"/>
      <c r="JHW57" s="111"/>
      <c r="JHX57" s="111"/>
      <c r="JHY57" s="111"/>
      <c r="JHZ57" s="111"/>
      <c r="JIA57" s="111"/>
      <c r="JIB57" s="111"/>
      <c r="JIC57" s="111"/>
      <c r="JID57" s="111"/>
      <c r="JIE57" s="111"/>
      <c r="JIF57" s="111"/>
      <c r="JIG57" s="111"/>
      <c r="JIH57" s="111"/>
      <c r="JII57" s="111"/>
      <c r="JIJ57" s="111"/>
      <c r="JIK57" s="111"/>
      <c r="JIL57" s="111"/>
      <c r="JIM57" s="111"/>
      <c r="JIN57" s="111"/>
      <c r="JIO57" s="111"/>
      <c r="JIP57" s="111"/>
      <c r="JIQ57" s="111"/>
      <c r="JIR57" s="111"/>
      <c r="JIS57" s="111"/>
      <c r="JIT57" s="111"/>
      <c r="JIU57" s="111"/>
      <c r="JIV57" s="111"/>
      <c r="JIW57" s="111"/>
      <c r="JIX57" s="111"/>
      <c r="JIY57" s="111"/>
      <c r="JIZ57" s="111"/>
      <c r="JJA57" s="111"/>
      <c r="JJB57" s="111"/>
      <c r="JJC57" s="111"/>
      <c r="JJD57" s="111"/>
      <c r="JJE57" s="111"/>
      <c r="JJF57" s="111"/>
      <c r="JJG57" s="111"/>
      <c r="JJH57" s="111"/>
      <c r="JJI57" s="111"/>
      <c r="JJJ57" s="111"/>
      <c r="JJK57" s="111"/>
      <c r="JJL57" s="111"/>
      <c r="JJM57" s="111"/>
      <c r="JJN57" s="111"/>
      <c r="JJO57" s="111"/>
      <c r="JJP57" s="111"/>
      <c r="JJQ57" s="111"/>
      <c r="JJR57" s="111"/>
      <c r="JJS57" s="111"/>
      <c r="JJT57" s="111"/>
      <c r="JJU57" s="111"/>
      <c r="JJV57" s="111"/>
      <c r="JJW57" s="111"/>
      <c r="JJX57" s="111"/>
      <c r="JJY57" s="111"/>
      <c r="JJZ57" s="111"/>
      <c r="JKA57" s="111"/>
      <c r="JKB57" s="111"/>
      <c r="JKC57" s="111"/>
      <c r="JKD57" s="111"/>
      <c r="JKE57" s="111"/>
      <c r="JKF57" s="111"/>
      <c r="JKG57" s="111"/>
      <c r="JKH57" s="111"/>
      <c r="JKI57" s="111"/>
      <c r="JKJ57" s="111"/>
      <c r="JKK57" s="111"/>
      <c r="JKL57" s="111"/>
      <c r="JKM57" s="111"/>
      <c r="JKN57" s="111"/>
      <c r="JKO57" s="111"/>
      <c r="JKP57" s="111"/>
      <c r="JKQ57" s="111"/>
      <c r="JKR57" s="111"/>
      <c r="JKS57" s="111"/>
      <c r="JKT57" s="111"/>
      <c r="JKU57" s="111"/>
      <c r="JKV57" s="111"/>
      <c r="JKW57" s="111"/>
      <c r="JKX57" s="111"/>
      <c r="JKY57" s="111"/>
      <c r="JKZ57" s="111"/>
      <c r="JLA57" s="111"/>
      <c r="JLB57" s="111"/>
      <c r="JLC57" s="111"/>
      <c r="JLD57" s="111"/>
      <c r="JLE57" s="111"/>
      <c r="JLF57" s="111"/>
      <c r="JLG57" s="111"/>
      <c r="JLH57" s="111"/>
      <c r="JLI57" s="111"/>
      <c r="JLJ57" s="111"/>
      <c r="JLK57" s="111"/>
      <c r="JLL57" s="111"/>
      <c r="JLM57" s="111"/>
      <c r="JLN57" s="111"/>
      <c r="JLO57" s="111"/>
      <c r="JLP57" s="111"/>
      <c r="JLQ57" s="111"/>
      <c r="JLR57" s="111"/>
      <c r="JLS57" s="111"/>
      <c r="JLT57" s="111"/>
      <c r="JLU57" s="111"/>
      <c r="JLV57" s="111"/>
      <c r="JLW57" s="111"/>
      <c r="JLX57" s="111"/>
      <c r="JLY57" s="111"/>
      <c r="JLZ57" s="111"/>
      <c r="JMA57" s="111"/>
      <c r="JMB57" s="111"/>
      <c r="JMC57" s="111"/>
      <c r="JMD57" s="111"/>
      <c r="JME57" s="111"/>
      <c r="JMF57" s="111"/>
      <c r="JMG57" s="111"/>
      <c r="JMH57" s="111"/>
      <c r="JMI57" s="111"/>
      <c r="JMJ57" s="111"/>
      <c r="JMK57" s="111"/>
      <c r="JML57" s="111"/>
      <c r="JMM57" s="111"/>
      <c r="JMN57" s="111"/>
      <c r="JMO57" s="111"/>
      <c r="JMP57" s="111"/>
      <c r="JMQ57" s="111"/>
      <c r="JMR57" s="111"/>
      <c r="JMS57" s="111"/>
      <c r="JMT57" s="111"/>
      <c r="JMU57" s="111"/>
      <c r="JMV57" s="111"/>
      <c r="JMW57" s="111"/>
      <c r="JMX57" s="111"/>
      <c r="JMY57" s="111"/>
      <c r="JMZ57" s="111"/>
      <c r="JNA57" s="111"/>
      <c r="JNB57" s="111"/>
      <c r="JNC57" s="111"/>
      <c r="JND57" s="111"/>
      <c r="JNE57" s="111"/>
      <c r="JNF57" s="111"/>
      <c r="JNG57" s="111"/>
      <c r="JNH57" s="111"/>
      <c r="JNI57" s="111"/>
      <c r="JNJ57" s="111"/>
      <c r="JNK57" s="111"/>
      <c r="JNL57" s="111"/>
      <c r="JNM57" s="111"/>
      <c r="JNN57" s="111"/>
      <c r="JNO57" s="111"/>
      <c r="JNP57" s="111"/>
      <c r="JNQ57" s="111"/>
      <c r="JNR57" s="111"/>
      <c r="JNS57" s="111"/>
      <c r="JNT57" s="111"/>
      <c r="JNU57" s="111"/>
      <c r="JNV57" s="111"/>
      <c r="JNW57" s="111"/>
      <c r="JNX57" s="111"/>
      <c r="JNY57" s="111"/>
      <c r="JNZ57" s="111"/>
      <c r="JOA57" s="111"/>
      <c r="JOB57" s="111"/>
      <c r="JOC57" s="111"/>
      <c r="JOD57" s="111"/>
      <c r="JOE57" s="111"/>
      <c r="JOF57" s="111"/>
      <c r="JOG57" s="111"/>
      <c r="JOH57" s="111"/>
      <c r="JOI57" s="111"/>
      <c r="JOJ57" s="111"/>
      <c r="JOK57" s="111"/>
      <c r="JOL57" s="111"/>
      <c r="JOM57" s="111"/>
      <c r="JON57" s="111"/>
      <c r="JOO57" s="111"/>
      <c r="JOP57" s="111"/>
      <c r="JOQ57" s="111"/>
      <c r="JOR57" s="111"/>
      <c r="JOS57" s="111"/>
      <c r="JOT57" s="111"/>
      <c r="JOU57" s="111"/>
      <c r="JOV57" s="111"/>
      <c r="JOW57" s="111"/>
      <c r="JOX57" s="111"/>
      <c r="JOY57" s="111"/>
      <c r="JOZ57" s="111"/>
      <c r="JPA57" s="111"/>
      <c r="JPB57" s="111"/>
      <c r="JPC57" s="111"/>
      <c r="JPD57" s="111"/>
      <c r="JPE57" s="111"/>
      <c r="JPF57" s="111"/>
      <c r="JPG57" s="111"/>
      <c r="JPH57" s="111"/>
      <c r="JPI57" s="111"/>
      <c r="JPJ57" s="111"/>
      <c r="JPK57" s="111"/>
      <c r="JPL57" s="111"/>
      <c r="JPM57" s="111"/>
      <c r="JPN57" s="111"/>
      <c r="JPO57" s="111"/>
      <c r="JPP57" s="111"/>
      <c r="JPQ57" s="111"/>
      <c r="JPR57" s="111"/>
      <c r="JPS57" s="111"/>
      <c r="JPT57" s="111"/>
      <c r="JPU57" s="111"/>
      <c r="JPV57" s="111"/>
      <c r="JPW57" s="111"/>
      <c r="JPX57" s="111"/>
      <c r="JPY57" s="111"/>
      <c r="JPZ57" s="111"/>
      <c r="JQA57" s="111"/>
      <c r="JQB57" s="111"/>
      <c r="JQC57" s="111"/>
      <c r="JQD57" s="111"/>
      <c r="JQE57" s="111"/>
      <c r="JQF57" s="111"/>
      <c r="JQG57" s="111"/>
      <c r="JQH57" s="111"/>
      <c r="JQI57" s="111"/>
      <c r="JQJ57" s="111"/>
      <c r="JQK57" s="111"/>
      <c r="JQL57" s="111"/>
      <c r="JQM57" s="111"/>
      <c r="JQN57" s="111"/>
      <c r="JQO57" s="111"/>
      <c r="JQP57" s="111"/>
      <c r="JQQ57" s="111"/>
      <c r="JQR57" s="111"/>
      <c r="JQS57" s="111"/>
      <c r="JQT57" s="111"/>
      <c r="JQU57" s="111"/>
      <c r="JQV57" s="111"/>
      <c r="JQW57" s="111"/>
      <c r="JQX57" s="111"/>
      <c r="JQY57" s="111"/>
      <c r="JQZ57" s="111"/>
      <c r="JRA57" s="111"/>
      <c r="JRB57" s="111"/>
      <c r="JRC57" s="111"/>
      <c r="JRD57" s="111"/>
      <c r="JRE57" s="111"/>
      <c r="JRF57" s="111"/>
      <c r="JRG57" s="111"/>
      <c r="JRH57" s="111"/>
      <c r="JRI57" s="111"/>
      <c r="JRJ57" s="111"/>
      <c r="JRK57" s="111"/>
      <c r="JRL57" s="111"/>
      <c r="JRM57" s="111"/>
      <c r="JRN57" s="111"/>
      <c r="JRO57" s="111"/>
      <c r="JRP57" s="111"/>
      <c r="JRQ57" s="111"/>
      <c r="JRR57" s="111"/>
      <c r="JRS57" s="111"/>
      <c r="JRT57" s="111"/>
      <c r="JRU57" s="111"/>
      <c r="JRV57" s="111"/>
      <c r="JRW57" s="111"/>
      <c r="JRX57" s="111"/>
      <c r="JRY57" s="111"/>
      <c r="JRZ57" s="111"/>
      <c r="JSA57" s="111"/>
      <c r="JSB57" s="111"/>
      <c r="JSC57" s="111"/>
      <c r="JSD57" s="111"/>
      <c r="JSE57" s="111"/>
      <c r="JSF57" s="111"/>
      <c r="JSG57" s="111"/>
      <c r="JSH57" s="111"/>
      <c r="JSI57" s="111"/>
      <c r="JSJ57" s="111"/>
      <c r="JSK57" s="111"/>
      <c r="JSL57" s="111"/>
      <c r="JSM57" s="111"/>
      <c r="JSN57" s="111"/>
      <c r="JSO57" s="111"/>
      <c r="JSP57" s="111"/>
      <c r="JSQ57" s="111"/>
      <c r="JSR57" s="111"/>
      <c r="JSS57" s="111"/>
      <c r="JST57" s="111"/>
      <c r="JSU57" s="111"/>
      <c r="JSV57" s="111"/>
      <c r="JSW57" s="111"/>
      <c r="JSX57" s="111"/>
      <c r="JSY57" s="111"/>
      <c r="JSZ57" s="111"/>
      <c r="JTA57" s="111"/>
      <c r="JTB57" s="111"/>
      <c r="JTC57" s="111"/>
      <c r="JTD57" s="111"/>
      <c r="JTE57" s="111"/>
      <c r="JTF57" s="111"/>
      <c r="JTG57" s="111"/>
      <c r="JTH57" s="111"/>
      <c r="JTI57" s="111"/>
      <c r="JTJ57" s="111"/>
      <c r="JTK57" s="111"/>
      <c r="JTL57" s="111"/>
      <c r="JTM57" s="111"/>
      <c r="JTN57" s="111"/>
      <c r="JTO57" s="111"/>
      <c r="JTP57" s="111"/>
      <c r="JTQ57" s="111"/>
      <c r="JTR57" s="111"/>
      <c r="JTS57" s="111"/>
      <c r="JTT57" s="111"/>
      <c r="JTU57" s="111"/>
      <c r="JTV57" s="111"/>
      <c r="JTW57" s="111"/>
      <c r="JTX57" s="111"/>
      <c r="JTY57" s="111"/>
      <c r="JTZ57" s="111"/>
      <c r="JUA57" s="111"/>
      <c r="JUB57" s="111"/>
      <c r="JUC57" s="111"/>
      <c r="JUD57" s="111"/>
      <c r="JUE57" s="111"/>
      <c r="JUF57" s="111"/>
      <c r="JUG57" s="111"/>
      <c r="JUH57" s="111"/>
      <c r="JUI57" s="111"/>
      <c r="JUJ57" s="111"/>
      <c r="JUK57" s="111"/>
      <c r="JUL57" s="111"/>
      <c r="JUM57" s="111"/>
      <c r="JUN57" s="111"/>
      <c r="JUO57" s="111"/>
      <c r="JUP57" s="111"/>
      <c r="JUQ57" s="111"/>
      <c r="JUR57" s="111"/>
      <c r="JUS57" s="111"/>
      <c r="JUT57" s="111"/>
      <c r="JUU57" s="111"/>
      <c r="JUV57" s="111"/>
      <c r="JUW57" s="111"/>
      <c r="JUX57" s="111"/>
      <c r="JUY57" s="111"/>
      <c r="JUZ57" s="111"/>
      <c r="JVA57" s="111"/>
      <c r="JVB57" s="111"/>
      <c r="JVC57" s="111"/>
      <c r="JVD57" s="111"/>
      <c r="JVE57" s="111"/>
      <c r="JVF57" s="111"/>
      <c r="JVG57" s="111"/>
      <c r="JVH57" s="111"/>
      <c r="JVI57" s="111"/>
      <c r="JVJ57" s="111"/>
      <c r="JVK57" s="111"/>
      <c r="JVL57" s="111"/>
      <c r="JVM57" s="111"/>
      <c r="JVN57" s="111"/>
      <c r="JVO57" s="111"/>
      <c r="JVP57" s="111"/>
      <c r="JVQ57" s="111"/>
      <c r="JVR57" s="111"/>
      <c r="JVS57" s="111"/>
      <c r="JVT57" s="111"/>
      <c r="JVU57" s="111"/>
      <c r="JVV57" s="111"/>
      <c r="JVW57" s="111"/>
      <c r="JVX57" s="111"/>
      <c r="JVY57" s="111"/>
      <c r="JVZ57" s="111"/>
      <c r="JWA57" s="111"/>
      <c r="JWB57" s="111"/>
      <c r="JWC57" s="111"/>
      <c r="JWD57" s="111"/>
      <c r="JWE57" s="111"/>
      <c r="JWF57" s="111"/>
      <c r="JWG57" s="111"/>
      <c r="JWH57" s="111"/>
      <c r="JWI57" s="111"/>
      <c r="JWJ57" s="111"/>
      <c r="JWK57" s="111"/>
      <c r="JWL57" s="111"/>
      <c r="JWM57" s="111"/>
      <c r="JWN57" s="111"/>
      <c r="JWO57" s="111"/>
      <c r="JWP57" s="111"/>
      <c r="JWQ57" s="111"/>
      <c r="JWR57" s="111"/>
      <c r="JWS57" s="111"/>
      <c r="JWT57" s="111"/>
      <c r="JWU57" s="111"/>
      <c r="JWV57" s="111"/>
      <c r="JWW57" s="111"/>
      <c r="JWX57" s="111"/>
      <c r="JWY57" s="111"/>
      <c r="JWZ57" s="111"/>
      <c r="JXA57" s="111"/>
      <c r="JXB57" s="111"/>
      <c r="JXC57" s="111"/>
      <c r="JXD57" s="111"/>
      <c r="JXE57" s="111"/>
      <c r="JXF57" s="111"/>
      <c r="JXG57" s="111"/>
      <c r="JXH57" s="111"/>
      <c r="JXI57" s="111"/>
      <c r="JXJ57" s="111"/>
      <c r="JXK57" s="111"/>
      <c r="JXL57" s="111"/>
      <c r="JXM57" s="111"/>
      <c r="JXN57" s="111"/>
      <c r="JXO57" s="111"/>
      <c r="JXP57" s="111"/>
      <c r="JXQ57" s="111"/>
      <c r="JXR57" s="111"/>
      <c r="JXS57" s="111"/>
      <c r="JXT57" s="111"/>
      <c r="JXU57" s="111"/>
      <c r="JXV57" s="111"/>
      <c r="JXW57" s="111"/>
      <c r="JXX57" s="111"/>
      <c r="JXY57" s="111"/>
      <c r="JXZ57" s="111"/>
      <c r="JYA57" s="111"/>
      <c r="JYB57" s="111"/>
      <c r="JYC57" s="111"/>
      <c r="JYD57" s="111"/>
      <c r="JYE57" s="111"/>
      <c r="JYF57" s="111"/>
      <c r="JYG57" s="111"/>
      <c r="JYH57" s="111"/>
      <c r="JYI57" s="111"/>
      <c r="JYJ57" s="111"/>
      <c r="JYK57" s="111"/>
      <c r="JYL57" s="111"/>
      <c r="JYM57" s="111"/>
      <c r="JYN57" s="111"/>
      <c r="JYO57" s="111"/>
      <c r="JYP57" s="111"/>
      <c r="JYQ57" s="111"/>
      <c r="JYR57" s="111"/>
      <c r="JYS57" s="111"/>
      <c r="JYT57" s="111"/>
      <c r="JYU57" s="111"/>
      <c r="JYV57" s="111"/>
      <c r="JYW57" s="111"/>
      <c r="JYX57" s="111"/>
      <c r="JYY57" s="111"/>
      <c r="JYZ57" s="111"/>
      <c r="JZA57" s="111"/>
      <c r="JZB57" s="111"/>
      <c r="JZC57" s="111"/>
      <c r="JZD57" s="111"/>
      <c r="JZE57" s="111"/>
      <c r="JZF57" s="111"/>
      <c r="JZG57" s="111"/>
      <c r="JZH57" s="111"/>
      <c r="JZI57" s="111"/>
      <c r="JZJ57" s="111"/>
      <c r="JZK57" s="111"/>
      <c r="JZL57" s="111"/>
      <c r="JZM57" s="111"/>
      <c r="JZN57" s="111"/>
      <c r="JZO57" s="111"/>
      <c r="JZP57" s="111"/>
      <c r="JZQ57" s="111"/>
      <c r="JZR57" s="111"/>
      <c r="JZS57" s="111"/>
      <c r="JZT57" s="111"/>
      <c r="JZU57" s="111"/>
      <c r="JZV57" s="111"/>
      <c r="JZW57" s="111"/>
      <c r="JZX57" s="111"/>
      <c r="JZY57" s="111"/>
      <c r="JZZ57" s="111"/>
      <c r="KAA57" s="111"/>
      <c r="KAB57" s="111"/>
      <c r="KAC57" s="111"/>
      <c r="KAD57" s="111"/>
      <c r="KAE57" s="111"/>
      <c r="KAF57" s="111"/>
      <c r="KAG57" s="111"/>
      <c r="KAH57" s="111"/>
      <c r="KAI57" s="111"/>
      <c r="KAJ57" s="111"/>
      <c r="KAK57" s="111"/>
      <c r="KAL57" s="111"/>
      <c r="KAM57" s="111"/>
      <c r="KAN57" s="111"/>
      <c r="KAO57" s="111"/>
      <c r="KAP57" s="111"/>
      <c r="KAQ57" s="111"/>
      <c r="KAR57" s="111"/>
      <c r="KAS57" s="111"/>
      <c r="KAT57" s="111"/>
      <c r="KAU57" s="111"/>
      <c r="KAV57" s="111"/>
      <c r="KAW57" s="111"/>
      <c r="KAX57" s="111"/>
      <c r="KAY57" s="111"/>
      <c r="KAZ57" s="111"/>
      <c r="KBA57" s="111"/>
      <c r="KBB57" s="111"/>
      <c r="KBC57" s="111"/>
      <c r="KBD57" s="111"/>
      <c r="KBE57" s="111"/>
      <c r="KBF57" s="111"/>
      <c r="KBG57" s="111"/>
      <c r="KBH57" s="111"/>
      <c r="KBI57" s="111"/>
      <c r="KBJ57" s="111"/>
      <c r="KBK57" s="111"/>
      <c r="KBL57" s="111"/>
      <c r="KBM57" s="111"/>
      <c r="KBN57" s="111"/>
      <c r="KBO57" s="111"/>
      <c r="KBP57" s="111"/>
      <c r="KBQ57" s="111"/>
      <c r="KBR57" s="111"/>
      <c r="KBS57" s="111"/>
      <c r="KBT57" s="111"/>
      <c r="KBU57" s="111"/>
      <c r="KBV57" s="111"/>
      <c r="KBW57" s="111"/>
      <c r="KBX57" s="111"/>
      <c r="KBY57" s="111"/>
      <c r="KBZ57" s="111"/>
      <c r="KCA57" s="111"/>
      <c r="KCB57" s="111"/>
      <c r="KCC57" s="111"/>
      <c r="KCD57" s="111"/>
      <c r="KCE57" s="111"/>
      <c r="KCF57" s="111"/>
      <c r="KCG57" s="111"/>
      <c r="KCH57" s="111"/>
      <c r="KCI57" s="111"/>
      <c r="KCJ57" s="111"/>
      <c r="KCK57" s="111"/>
      <c r="KCL57" s="111"/>
      <c r="KCM57" s="111"/>
      <c r="KCN57" s="111"/>
      <c r="KCO57" s="111"/>
      <c r="KCP57" s="111"/>
      <c r="KCQ57" s="111"/>
      <c r="KCR57" s="111"/>
      <c r="KCS57" s="111"/>
      <c r="KCT57" s="111"/>
      <c r="KCU57" s="111"/>
      <c r="KCV57" s="111"/>
      <c r="KCW57" s="111"/>
      <c r="KCX57" s="111"/>
      <c r="KCY57" s="111"/>
      <c r="KCZ57" s="111"/>
      <c r="KDA57" s="111"/>
      <c r="KDB57" s="111"/>
      <c r="KDC57" s="111"/>
      <c r="KDD57" s="111"/>
      <c r="KDE57" s="111"/>
      <c r="KDF57" s="111"/>
      <c r="KDG57" s="111"/>
      <c r="KDH57" s="111"/>
      <c r="KDI57" s="111"/>
      <c r="KDJ57" s="111"/>
      <c r="KDK57" s="111"/>
      <c r="KDL57" s="111"/>
      <c r="KDM57" s="111"/>
      <c r="KDN57" s="111"/>
      <c r="KDO57" s="111"/>
      <c r="KDP57" s="111"/>
      <c r="KDQ57" s="111"/>
      <c r="KDR57" s="111"/>
      <c r="KDS57" s="111"/>
      <c r="KDT57" s="111"/>
      <c r="KDU57" s="111"/>
      <c r="KDV57" s="111"/>
      <c r="KDW57" s="111"/>
      <c r="KDX57" s="111"/>
      <c r="KDY57" s="111"/>
      <c r="KDZ57" s="111"/>
      <c r="KEA57" s="111"/>
      <c r="KEB57" s="111"/>
      <c r="KEC57" s="111"/>
      <c r="KED57" s="111"/>
      <c r="KEE57" s="111"/>
      <c r="KEF57" s="111"/>
      <c r="KEG57" s="111"/>
      <c r="KEH57" s="111"/>
      <c r="KEI57" s="111"/>
      <c r="KEJ57" s="111"/>
      <c r="KEK57" s="111"/>
      <c r="KEL57" s="111"/>
      <c r="KEM57" s="111"/>
      <c r="KEN57" s="111"/>
      <c r="KEO57" s="111"/>
      <c r="KEP57" s="111"/>
      <c r="KEQ57" s="111"/>
      <c r="KER57" s="111"/>
      <c r="KES57" s="111"/>
      <c r="KET57" s="111"/>
      <c r="KEU57" s="111"/>
      <c r="KEV57" s="111"/>
      <c r="KEW57" s="111"/>
      <c r="KEX57" s="111"/>
      <c r="KEY57" s="111"/>
      <c r="KEZ57" s="111"/>
      <c r="KFA57" s="111"/>
      <c r="KFB57" s="111"/>
      <c r="KFC57" s="111"/>
      <c r="KFD57" s="111"/>
      <c r="KFE57" s="111"/>
      <c r="KFF57" s="111"/>
      <c r="KFG57" s="111"/>
      <c r="KFH57" s="111"/>
      <c r="KFI57" s="111"/>
      <c r="KFJ57" s="111"/>
      <c r="KFK57" s="111"/>
      <c r="KFL57" s="111"/>
      <c r="KFM57" s="111"/>
      <c r="KFN57" s="111"/>
      <c r="KFO57" s="111"/>
      <c r="KFP57" s="111"/>
      <c r="KFQ57" s="111"/>
      <c r="KFR57" s="111"/>
      <c r="KFS57" s="111"/>
      <c r="KFT57" s="111"/>
      <c r="KFU57" s="111"/>
      <c r="KFV57" s="111"/>
      <c r="KFW57" s="111"/>
      <c r="KFX57" s="111"/>
      <c r="KFY57" s="111"/>
      <c r="KFZ57" s="111"/>
      <c r="KGA57" s="111"/>
      <c r="KGB57" s="111"/>
      <c r="KGC57" s="111"/>
      <c r="KGD57" s="111"/>
      <c r="KGE57" s="111"/>
      <c r="KGF57" s="111"/>
      <c r="KGG57" s="111"/>
      <c r="KGH57" s="111"/>
      <c r="KGI57" s="111"/>
      <c r="KGJ57" s="111"/>
      <c r="KGK57" s="111"/>
      <c r="KGL57" s="111"/>
      <c r="KGM57" s="111"/>
      <c r="KGN57" s="111"/>
      <c r="KGO57" s="111"/>
      <c r="KGP57" s="111"/>
      <c r="KGQ57" s="111"/>
      <c r="KGR57" s="111"/>
      <c r="KGS57" s="111"/>
      <c r="KGT57" s="111"/>
      <c r="KGU57" s="111"/>
      <c r="KGV57" s="111"/>
      <c r="KGW57" s="111"/>
      <c r="KGX57" s="111"/>
      <c r="KGY57" s="111"/>
      <c r="KGZ57" s="111"/>
      <c r="KHA57" s="111"/>
      <c r="KHB57" s="111"/>
      <c r="KHC57" s="111"/>
      <c r="KHD57" s="111"/>
      <c r="KHE57" s="111"/>
      <c r="KHF57" s="111"/>
      <c r="KHG57" s="111"/>
      <c r="KHH57" s="111"/>
      <c r="KHI57" s="111"/>
      <c r="KHJ57" s="111"/>
      <c r="KHK57" s="111"/>
      <c r="KHL57" s="111"/>
      <c r="KHM57" s="111"/>
      <c r="KHN57" s="111"/>
      <c r="KHO57" s="111"/>
      <c r="KHP57" s="111"/>
      <c r="KHQ57" s="111"/>
      <c r="KHR57" s="111"/>
      <c r="KHS57" s="111"/>
      <c r="KHT57" s="111"/>
      <c r="KHU57" s="111"/>
      <c r="KHV57" s="111"/>
      <c r="KHW57" s="111"/>
      <c r="KHX57" s="111"/>
      <c r="KHY57" s="111"/>
      <c r="KHZ57" s="111"/>
      <c r="KIA57" s="111"/>
      <c r="KIB57" s="111"/>
      <c r="KIC57" s="111"/>
      <c r="KID57" s="111"/>
      <c r="KIE57" s="111"/>
      <c r="KIF57" s="111"/>
      <c r="KIG57" s="111"/>
      <c r="KIH57" s="111"/>
      <c r="KII57" s="111"/>
      <c r="KIJ57" s="111"/>
      <c r="KIK57" s="111"/>
      <c r="KIL57" s="111"/>
      <c r="KIM57" s="111"/>
      <c r="KIN57" s="111"/>
      <c r="KIO57" s="111"/>
      <c r="KIP57" s="111"/>
      <c r="KIQ57" s="111"/>
      <c r="KIR57" s="111"/>
      <c r="KIS57" s="111"/>
      <c r="KIT57" s="111"/>
      <c r="KIU57" s="111"/>
      <c r="KIV57" s="111"/>
      <c r="KIW57" s="111"/>
      <c r="KIX57" s="111"/>
      <c r="KIY57" s="111"/>
      <c r="KIZ57" s="111"/>
      <c r="KJA57" s="111"/>
      <c r="KJB57" s="111"/>
      <c r="KJC57" s="111"/>
      <c r="KJD57" s="111"/>
      <c r="KJE57" s="111"/>
      <c r="KJF57" s="111"/>
      <c r="KJG57" s="111"/>
      <c r="KJH57" s="111"/>
      <c r="KJI57" s="111"/>
      <c r="KJJ57" s="111"/>
      <c r="KJK57" s="111"/>
      <c r="KJL57" s="111"/>
      <c r="KJM57" s="111"/>
      <c r="KJN57" s="111"/>
      <c r="KJO57" s="111"/>
      <c r="KJP57" s="111"/>
      <c r="KJQ57" s="111"/>
      <c r="KJR57" s="111"/>
      <c r="KJS57" s="111"/>
      <c r="KJT57" s="111"/>
      <c r="KJU57" s="111"/>
      <c r="KJV57" s="111"/>
      <c r="KJW57" s="111"/>
      <c r="KJX57" s="111"/>
      <c r="KJY57" s="111"/>
      <c r="KJZ57" s="111"/>
      <c r="KKA57" s="111"/>
      <c r="KKB57" s="111"/>
      <c r="KKC57" s="111"/>
      <c r="KKD57" s="111"/>
      <c r="KKE57" s="111"/>
      <c r="KKF57" s="111"/>
      <c r="KKG57" s="111"/>
      <c r="KKH57" s="111"/>
      <c r="KKI57" s="111"/>
      <c r="KKJ57" s="111"/>
      <c r="KKK57" s="111"/>
      <c r="KKL57" s="111"/>
      <c r="KKM57" s="111"/>
      <c r="KKN57" s="111"/>
      <c r="KKO57" s="111"/>
      <c r="KKP57" s="111"/>
      <c r="KKQ57" s="111"/>
      <c r="KKR57" s="111"/>
      <c r="KKS57" s="111"/>
      <c r="KKT57" s="111"/>
      <c r="KKU57" s="111"/>
      <c r="KKV57" s="111"/>
      <c r="KKW57" s="111"/>
      <c r="KKX57" s="111"/>
      <c r="KKY57" s="111"/>
      <c r="KKZ57" s="111"/>
      <c r="KLA57" s="111"/>
      <c r="KLB57" s="111"/>
      <c r="KLC57" s="111"/>
      <c r="KLD57" s="111"/>
      <c r="KLE57" s="111"/>
      <c r="KLF57" s="111"/>
      <c r="KLG57" s="111"/>
      <c r="KLH57" s="111"/>
      <c r="KLI57" s="111"/>
      <c r="KLJ57" s="111"/>
      <c r="KLK57" s="111"/>
      <c r="KLL57" s="111"/>
      <c r="KLM57" s="111"/>
      <c r="KLN57" s="111"/>
      <c r="KLO57" s="111"/>
      <c r="KLP57" s="111"/>
      <c r="KLQ57" s="111"/>
      <c r="KLR57" s="111"/>
      <c r="KLS57" s="111"/>
      <c r="KLT57" s="111"/>
      <c r="KLU57" s="111"/>
      <c r="KLV57" s="111"/>
      <c r="KLW57" s="111"/>
      <c r="KLX57" s="111"/>
      <c r="KLY57" s="111"/>
      <c r="KLZ57" s="111"/>
      <c r="KMA57" s="111"/>
      <c r="KMB57" s="111"/>
      <c r="KMC57" s="111"/>
      <c r="KMD57" s="111"/>
      <c r="KME57" s="111"/>
      <c r="KMF57" s="111"/>
      <c r="KMG57" s="111"/>
      <c r="KMH57" s="111"/>
      <c r="KMI57" s="111"/>
      <c r="KMJ57" s="111"/>
      <c r="KMK57" s="111"/>
      <c r="KML57" s="111"/>
      <c r="KMM57" s="111"/>
      <c r="KMN57" s="111"/>
      <c r="KMO57" s="111"/>
      <c r="KMP57" s="111"/>
      <c r="KMQ57" s="111"/>
      <c r="KMR57" s="111"/>
      <c r="KMS57" s="111"/>
      <c r="KMT57" s="111"/>
      <c r="KMU57" s="111"/>
      <c r="KMV57" s="111"/>
      <c r="KMW57" s="111"/>
      <c r="KMX57" s="111"/>
      <c r="KMY57" s="111"/>
      <c r="KMZ57" s="111"/>
      <c r="KNA57" s="111"/>
      <c r="KNB57" s="111"/>
      <c r="KNC57" s="111"/>
      <c r="KND57" s="111"/>
      <c r="KNE57" s="111"/>
      <c r="KNF57" s="111"/>
      <c r="KNG57" s="111"/>
      <c r="KNH57" s="111"/>
      <c r="KNI57" s="111"/>
      <c r="KNJ57" s="111"/>
      <c r="KNK57" s="111"/>
      <c r="KNL57" s="111"/>
      <c r="KNM57" s="111"/>
      <c r="KNN57" s="111"/>
      <c r="KNO57" s="111"/>
      <c r="KNP57" s="111"/>
      <c r="KNQ57" s="111"/>
      <c r="KNR57" s="111"/>
      <c r="KNS57" s="111"/>
      <c r="KNT57" s="111"/>
      <c r="KNU57" s="111"/>
      <c r="KNV57" s="111"/>
      <c r="KNW57" s="111"/>
      <c r="KNX57" s="111"/>
      <c r="KNY57" s="111"/>
      <c r="KNZ57" s="111"/>
      <c r="KOA57" s="111"/>
      <c r="KOB57" s="111"/>
      <c r="KOC57" s="111"/>
      <c r="KOD57" s="111"/>
      <c r="KOE57" s="111"/>
      <c r="KOF57" s="111"/>
      <c r="KOG57" s="111"/>
      <c r="KOH57" s="111"/>
      <c r="KOI57" s="111"/>
      <c r="KOJ57" s="111"/>
      <c r="KOK57" s="111"/>
      <c r="KOL57" s="111"/>
      <c r="KOM57" s="111"/>
      <c r="KON57" s="111"/>
      <c r="KOO57" s="111"/>
      <c r="KOP57" s="111"/>
      <c r="KOQ57" s="111"/>
      <c r="KOR57" s="111"/>
      <c r="KOS57" s="111"/>
      <c r="KOT57" s="111"/>
      <c r="KOU57" s="111"/>
      <c r="KOV57" s="111"/>
      <c r="KOW57" s="111"/>
      <c r="KOX57" s="111"/>
      <c r="KOY57" s="111"/>
      <c r="KOZ57" s="111"/>
      <c r="KPA57" s="111"/>
      <c r="KPB57" s="111"/>
      <c r="KPC57" s="111"/>
      <c r="KPD57" s="111"/>
      <c r="KPE57" s="111"/>
      <c r="KPF57" s="111"/>
      <c r="KPG57" s="111"/>
      <c r="KPH57" s="111"/>
      <c r="KPI57" s="111"/>
      <c r="KPJ57" s="111"/>
      <c r="KPK57" s="111"/>
      <c r="KPL57" s="111"/>
      <c r="KPM57" s="111"/>
      <c r="KPN57" s="111"/>
      <c r="KPO57" s="111"/>
      <c r="KPP57" s="111"/>
      <c r="KPQ57" s="111"/>
      <c r="KPR57" s="111"/>
      <c r="KPS57" s="111"/>
      <c r="KPT57" s="111"/>
      <c r="KPU57" s="111"/>
      <c r="KPV57" s="111"/>
      <c r="KPW57" s="111"/>
      <c r="KPX57" s="111"/>
      <c r="KPY57" s="111"/>
      <c r="KPZ57" s="111"/>
      <c r="KQA57" s="111"/>
      <c r="KQB57" s="111"/>
      <c r="KQC57" s="111"/>
      <c r="KQD57" s="111"/>
      <c r="KQE57" s="111"/>
      <c r="KQF57" s="111"/>
      <c r="KQG57" s="111"/>
      <c r="KQH57" s="111"/>
      <c r="KQI57" s="111"/>
      <c r="KQJ57" s="111"/>
      <c r="KQK57" s="111"/>
      <c r="KQL57" s="111"/>
      <c r="KQM57" s="111"/>
      <c r="KQN57" s="111"/>
      <c r="KQO57" s="111"/>
      <c r="KQP57" s="111"/>
      <c r="KQQ57" s="111"/>
      <c r="KQR57" s="111"/>
      <c r="KQS57" s="111"/>
      <c r="KQT57" s="111"/>
      <c r="KQU57" s="111"/>
      <c r="KQV57" s="111"/>
      <c r="KQW57" s="111"/>
      <c r="KQX57" s="111"/>
      <c r="KQY57" s="111"/>
      <c r="KQZ57" s="111"/>
      <c r="KRA57" s="111"/>
      <c r="KRB57" s="111"/>
      <c r="KRC57" s="111"/>
      <c r="KRD57" s="111"/>
      <c r="KRE57" s="111"/>
      <c r="KRF57" s="111"/>
      <c r="KRG57" s="111"/>
      <c r="KRH57" s="111"/>
      <c r="KRI57" s="111"/>
      <c r="KRJ57" s="111"/>
      <c r="KRK57" s="111"/>
      <c r="KRL57" s="111"/>
      <c r="KRM57" s="111"/>
      <c r="KRN57" s="111"/>
      <c r="KRO57" s="111"/>
      <c r="KRP57" s="111"/>
      <c r="KRQ57" s="111"/>
      <c r="KRR57" s="111"/>
      <c r="KRS57" s="111"/>
      <c r="KRT57" s="111"/>
      <c r="KRU57" s="111"/>
      <c r="KRV57" s="111"/>
      <c r="KRW57" s="111"/>
      <c r="KRX57" s="111"/>
      <c r="KRY57" s="111"/>
      <c r="KRZ57" s="111"/>
      <c r="KSA57" s="111"/>
      <c r="KSB57" s="111"/>
      <c r="KSC57" s="111"/>
      <c r="KSD57" s="111"/>
      <c r="KSE57" s="111"/>
      <c r="KSF57" s="111"/>
      <c r="KSG57" s="111"/>
      <c r="KSH57" s="111"/>
      <c r="KSI57" s="111"/>
      <c r="KSJ57" s="111"/>
      <c r="KSK57" s="111"/>
      <c r="KSL57" s="111"/>
      <c r="KSM57" s="111"/>
      <c r="KSN57" s="111"/>
      <c r="KSO57" s="111"/>
      <c r="KSP57" s="111"/>
      <c r="KSQ57" s="111"/>
      <c r="KSR57" s="111"/>
      <c r="KSS57" s="111"/>
      <c r="KST57" s="111"/>
      <c r="KSU57" s="111"/>
      <c r="KSV57" s="111"/>
      <c r="KSW57" s="111"/>
      <c r="KSX57" s="111"/>
      <c r="KSY57" s="111"/>
      <c r="KSZ57" s="111"/>
      <c r="KTA57" s="111"/>
      <c r="KTB57" s="111"/>
      <c r="KTC57" s="111"/>
      <c r="KTD57" s="111"/>
      <c r="KTE57" s="111"/>
      <c r="KTF57" s="111"/>
      <c r="KTG57" s="111"/>
      <c r="KTH57" s="111"/>
      <c r="KTI57" s="111"/>
      <c r="KTJ57" s="111"/>
      <c r="KTK57" s="111"/>
      <c r="KTL57" s="111"/>
      <c r="KTM57" s="111"/>
      <c r="KTN57" s="111"/>
      <c r="KTO57" s="111"/>
      <c r="KTP57" s="111"/>
      <c r="KTQ57" s="111"/>
      <c r="KTR57" s="111"/>
      <c r="KTS57" s="111"/>
      <c r="KTT57" s="111"/>
      <c r="KTU57" s="111"/>
      <c r="KTV57" s="111"/>
      <c r="KTW57" s="111"/>
      <c r="KTX57" s="111"/>
      <c r="KTY57" s="111"/>
      <c r="KTZ57" s="111"/>
      <c r="KUA57" s="111"/>
      <c r="KUB57" s="111"/>
      <c r="KUC57" s="111"/>
      <c r="KUD57" s="111"/>
      <c r="KUE57" s="111"/>
      <c r="KUF57" s="111"/>
      <c r="KUG57" s="111"/>
      <c r="KUH57" s="111"/>
      <c r="KUI57" s="111"/>
      <c r="KUJ57" s="111"/>
      <c r="KUK57" s="111"/>
      <c r="KUL57" s="111"/>
      <c r="KUM57" s="111"/>
      <c r="KUN57" s="111"/>
      <c r="KUO57" s="111"/>
      <c r="KUP57" s="111"/>
      <c r="KUQ57" s="111"/>
      <c r="KUR57" s="111"/>
      <c r="KUS57" s="111"/>
      <c r="KUT57" s="111"/>
      <c r="KUU57" s="111"/>
      <c r="KUV57" s="111"/>
      <c r="KUW57" s="111"/>
      <c r="KUX57" s="111"/>
      <c r="KUY57" s="111"/>
      <c r="KUZ57" s="111"/>
      <c r="KVA57" s="111"/>
      <c r="KVB57" s="111"/>
      <c r="KVC57" s="111"/>
      <c r="KVD57" s="111"/>
      <c r="KVE57" s="111"/>
      <c r="KVF57" s="111"/>
      <c r="KVG57" s="111"/>
      <c r="KVH57" s="111"/>
      <c r="KVI57" s="111"/>
      <c r="KVJ57" s="111"/>
      <c r="KVK57" s="111"/>
      <c r="KVL57" s="111"/>
      <c r="KVM57" s="111"/>
      <c r="KVN57" s="111"/>
      <c r="KVO57" s="111"/>
      <c r="KVP57" s="111"/>
      <c r="KVQ57" s="111"/>
      <c r="KVR57" s="111"/>
      <c r="KVS57" s="111"/>
      <c r="KVT57" s="111"/>
      <c r="KVU57" s="111"/>
      <c r="KVV57" s="111"/>
      <c r="KVW57" s="111"/>
      <c r="KVX57" s="111"/>
      <c r="KVY57" s="111"/>
      <c r="KVZ57" s="111"/>
      <c r="KWA57" s="111"/>
      <c r="KWB57" s="111"/>
      <c r="KWC57" s="111"/>
      <c r="KWD57" s="111"/>
      <c r="KWE57" s="111"/>
      <c r="KWF57" s="111"/>
      <c r="KWG57" s="111"/>
      <c r="KWH57" s="111"/>
      <c r="KWI57" s="111"/>
      <c r="KWJ57" s="111"/>
      <c r="KWK57" s="111"/>
      <c r="KWL57" s="111"/>
      <c r="KWM57" s="111"/>
      <c r="KWN57" s="111"/>
      <c r="KWO57" s="111"/>
      <c r="KWP57" s="111"/>
      <c r="KWQ57" s="111"/>
      <c r="KWR57" s="111"/>
      <c r="KWS57" s="111"/>
      <c r="KWT57" s="111"/>
      <c r="KWU57" s="111"/>
      <c r="KWV57" s="111"/>
      <c r="KWW57" s="111"/>
      <c r="KWX57" s="111"/>
      <c r="KWY57" s="111"/>
      <c r="KWZ57" s="111"/>
      <c r="KXA57" s="111"/>
      <c r="KXB57" s="111"/>
      <c r="KXC57" s="111"/>
      <c r="KXD57" s="111"/>
      <c r="KXE57" s="111"/>
      <c r="KXF57" s="111"/>
      <c r="KXG57" s="111"/>
      <c r="KXH57" s="111"/>
      <c r="KXI57" s="111"/>
      <c r="KXJ57" s="111"/>
      <c r="KXK57" s="111"/>
      <c r="KXL57" s="111"/>
      <c r="KXM57" s="111"/>
      <c r="KXN57" s="111"/>
      <c r="KXO57" s="111"/>
      <c r="KXP57" s="111"/>
      <c r="KXQ57" s="111"/>
      <c r="KXR57" s="111"/>
      <c r="KXS57" s="111"/>
      <c r="KXT57" s="111"/>
      <c r="KXU57" s="111"/>
      <c r="KXV57" s="111"/>
      <c r="KXW57" s="111"/>
      <c r="KXX57" s="111"/>
      <c r="KXY57" s="111"/>
      <c r="KXZ57" s="111"/>
      <c r="KYA57" s="111"/>
      <c r="KYB57" s="111"/>
      <c r="KYC57" s="111"/>
      <c r="KYD57" s="111"/>
      <c r="KYE57" s="111"/>
      <c r="KYF57" s="111"/>
      <c r="KYG57" s="111"/>
      <c r="KYH57" s="111"/>
      <c r="KYI57" s="111"/>
      <c r="KYJ57" s="111"/>
      <c r="KYK57" s="111"/>
      <c r="KYL57" s="111"/>
      <c r="KYM57" s="111"/>
      <c r="KYN57" s="111"/>
      <c r="KYO57" s="111"/>
      <c r="KYP57" s="111"/>
      <c r="KYQ57" s="111"/>
      <c r="KYR57" s="111"/>
      <c r="KYS57" s="111"/>
      <c r="KYT57" s="111"/>
      <c r="KYU57" s="111"/>
      <c r="KYV57" s="111"/>
      <c r="KYW57" s="111"/>
      <c r="KYX57" s="111"/>
      <c r="KYY57" s="111"/>
      <c r="KYZ57" s="111"/>
      <c r="KZA57" s="111"/>
      <c r="KZB57" s="111"/>
      <c r="KZC57" s="111"/>
      <c r="KZD57" s="111"/>
      <c r="KZE57" s="111"/>
      <c r="KZF57" s="111"/>
      <c r="KZG57" s="111"/>
      <c r="KZH57" s="111"/>
      <c r="KZI57" s="111"/>
      <c r="KZJ57" s="111"/>
      <c r="KZK57" s="111"/>
      <c r="KZL57" s="111"/>
      <c r="KZM57" s="111"/>
      <c r="KZN57" s="111"/>
      <c r="KZO57" s="111"/>
      <c r="KZP57" s="111"/>
      <c r="KZQ57" s="111"/>
      <c r="KZR57" s="111"/>
      <c r="KZS57" s="111"/>
      <c r="KZT57" s="111"/>
      <c r="KZU57" s="111"/>
      <c r="KZV57" s="111"/>
      <c r="KZW57" s="111"/>
      <c r="KZX57" s="111"/>
      <c r="KZY57" s="111"/>
      <c r="KZZ57" s="111"/>
      <c r="LAA57" s="111"/>
      <c r="LAB57" s="111"/>
      <c r="LAC57" s="111"/>
      <c r="LAD57" s="111"/>
      <c r="LAE57" s="111"/>
      <c r="LAF57" s="111"/>
      <c r="LAG57" s="111"/>
      <c r="LAH57" s="111"/>
      <c r="LAI57" s="111"/>
      <c r="LAJ57" s="111"/>
      <c r="LAK57" s="111"/>
      <c r="LAL57" s="111"/>
      <c r="LAM57" s="111"/>
      <c r="LAN57" s="111"/>
      <c r="LAO57" s="111"/>
      <c r="LAP57" s="111"/>
      <c r="LAQ57" s="111"/>
      <c r="LAR57" s="111"/>
      <c r="LAS57" s="111"/>
      <c r="LAT57" s="111"/>
      <c r="LAU57" s="111"/>
      <c r="LAV57" s="111"/>
      <c r="LAW57" s="111"/>
      <c r="LAX57" s="111"/>
      <c r="LAY57" s="111"/>
      <c r="LAZ57" s="111"/>
      <c r="LBA57" s="111"/>
      <c r="LBB57" s="111"/>
      <c r="LBC57" s="111"/>
      <c r="LBD57" s="111"/>
      <c r="LBE57" s="111"/>
      <c r="LBF57" s="111"/>
      <c r="LBG57" s="111"/>
      <c r="LBH57" s="111"/>
      <c r="LBI57" s="111"/>
      <c r="LBJ57" s="111"/>
      <c r="LBK57" s="111"/>
      <c r="LBL57" s="111"/>
      <c r="LBM57" s="111"/>
      <c r="LBN57" s="111"/>
      <c r="LBO57" s="111"/>
      <c r="LBP57" s="111"/>
      <c r="LBQ57" s="111"/>
      <c r="LBR57" s="111"/>
      <c r="LBS57" s="111"/>
      <c r="LBT57" s="111"/>
      <c r="LBU57" s="111"/>
      <c r="LBV57" s="111"/>
      <c r="LBW57" s="111"/>
      <c r="LBX57" s="111"/>
      <c r="LBY57" s="111"/>
      <c r="LBZ57" s="111"/>
      <c r="LCA57" s="111"/>
      <c r="LCB57" s="111"/>
      <c r="LCC57" s="111"/>
      <c r="LCD57" s="111"/>
      <c r="LCE57" s="111"/>
      <c r="LCF57" s="111"/>
      <c r="LCG57" s="111"/>
      <c r="LCH57" s="111"/>
      <c r="LCI57" s="111"/>
      <c r="LCJ57" s="111"/>
      <c r="LCK57" s="111"/>
      <c r="LCL57" s="111"/>
      <c r="LCM57" s="111"/>
      <c r="LCN57" s="111"/>
      <c r="LCO57" s="111"/>
      <c r="LCP57" s="111"/>
      <c r="LCQ57" s="111"/>
      <c r="LCR57" s="111"/>
      <c r="LCS57" s="111"/>
      <c r="LCT57" s="111"/>
      <c r="LCU57" s="111"/>
      <c r="LCV57" s="111"/>
      <c r="LCW57" s="111"/>
      <c r="LCX57" s="111"/>
      <c r="LCY57" s="111"/>
      <c r="LCZ57" s="111"/>
      <c r="LDA57" s="111"/>
      <c r="LDB57" s="111"/>
      <c r="LDC57" s="111"/>
      <c r="LDD57" s="111"/>
      <c r="LDE57" s="111"/>
      <c r="LDF57" s="111"/>
      <c r="LDG57" s="111"/>
      <c r="LDH57" s="111"/>
      <c r="LDI57" s="111"/>
      <c r="LDJ57" s="111"/>
      <c r="LDK57" s="111"/>
      <c r="LDL57" s="111"/>
      <c r="LDM57" s="111"/>
      <c r="LDN57" s="111"/>
      <c r="LDO57" s="111"/>
      <c r="LDP57" s="111"/>
      <c r="LDQ57" s="111"/>
      <c r="LDR57" s="111"/>
      <c r="LDS57" s="111"/>
      <c r="LDT57" s="111"/>
      <c r="LDU57" s="111"/>
      <c r="LDV57" s="111"/>
      <c r="LDW57" s="111"/>
      <c r="LDX57" s="111"/>
      <c r="LDY57" s="111"/>
      <c r="LDZ57" s="111"/>
      <c r="LEA57" s="111"/>
      <c r="LEB57" s="111"/>
      <c r="LEC57" s="111"/>
      <c r="LED57" s="111"/>
      <c r="LEE57" s="111"/>
      <c r="LEF57" s="111"/>
      <c r="LEG57" s="111"/>
      <c r="LEH57" s="111"/>
      <c r="LEI57" s="111"/>
      <c r="LEJ57" s="111"/>
      <c r="LEK57" s="111"/>
      <c r="LEL57" s="111"/>
      <c r="LEM57" s="111"/>
      <c r="LEN57" s="111"/>
      <c r="LEO57" s="111"/>
      <c r="LEP57" s="111"/>
      <c r="LEQ57" s="111"/>
      <c r="LER57" s="111"/>
      <c r="LES57" s="111"/>
      <c r="LET57" s="111"/>
      <c r="LEU57" s="111"/>
      <c r="LEV57" s="111"/>
      <c r="LEW57" s="111"/>
      <c r="LEX57" s="111"/>
      <c r="LEY57" s="111"/>
      <c r="LEZ57" s="111"/>
      <c r="LFA57" s="111"/>
      <c r="LFB57" s="111"/>
      <c r="LFC57" s="111"/>
      <c r="LFD57" s="111"/>
      <c r="LFE57" s="111"/>
      <c r="LFF57" s="111"/>
      <c r="LFG57" s="111"/>
      <c r="LFH57" s="111"/>
      <c r="LFI57" s="111"/>
      <c r="LFJ57" s="111"/>
      <c r="LFK57" s="111"/>
      <c r="LFL57" s="111"/>
      <c r="LFM57" s="111"/>
      <c r="LFN57" s="111"/>
      <c r="LFO57" s="111"/>
      <c r="LFP57" s="111"/>
      <c r="LFQ57" s="111"/>
      <c r="LFR57" s="111"/>
      <c r="LFS57" s="111"/>
      <c r="LFT57" s="111"/>
      <c r="LFU57" s="111"/>
      <c r="LFV57" s="111"/>
      <c r="LFW57" s="111"/>
      <c r="LFX57" s="111"/>
      <c r="LFY57" s="111"/>
      <c r="LFZ57" s="111"/>
      <c r="LGA57" s="111"/>
      <c r="LGB57" s="111"/>
      <c r="LGC57" s="111"/>
      <c r="LGD57" s="111"/>
      <c r="LGE57" s="111"/>
      <c r="LGF57" s="111"/>
      <c r="LGG57" s="111"/>
      <c r="LGH57" s="111"/>
      <c r="LGI57" s="111"/>
      <c r="LGJ57" s="111"/>
      <c r="LGK57" s="111"/>
      <c r="LGL57" s="111"/>
      <c r="LGM57" s="111"/>
      <c r="LGN57" s="111"/>
      <c r="LGO57" s="111"/>
      <c r="LGP57" s="111"/>
      <c r="LGQ57" s="111"/>
      <c r="LGR57" s="111"/>
      <c r="LGS57" s="111"/>
      <c r="LGT57" s="111"/>
      <c r="LGU57" s="111"/>
      <c r="LGV57" s="111"/>
      <c r="LGW57" s="111"/>
      <c r="LGX57" s="111"/>
      <c r="LGY57" s="111"/>
      <c r="LGZ57" s="111"/>
      <c r="LHA57" s="111"/>
      <c r="LHB57" s="111"/>
      <c r="LHC57" s="111"/>
      <c r="LHD57" s="111"/>
      <c r="LHE57" s="111"/>
      <c r="LHF57" s="111"/>
      <c r="LHG57" s="111"/>
      <c r="LHH57" s="111"/>
      <c r="LHI57" s="111"/>
      <c r="LHJ57" s="111"/>
      <c r="LHK57" s="111"/>
      <c r="LHL57" s="111"/>
      <c r="LHM57" s="111"/>
      <c r="LHN57" s="111"/>
      <c r="LHO57" s="111"/>
      <c r="LHP57" s="111"/>
      <c r="LHQ57" s="111"/>
      <c r="LHR57" s="111"/>
      <c r="LHS57" s="111"/>
      <c r="LHT57" s="111"/>
      <c r="LHU57" s="111"/>
      <c r="LHV57" s="111"/>
      <c r="LHW57" s="111"/>
      <c r="LHX57" s="111"/>
      <c r="LHY57" s="111"/>
      <c r="LHZ57" s="111"/>
      <c r="LIA57" s="111"/>
      <c r="LIB57" s="111"/>
      <c r="LIC57" s="111"/>
      <c r="LID57" s="111"/>
      <c r="LIE57" s="111"/>
      <c r="LIF57" s="111"/>
      <c r="LIG57" s="111"/>
      <c r="LIH57" s="111"/>
      <c r="LII57" s="111"/>
      <c r="LIJ57" s="111"/>
      <c r="LIK57" s="111"/>
      <c r="LIL57" s="111"/>
      <c r="LIM57" s="111"/>
      <c r="LIN57" s="111"/>
      <c r="LIO57" s="111"/>
      <c r="LIP57" s="111"/>
      <c r="LIQ57" s="111"/>
      <c r="LIR57" s="111"/>
      <c r="LIS57" s="111"/>
      <c r="LIT57" s="111"/>
      <c r="LIU57" s="111"/>
      <c r="LIV57" s="111"/>
      <c r="LIW57" s="111"/>
      <c r="LIX57" s="111"/>
      <c r="LIY57" s="111"/>
      <c r="LIZ57" s="111"/>
      <c r="LJA57" s="111"/>
      <c r="LJB57" s="111"/>
      <c r="LJC57" s="111"/>
      <c r="LJD57" s="111"/>
      <c r="LJE57" s="111"/>
      <c r="LJF57" s="111"/>
      <c r="LJG57" s="111"/>
      <c r="LJH57" s="111"/>
      <c r="LJI57" s="111"/>
      <c r="LJJ57" s="111"/>
      <c r="LJK57" s="111"/>
      <c r="LJL57" s="111"/>
      <c r="LJM57" s="111"/>
      <c r="LJN57" s="111"/>
      <c r="LJO57" s="111"/>
      <c r="LJP57" s="111"/>
      <c r="LJQ57" s="111"/>
      <c r="LJR57" s="111"/>
      <c r="LJS57" s="111"/>
      <c r="LJT57" s="111"/>
      <c r="LJU57" s="111"/>
      <c r="LJV57" s="111"/>
      <c r="LJW57" s="111"/>
      <c r="LJX57" s="111"/>
      <c r="LJY57" s="111"/>
      <c r="LJZ57" s="111"/>
      <c r="LKA57" s="111"/>
      <c r="LKB57" s="111"/>
      <c r="LKC57" s="111"/>
      <c r="LKD57" s="111"/>
      <c r="LKE57" s="111"/>
      <c r="LKF57" s="111"/>
      <c r="LKG57" s="111"/>
      <c r="LKH57" s="111"/>
      <c r="LKI57" s="111"/>
      <c r="LKJ57" s="111"/>
      <c r="LKK57" s="111"/>
      <c r="LKL57" s="111"/>
      <c r="LKM57" s="111"/>
      <c r="LKN57" s="111"/>
      <c r="LKO57" s="111"/>
      <c r="LKP57" s="111"/>
      <c r="LKQ57" s="111"/>
      <c r="LKR57" s="111"/>
      <c r="LKS57" s="111"/>
      <c r="LKT57" s="111"/>
      <c r="LKU57" s="111"/>
      <c r="LKV57" s="111"/>
      <c r="LKW57" s="111"/>
      <c r="LKX57" s="111"/>
      <c r="LKY57" s="111"/>
      <c r="LKZ57" s="111"/>
      <c r="LLA57" s="111"/>
      <c r="LLB57" s="111"/>
      <c r="LLC57" s="111"/>
      <c r="LLD57" s="111"/>
      <c r="LLE57" s="111"/>
      <c r="LLF57" s="111"/>
      <c r="LLG57" s="111"/>
      <c r="LLH57" s="111"/>
      <c r="LLI57" s="111"/>
      <c r="LLJ57" s="111"/>
      <c r="LLK57" s="111"/>
      <c r="LLL57" s="111"/>
      <c r="LLM57" s="111"/>
      <c r="LLN57" s="111"/>
      <c r="LLO57" s="111"/>
      <c r="LLP57" s="111"/>
      <c r="LLQ57" s="111"/>
      <c r="LLR57" s="111"/>
      <c r="LLS57" s="111"/>
      <c r="LLT57" s="111"/>
      <c r="LLU57" s="111"/>
      <c r="LLV57" s="111"/>
      <c r="LLW57" s="111"/>
      <c r="LLX57" s="111"/>
      <c r="LLY57" s="111"/>
      <c r="LLZ57" s="111"/>
      <c r="LMA57" s="111"/>
      <c r="LMB57" s="111"/>
      <c r="LMC57" s="111"/>
      <c r="LMD57" s="111"/>
      <c r="LME57" s="111"/>
      <c r="LMF57" s="111"/>
      <c r="LMG57" s="111"/>
      <c r="LMH57" s="111"/>
      <c r="LMI57" s="111"/>
      <c r="LMJ57" s="111"/>
      <c r="LMK57" s="111"/>
      <c r="LML57" s="111"/>
      <c r="LMM57" s="111"/>
      <c r="LMN57" s="111"/>
      <c r="LMO57" s="111"/>
      <c r="LMP57" s="111"/>
      <c r="LMQ57" s="111"/>
      <c r="LMR57" s="111"/>
      <c r="LMS57" s="111"/>
      <c r="LMT57" s="111"/>
      <c r="LMU57" s="111"/>
      <c r="LMV57" s="111"/>
      <c r="LMW57" s="111"/>
      <c r="LMX57" s="111"/>
      <c r="LMY57" s="111"/>
      <c r="LMZ57" s="111"/>
      <c r="LNA57" s="111"/>
      <c r="LNB57" s="111"/>
      <c r="LNC57" s="111"/>
      <c r="LND57" s="111"/>
      <c r="LNE57" s="111"/>
      <c r="LNF57" s="111"/>
      <c r="LNG57" s="111"/>
      <c r="LNH57" s="111"/>
      <c r="LNI57" s="111"/>
      <c r="LNJ57" s="111"/>
      <c r="LNK57" s="111"/>
      <c r="LNL57" s="111"/>
      <c r="LNM57" s="111"/>
      <c r="LNN57" s="111"/>
      <c r="LNO57" s="111"/>
      <c r="LNP57" s="111"/>
      <c r="LNQ57" s="111"/>
      <c r="LNR57" s="111"/>
      <c r="LNS57" s="111"/>
      <c r="LNT57" s="111"/>
      <c r="LNU57" s="111"/>
      <c r="LNV57" s="111"/>
      <c r="LNW57" s="111"/>
      <c r="LNX57" s="111"/>
      <c r="LNY57" s="111"/>
      <c r="LNZ57" s="111"/>
      <c r="LOA57" s="111"/>
      <c r="LOB57" s="111"/>
      <c r="LOC57" s="111"/>
      <c r="LOD57" s="111"/>
      <c r="LOE57" s="111"/>
      <c r="LOF57" s="111"/>
      <c r="LOG57" s="111"/>
      <c r="LOH57" s="111"/>
      <c r="LOI57" s="111"/>
      <c r="LOJ57" s="111"/>
      <c r="LOK57" s="111"/>
      <c r="LOL57" s="111"/>
      <c r="LOM57" s="111"/>
      <c r="LON57" s="111"/>
      <c r="LOO57" s="111"/>
      <c r="LOP57" s="111"/>
      <c r="LOQ57" s="111"/>
      <c r="LOR57" s="111"/>
      <c r="LOS57" s="111"/>
      <c r="LOT57" s="111"/>
      <c r="LOU57" s="111"/>
      <c r="LOV57" s="111"/>
      <c r="LOW57" s="111"/>
      <c r="LOX57" s="111"/>
      <c r="LOY57" s="111"/>
      <c r="LOZ57" s="111"/>
      <c r="LPA57" s="111"/>
      <c r="LPB57" s="111"/>
      <c r="LPC57" s="111"/>
      <c r="LPD57" s="111"/>
      <c r="LPE57" s="111"/>
      <c r="LPF57" s="111"/>
      <c r="LPG57" s="111"/>
      <c r="LPH57" s="111"/>
      <c r="LPI57" s="111"/>
      <c r="LPJ57" s="111"/>
      <c r="LPK57" s="111"/>
      <c r="LPL57" s="111"/>
      <c r="LPM57" s="111"/>
      <c r="LPN57" s="111"/>
      <c r="LPO57" s="111"/>
      <c r="LPP57" s="111"/>
      <c r="LPQ57" s="111"/>
      <c r="LPR57" s="111"/>
      <c r="LPS57" s="111"/>
      <c r="LPT57" s="111"/>
      <c r="LPU57" s="111"/>
      <c r="LPV57" s="111"/>
      <c r="LPW57" s="111"/>
      <c r="LPX57" s="111"/>
      <c r="LPY57" s="111"/>
      <c r="LPZ57" s="111"/>
      <c r="LQA57" s="111"/>
      <c r="LQB57" s="111"/>
      <c r="LQC57" s="111"/>
      <c r="LQD57" s="111"/>
      <c r="LQE57" s="111"/>
      <c r="LQF57" s="111"/>
      <c r="LQG57" s="111"/>
      <c r="LQH57" s="111"/>
      <c r="LQI57" s="111"/>
      <c r="LQJ57" s="111"/>
      <c r="LQK57" s="111"/>
      <c r="LQL57" s="111"/>
      <c r="LQM57" s="111"/>
      <c r="LQN57" s="111"/>
      <c r="LQO57" s="111"/>
      <c r="LQP57" s="111"/>
      <c r="LQQ57" s="111"/>
      <c r="LQR57" s="111"/>
      <c r="LQS57" s="111"/>
      <c r="LQT57" s="111"/>
      <c r="LQU57" s="111"/>
      <c r="LQV57" s="111"/>
      <c r="LQW57" s="111"/>
      <c r="LQX57" s="111"/>
      <c r="LQY57" s="111"/>
      <c r="LQZ57" s="111"/>
      <c r="LRA57" s="111"/>
      <c r="LRB57" s="111"/>
      <c r="LRC57" s="111"/>
      <c r="LRD57" s="111"/>
      <c r="LRE57" s="111"/>
      <c r="LRF57" s="111"/>
      <c r="LRG57" s="111"/>
      <c r="LRH57" s="111"/>
      <c r="LRI57" s="111"/>
      <c r="LRJ57" s="111"/>
      <c r="LRK57" s="111"/>
      <c r="LRL57" s="111"/>
      <c r="LRM57" s="111"/>
      <c r="LRN57" s="111"/>
      <c r="LRO57" s="111"/>
      <c r="LRP57" s="111"/>
      <c r="LRQ57" s="111"/>
      <c r="LRR57" s="111"/>
      <c r="LRS57" s="111"/>
      <c r="LRT57" s="111"/>
      <c r="LRU57" s="111"/>
      <c r="LRV57" s="111"/>
      <c r="LRW57" s="111"/>
      <c r="LRX57" s="111"/>
      <c r="LRY57" s="111"/>
      <c r="LRZ57" s="111"/>
      <c r="LSA57" s="111"/>
      <c r="LSB57" s="111"/>
      <c r="LSC57" s="111"/>
      <c r="LSD57" s="111"/>
      <c r="LSE57" s="111"/>
      <c r="LSF57" s="111"/>
      <c r="LSG57" s="111"/>
      <c r="LSH57" s="111"/>
      <c r="LSI57" s="111"/>
      <c r="LSJ57" s="111"/>
      <c r="LSK57" s="111"/>
      <c r="LSL57" s="111"/>
      <c r="LSM57" s="111"/>
      <c r="LSN57" s="111"/>
      <c r="LSO57" s="111"/>
      <c r="LSP57" s="111"/>
      <c r="LSQ57" s="111"/>
      <c r="LSR57" s="111"/>
      <c r="LSS57" s="111"/>
      <c r="LST57" s="111"/>
      <c r="LSU57" s="111"/>
      <c r="LSV57" s="111"/>
      <c r="LSW57" s="111"/>
      <c r="LSX57" s="111"/>
      <c r="LSY57" s="111"/>
      <c r="LSZ57" s="111"/>
      <c r="LTA57" s="111"/>
      <c r="LTB57" s="111"/>
      <c r="LTC57" s="111"/>
      <c r="LTD57" s="111"/>
      <c r="LTE57" s="111"/>
      <c r="LTF57" s="111"/>
      <c r="LTG57" s="111"/>
      <c r="LTH57" s="111"/>
      <c r="LTI57" s="111"/>
      <c r="LTJ57" s="111"/>
      <c r="LTK57" s="111"/>
      <c r="LTL57" s="111"/>
      <c r="LTM57" s="111"/>
      <c r="LTN57" s="111"/>
      <c r="LTO57" s="111"/>
      <c r="LTP57" s="111"/>
      <c r="LTQ57" s="111"/>
      <c r="LTR57" s="111"/>
      <c r="LTS57" s="111"/>
      <c r="LTT57" s="111"/>
      <c r="LTU57" s="111"/>
      <c r="LTV57" s="111"/>
      <c r="LTW57" s="111"/>
      <c r="LTX57" s="111"/>
      <c r="LTY57" s="111"/>
      <c r="LTZ57" s="111"/>
      <c r="LUA57" s="111"/>
      <c r="LUB57" s="111"/>
      <c r="LUC57" s="111"/>
      <c r="LUD57" s="111"/>
      <c r="LUE57" s="111"/>
      <c r="LUF57" s="111"/>
      <c r="LUG57" s="111"/>
      <c r="LUH57" s="111"/>
      <c r="LUI57" s="111"/>
      <c r="LUJ57" s="111"/>
      <c r="LUK57" s="111"/>
      <c r="LUL57" s="111"/>
      <c r="LUM57" s="111"/>
      <c r="LUN57" s="111"/>
      <c r="LUO57" s="111"/>
      <c r="LUP57" s="111"/>
      <c r="LUQ57" s="111"/>
      <c r="LUR57" s="111"/>
      <c r="LUS57" s="111"/>
      <c r="LUT57" s="111"/>
      <c r="LUU57" s="111"/>
      <c r="LUV57" s="111"/>
      <c r="LUW57" s="111"/>
      <c r="LUX57" s="111"/>
      <c r="LUY57" s="111"/>
      <c r="LUZ57" s="111"/>
      <c r="LVA57" s="111"/>
      <c r="LVB57" s="111"/>
      <c r="LVC57" s="111"/>
      <c r="LVD57" s="111"/>
      <c r="LVE57" s="111"/>
      <c r="LVF57" s="111"/>
      <c r="LVG57" s="111"/>
      <c r="LVH57" s="111"/>
      <c r="LVI57" s="111"/>
      <c r="LVJ57" s="111"/>
      <c r="LVK57" s="111"/>
      <c r="LVL57" s="111"/>
      <c r="LVM57" s="111"/>
      <c r="LVN57" s="111"/>
      <c r="LVO57" s="111"/>
      <c r="LVP57" s="111"/>
      <c r="LVQ57" s="111"/>
      <c r="LVR57" s="111"/>
      <c r="LVS57" s="111"/>
      <c r="LVT57" s="111"/>
      <c r="LVU57" s="111"/>
      <c r="LVV57" s="111"/>
      <c r="LVW57" s="111"/>
      <c r="LVX57" s="111"/>
      <c r="LVY57" s="111"/>
      <c r="LVZ57" s="111"/>
      <c r="LWA57" s="111"/>
      <c r="LWB57" s="111"/>
      <c r="LWC57" s="111"/>
      <c r="LWD57" s="111"/>
      <c r="LWE57" s="111"/>
      <c r="LWF57" s="111"/>
      <c r="LWG57" s="111"/>
      <c r="LWH57" s="111"/>
      <c r="LWI57" s="111"/>
      <c r="LWJ57" s="111"/>
      <c r="LWK57" s="111"/>
      <c r="LWL57" s="111"/>
      <c r="LWM57" s="111"/>
      <c r="LWN57" s="111"/>
      <c r="LWO57" s="111"/>
      <c r="LWP57" s="111"/>
      <c r="LWQ57" s="111"/>
      <c r="LWR57" s="111"/>
      <c r="LWS57" s="111"/>
      <c r="LWT57" s="111"/>
      <c r="LWU57" s="111"/>
      <c r="LWV57" s="111"/>
      <c r="LWW57" s="111"/>
      <c r="LWX57" s="111"/>
      <c r="LWY57" s="111"/>
      <c r="LWZ57" s="111"/>
      <c r="LXA57" s="111"/>
      <c r="LXB57" s="111"/>
      <c r="LXC57" s="111"/>
      <c r="LXD57" s="111"/>
      <c r="LXE57" s="111"/>
      <c r="LXF57" s="111"/>
      <c r="LXG57" s="111"/>
      <c r="LXH57" s="111"/>
      <c r="LXI57" s="111"/>
      <c r="LXJ57" s="111"/>
      <c r="LXK57" s="111"/>
      <c r="LXL57" s="111"/>
      <c r="LXM57" s="111"/>
      <c r="LXN57" s="111"/>
      <c r="LXO57" s="111"/>
      <c r="LXP57" s="111"/>
      <c r="LXQ57" s="111"/>
      <c r="LXR57" s="111"/>
      <c r="LXS57" s="111"/>
      <c r="LXT57" s="111"/>
      <c r="LXU57" s="111"/>
      <c r="LXV57" s="111"/>
      <c r="LXW57" s="111"/>
      <c r="LXX57" s="111"/>
      <c r="LXY57" s="111"/>
      <c r="LXZ57" s="111"/>
      <c r="LYA57" s="111"/>
      <c r="LYB57" s="111"/>
      <c r="LYC57" s="111"/>
      <c r="LYD57" s="111"/>
      <c r="LYE57" s="111"/>
      <c r="LYF57" s="111"/>
      <c r="LYG57" s="111"/>
      <c r="LYH57" s="111"/>
      <c r="LYI57" s="111"/>
      <c r="LYJ57" s="111"/>
      <c r="LYK57" s="111"/>
      <c r="LYL57" s="111"/>
      <c r="LYM57" s="111"/>
      <c r="LYN57" s="111"/>
      <c r="LYO57" s="111"/>
      <c r="LYP57" s="111"/>
      <c r="LYQ57" s="111"/>
      <c r="LYR57" s="111"/>
      <c r="LYS57" s="111"/>
      <c r="LYT57" s="111"/>
      <c r="LYU57" s="111"/>
      <c r="LYV57" s="111"/>
      <c r="LYW57" s="111"/>
      <c r="LYX57" s="111"/>
      <c r="LYY57" s="111"/>
      <c r="LYZ57" s="111"/>
      <c r="LZA57" s="111"/>
      <c r="LZB57" s="111"/>
      <c r="LZC57" s="111"/>
      <c r="LZD57" s="111"/>
      <c r="LZE57" s="111"/>
      <c r="LZF57" s="111"/>
      <c r="LZG57" s="111"/>
      <c r="LZH57" s="111"/>
      <c r="LZI57" s="111"/>
      <c r="LZJ57" s="111"/>
      <c r="LZK57" s="111"/>
      <c r="LZL57" s="111"/>
      <c r="LZM57" s="111"/>
      <c r="LZN57" s="111"/>
      <c r="LZO57" s="111"/>
      <c r="LZP57" s="111"/>
      <c r="LZQ57" s="111"/>
      <c r="LZR57" s="111"/>
      <c r="LZS57" s="111"/>
      <c r="LZT57" s="111"/>
      <c r="LZU57" s="111"/>
      <c r="LZV57" s="111"/>
      <c r="LZW57" s="111"/>
      <c r="LZX57" s="111"/>
      <c r="LZY57" s="111"/>
      <c r="LZZ57" s="111"/>
      <c r="MAA57" s="111"/>
      <c r="MAB57" s="111"/>
      <c r="MAC57" s="111"/>
      <c r="MAD57" s="111"/>
      <c r="MAE57" s="111"/>
      <c r="MAF57" s="111"/>
      <c r="MAG57" s="111"/>
      <c r="MAH57" s="111"/>
      <c r="MAI57" s="111"/>
      <c r="MAJ57" s="111"/>
      <c r="MAK57" s="111"/>
      <c r="MAL57" s="111"/>
      <c r="MAM57" s="111"/>
      <c r="MAN57" s="111"/>
      <c r="MAO57" s="111"/>
      <c r="MAP57" s="111"/>
      <c r="MAQ57" s="111"/>
      <c r="MAR57" s="111"/>
      <c r="MAS57" s="111"/>
      <c r="MAT57" s="111"/>
      <c r="MAU57" s="111"/>
      <c r="MAV57" s="111"/>
      <c r="MAW57" s="111"/>
      <c r="MAX57" s="111"/>
      <c r="MAY57" s="111"/>
      <c r="MAZ57" s="111"/>
      <c r="MBA57" s="111"/>
      <c r="MBB57" s="111"/>
      <c r="MBC57" s="111"/>
      <c r="MBD57" s="111"/>
      <c r="MBE57" s="111"/>
      <c r="MBF57" s="111"/>
      <c r="MBG57" s="111"/>
      <c r="MBH57" s="111"/>
      <c r="MBI57" s="111"/>
      <c r="MBJ57" s="111"/>
      <c r="MBK57" s="111"/>
      <c r="MBL57" s="111"/>
      <c r="MBM57" s="111"/>
      <c r="MBN57" s="111"/>
      <c r="MBO57" s="111"/>
      <c r="MBP57" s="111"/>
      <c r="MBQ57" s="111"/>
      <c r="MBR57" s="111"/>
      <c r="MBS57" s="111"/>
      <c r="MBT57" s="111"/>
      <c r="MBU57" s="111"/>
      <c r="MBV57" s="111"/>
      <c r="MBW57" s="111"/>
      <c r="MBX57" s="111"/>
      <c r="MBY57" s="111"/>
      <c r="MBZ57" s="111"/>
      <c r="MCA57" s="111"/>
      <c r="MCB57" s="111"/>
      <c r="MCC57" s="111"/>
      <c r="MCD57" s="111"/>
      <c r="MCE57" s="111"/>
      <c r="MCF57" s="111"/>
      <c r="MCG57" s="111"/>
      <c r="MCH57" s="111"/>
      <c r="MCI57" s="111"/>
      <c r="MCJ57" s="111"/>
      <c r="MCK57" s="111"/>
      <c r="MCL57" s="111"/>
      <c r="MCM57" s="111"/>
      <c r="MCN57" s="111"/>
      <c r="MCO57" s="111"/>
      <c r="MCP57" s="111"/>
      <c r="MCQ57" s="111"/>
      <c r="MCR57" s="111"/>
      <c r="MCS57" s="111"/>
      <c r="MCT57" s="111"/>
      <c r="MCU57" s="111"/>
      <c r="MCV57" s="111"/>
      <c r="MCW57" s="111"/>
      <c r="MCX57" s="111"/>
      <c r="MCY57" s="111"/>
      <c r="MCZ57" s="111"/>
      <c r="MDA57" s="111"/>
      <c r="MDB57" s="111"/>
      <c r="MDC57" s="111"/>
      <c r="MDD57" s="111"/>
      <c r="MDE57" s="111"/>
      <c r="MDF57" s="111"/>
      <c r="MDG57" s="111"/>
      <c r="MDH57" s="111"/>
      <c r="MDI57" s="111"/>
      <c r="MDJ57" s="111"/>
      <c r="MDK57" s="111"/>
      <c r="MDL57" s="111"/>
      <c r="MDM57" s="111"/>
      <c r="MDN57" s="111"/>
      <c r="MDO57" s="111"/>
      <c r="MDP57" s="111"/>
      <c r="MDQ57" s="111"/>
      <c r="MDR57" s="111"/>
      <c r="MDS57" s="111"/>
      <c r="MDT57" s="111"/>
      <c r="MDU57" s="111"/>
      <c r="MDV57" s="111"/>
      <c r="MDW57" s="111"/>
      <c r="MDX57" s="111"/>
      <c r="MDY57" s="111"/>
      <c r="MDZ57" s="111"/>
      <c r="MEA57" s="111"/>
      <c r="MEB57" s="111"/>
      <c r="MEC57" s="111"/>
      <c r="MED57" s="111"/>
      <c r="MEE57" s="111"/>
      <c r="MEF57" s="111"/>
      <c r="MEG57" s="111"/>
      <c r="MEH57" s="111"/>
      <c r="MEI57" s="111"/>
      <c r="MEJ57" s="111"/>
      <c r="MEK57" s="111"/>
      <c r="MEL57" s="111"/>
      <c r="MEM57" s="111"/>
      <c r="MEN57" s="111"/>
      <c r="MEO57" s="111"/>
      <c r="MEP57" s="111"/>
      <c r="MEQ57" s="111"/>
      <c r="MER57" s="111"/>
      <c r="MES57" s="111"/>
      <c r="MET57" s="111"/>
      <c r="MEU57" s="111"/>
      <c r="MEV57" s="111"/>
      <c r="MEW57" s="111"/>
      <c r="MEX57" s="111"/>
      <c r="MEY57" s="111"/>
      <c r="MEZ57" s="111"/>
      <c r="MFA57" s="111"/>
      <c r="MFB57" s="111"/>
      <c r="MFC57" s="111"/>
      <c r="MFD57" s="111"/>
      <c r="MFE57" s="111"/>
      <c r="MFF57" s="111"/>
      <c r="MFG57" s="111"/>
      <c r="MFH57" s="111"/>
      <c r="MFI57" s="111"/>
      <c r="MFJ57" s="111"/>
      <c r="MFK57" s="111"/>
      <c r="MFL57" s="111"/>
      <c r="MFM57" s="111"/>
      <c r="MFN57" s="111"/>
      <c r="MFO57" s="111"/>
      <c r="MFP57" s="111"/>
      <c r="MFQ57" s="111"/>
      <c r="MFR57" s="111"/>
      <c r="MFS57" s="111"/>
      <c r="MFT57" s="111"/>
      <c r="MFU57" s="111"/>
      <c r="MFV57" s="111"/>
      <c r="MFW57" s="111"/>
      <c r="MFX57" s="111"/>
      <c r="MFY57" s="111"/>
      <c r="MFZ57" s="111"/>
      <c r="MGA57" s="111"/>
      <c r="MGB57" s="111"/>
      <c r="MGC57" s="111"/>
      <c r="MGD57" s="111"/>
      <c r="MGE57" s="111"/>
      <c r="MGF57" s="111"/>
      <c r="MGG57" s="111"/>
      <c r="MGH57" s="111"/>
      <c r="MGI57" s="111"/>
      <c r="MGJ57" s="111"/>
      <c r="MGK57" s="111"/>
      <c r="MGL57" s="111"/>
      <c r="MGM57" s="111"/>
      <c r="MGN57" s="111"/>
      <c r="MGO57" s="111"/>
      <c r="MGP57" s="111"/>
      <c r="MGQ57" s="111"/>
      <c r="MGR57" s="111"/>
      <c r="MGS57" s="111"/>
      <c r="MGT57" s="111"/>
      <c r="MGU57" s="111"/>
      <c r="MGV57" s="111"/>
      <c r="MGW57" s="111"/>
      <c r="MGX57" s="111"/>
      <c r="MGY57" s="111"/>
      <c r="MGZ57" s="111"/>
      <c r="MHA57" s="111"/>
      <c r="MHB57" s="111"/>
      <c r="MHC57" s="111"/>
      <c r="MHD57" s="111"/>
      <c r="MHE57" s="111"/>
      <c r="MHF57" s="111"/>
      <c r="MHG57" s="111"/>
      <c r="MHH57" s="111"/>
      <c r="MHI57" s="111"/>
      <c r="MHJ57" s="111"/>
      <c r="MHK57" s="111"/>
      <c r="MHL57" s="111"/>
      <c r="MHM57" s="111"/>
      <c r="MHN57" s="111"/>
      <c r="MHO57" s="111"/>
      <c r="MHP57" s="111"/>
      <c r="MHQ57" s="111"/>
      <c r="MHR57" s="111"/>
      <c r="MHS57" s="111"/>
      <c r="MHT57" s="111"/>
      <c r="MHU57" s="111"/>
      <c r="MHV57" s="111"/>
      <c r="MHW57" s="111"/>
      <c r="MHX57" s="111"/>
      <c r="MHY57" s="111"/>
      <c r="MHZ57" s="111"/>
      <c r="MIA57" s="111"/>
      <c r="MIB57" s="111"/>
      <c r="MIC57" s="111"/>
      <c r="MID57" s="111"/>
      <c r="MIE57" s="111"/>
      <c r="MIF57" s="111"/>
      <c r="MIG57" s="111"/>
      <c r="MIH57" s="111"/>
      <c r="MII57" s="111"/>
      <c r="MIJ57" s="111"/>
      <c r="MIK57" s="111"/>
      <c r="MIL57" s="111"/>
      <c r="MIM57" s="111"/>
      <c r="MIN57" s="111"/>
      <c r="MIO57" s="111"/>
      <c r="MIP57" s="111"/>
      <c r="MIQ57" s="111"/>
      <c r="MIR57" s="111"/>
      <c r="MIS57" s="111"/>
      <c r="MIT57" s="111"/>
      <c r="MIU57" s="111"/>
      <c r="MIV57" s="111"/>
      <c r="MIW57" s="111"/>
      <c r="MIX57" s="111"/>
      <c r="MIY57" s="111"/>
      <c r="MIZ57" s="111"/>
      <c r="MJA57" s="111"/>
      <c r="MJB57" s="111"/>
      <c r="MJC57" s="111"/>
      <c r="MJD57" s="111"/>
      <c r="MJE57" s="111"/>
      <c r="MJF57" s="111"/>
      <c r="MJG57" s="111"/>
      <c r="MJH57" s="111"/>
      <c r="MJI57" s="111"/>
      <c r="MJJ57" s="111"/>
      <c r="MJK57" s="111"/>
      <c r="MJL57" s="111"/>
      <c r="MJM57" s="111"/>
      <c r="MJN57" s="111"/>
      <c r="MJO57" s="111"/>
      <c r="MJP57" s="111"/>
      <c r="MJQ57" s="111"/>
      <c r="MJR57" s="111"/>
      <c r="MJS57" s="111"/>
      <c r="MJT57" s="111"/>
      <c r="MJU57" s="111"/>
      <c r="MJV57" s="111"/>
      <c r="MJW57" s="111"/>
      <c r="MJX57" s="111"/>
      <c r="MJY57" s="111"/>
      <c r="MJZ57" s="111"/>
      <c r="MKA57" s="111"/>
      <c r="MKB57" s="111"/>
      <c r="MKC57" s="111"/>
      <c r="MKD57" s="111"/>
      <c r="MKE57" s="111"/>
      <c r="MKF57" s="111"/>
      <c r="MKG57" s="111"/>
      <c r="MKH57" s="111"/>
      <c r="MKI57" s="111"/>
      <c r="MKJ57" s="111"/>
      <c r="MKK57" s="111"/>
      <c r="MKL57" s="111"/>
      <c r="MKM57" s="111"/>
      <c r="MKN57" s="111"/>
      <c r="MKO57" s="111"/>
      <c r="MKP57" s="111"/>
      <c r="MKQ57" s="111"/>
      <c r="MKR57" s="111"/>
      <c r="MKS57" s="111"/>
      <c r="MKT57" s="111"/>
      <c r="MKU57" s="111"/>
      <c r="MKV57" s="111"/>
      <c r="MKW57" s="111"/>
      <c r="MKX57" s="111"/>
      <c r="MKY57" s="111"/>
      <c r="MKZ57" s="111"/>
      <c r="MLA57" s="111"/>
      <c r="MLB57" s="111"/>
      <c r="MLC57" s="111"/>
      <c r="MLD57" s="111"/>
      <c r="MLE57" s="111"/>
      <c r="MLF57" s="111"/>
      <c r="MLG57" s="111"/>
      <c r="MLH57" s="111"/>
      <c r="MLI57" s="111"/>
      <c r="MLJ57" s="111"/>
      <c r="MLK57" s="111"/>
      <c r="MLL57" s="111"/>
      <c r="MLM57" s="111"/>
      <c r="MLN57" s="111"/>
      <c r="MLO57" s="111"/>
      <c r="MLP57" s="111"/>
      <c r="MLQ57" s="111"/>
      <c r="MLR57" s="111"/>
      <c r="MLS57" s="111"/>
      <c r="MLT57" s="111"/>
      <c r="MLU57" s="111"/>
      <c r="MLV57" s="111"/>
      <c r="MLW57" s="111"/>
      <c r="MLX57" s="111"/>
      <c r="MLY57" s="111"/>
      <c r="MLZ57" s="111"/>
      <c r="MMA57" s="111"/>
      <c r="MMB57" s="111"/>
      <c r="MMC57" s="111"/>
      <c r="MMD57" s="111"/>
      <c r="MME57" s="111"/>
      <c r="MMF57" s="111"/>
      <c r="MMG57" s="111"/>
      <c r="MMH57" s="111"/>
      <c r="MMI57" s="111"/>
      <c r="MMJ57" s="111"/>
      <c r="MMK57" s="111"/>
      <c r="MML57" s="111"/>
      <c r="MMM57" s="111"/>
      <c r="MMN57" s="111"/>
      <c r="MMO57" s="111"/>
      <c r="MMP57" s="111"/>
      <c r="MMQ57" s="111"/>
      <c r="MMR57" s="111"/>
      <c r="MMS57" s="111"/>
      <c r="MMT57" s="111"/>
      <c r="MMU57" s="111"/>
      <c r="MMV57" s="111"/>
      <c r="MMW57" s="111"/>
      <c r="MMX57" s="111"/>
      <c r="MMY57" s="111"/>
      <c r="MMZ57" s="111"/>
      <c r="MNA57" s="111"/>
      <c r="MNB57" s="111"/>
      <c r="MNC57" s="111"/>
      <c r="MND57" s="111"/>
      <c r="MNE57" s="111"/>
      <c r="MNF57" s="111"/>
      <c r="MNG57" s="111"/>
      <c r="MNH57" s="111"/>
      <c r="MNI57" s="111"/>
      <c r="MNJ57" s="111"/>
      <c r="MNK57" s="111"/>
      <c r="MNL57" s="111"/>
      <c r="MNM57" s="111"/>
      <c r="MNN57" s="111"/>
      <c r="MNO57" s="111"/>
      <c r="MNP57" s="111"/>
      <c r="MNQ57" s="111"/>
      <c r="MNR57" s="111"/>
      <c r="MNS57" s="111"/>
      <c r="MNT57" s="111"/>
      <c r="MNU57" s="111"/>
      <c r="MNV57" s="111"/>
      <c r="MNW57" s="111"/>
      <c r="MNX57" s="111"/>
      <c r="MNY57" s="111"/>
      <c r="MNZ57" s="111"/>
      <c r="MOA57" s="111"/>
      <c r="MOB57" s="111"/>
      <c r="MOC57" s="111"/>
      <c r="MOD57" s="111"/>
      <c r="MOE57" s="111"/>
      <c r="MOF57" s="111"/>
      <c r="MOG57" s="111"/>
      <c r="MOH57" s="111"/>
      <c r="MOI57" s="111"/>
      <c r="MOJ57" s="111"/>
      <c r="MOK57" s="111"/>
      <c r="MOL57" s="111"/>
      <c r="MOM57" s="111"/>
      <c r="MON57" s="111"/>
      <c r="MOO57" s="111"/>
      <c r="MOP57" s="111"/>
      <c r="MOQ57" s="111"/>
      <c r="MOR57" s="111"/>
      <c r="MOS57" s="111"/>
      <c r="MOT57" s="111"/>
      <c r="MOU57" s="111"/>
      <c r="MOV57" s="111"/>
      <c r="MOW57" s="111"/>
      <c r="MOX57" s="111"/>
      <c r="MOY57" s="111"/>
      <c r="MOZ57" s="111"/>
      <c r="MPA57" s="111"/>
      <c r="MPB57" s="111"/>
      <c r="MPC57" s="111"/>
      <c r="MPD57" s="111"/>
      <c r="MPE57" s="111"/>
      <c r="MPF57" s="111"/>
      <c r="MPG57" s="111"/>
      <c r="MPH57" s="111"/>
      <c r="MPI57" s="111"/>
      <c r="MPJ57" s="111"/>
      <c r="MPK57" s="111"/>
      <c r="MPL57" s="111"/>
      <c r="MPM57" s="111"/>
      <c r="MPN57" s="111"/>
      <c r="MPO57" s="111"/>
      <c r="MPP57" s="111"/>
      <c r="MPQ57" s="111"/>
      <c r="MPR57" s="111"/>
      <c r="MPS57" s="111"/>
      <c r="MPT57" s="111"/>
      <c r="MPU57" s="111"/>
      <c r="MPV57" s="111"/>
      <c r="MPW57" s="111"/>
      <c r="MPX57" s="111"/>
      <c r="MPY57" s="111"/>
      <c r="MPZ57" s="111"/>
      <c r="MQA57" s="111"/>
      <c r="MQB57" s="111"/>
      <c r="MQC57" s="111"/>
      <c r="MQD57" s="111"/>
      <c r="MQE57" s="111"/>
      <c r="MQF57" s="111"/>
      <c r="MQG57" s="111"/>
      <c r="MQH57" s="111"/>
      <c r="MQI57" s="111"/>
      <c r="MQJ57" s="111"/>
      <c r="MQK57" s="111"/>
      <c r="MQL57" s="111"/>
      <c r="MQM57" s="111"/>
      <c r="MQN57" s="111"/>
      <c r="MQO57" s="111"/>
      <c r="MQP57" s="111"/>
      <c r="MQQ57" s="111"/>
      <c r="MQR57" s="111"/>
      <c r="MQS57" s="111"/>
      <c r="MQT57" s="111"/>
      <c r="MQU57" s="111"/>
      <c r="MQV57" s="111"/>
      <c r="MQW57" s="111"/>
      <c r="MQX57" s="111"/>
      <c r="MQY57" s="111"/>
      <c r="MQZ57" s="111"/>
      <c r="MRA57" s="111"/>
      <c r="MRB57" s="111"/>
      <c r="MRC57" s="111"/>
      <c r="MRD57" s="111"/>
      <c r="MRE57" s="111"/>
      <c r="MRF57" s="111"/>
      <c r="MRG57" s="111"/>
      <c r="MRH57" s="111"/>
      <c r="MRI57" s="111"/>
      <c r="MRJ57" s="111"/>
      <c r="MRK57" s="111"/>
      <c r="MRL57" s="111"/>
      <c r="MRM57" s="111"/>
      <c r="MRN57" s="111"/>
      <c r="MRO57" s="111"/>
      <c r="MRP57" s="111"/>
      <c r="MRQ57" s="111"/>
      <c r="MRR57" s="111"/>
      <c r="MRS57" s="111"/>
      <c r="MRT57" s="111"/>
      <c r="MRU57" s="111"/>
      <c r="MRV57" s="111"/>
      <c r="MRW57" s="111"/>
      <c r="MRX57" s="111"/>
      <c r="MRY57" s="111"/>
      <c r="MRZ57" s="111"/>
      <c r="MSA57" s="111"/>
      <c r="MSB57" s="111"/>
      <c r="MSC57" s="111"/>
      <c r="MSD57" s="111"/>
      <c r="MSE57" s="111"/>
      <c r="MSF57" s="111"/>
      <c r="MSG57" s="111"/>
      <c r="MSH57" s="111"/>
      <c r="MSI57" s="111"/>
      <c r="MSJ57" s="111"/>
      <c r="MSK57" s="111"/>
      <c r="MSL57" s="111"/>
      <c r="MSM57" s="111"/>
      <c r="MSN57" s="111"/>
      <c r="MSO57" s="111"/>
      <c r="MSP57" s="111"/>
      <c r="MSQ57" s="111"/>
      <c r="MSR57" s="111"/>
      <c r="MSS57" s="111"/>
      <c r="MST57" s="111"/>
      <c r="MSU57" s="111"/>
      <c r="MSV57" s="111"/>
      <c r="MSW57" s="111"/>
      <c r="MSX57" s="111"/>
      <c r="MSY57" s="111"/>
      <c r="MSZ57" s="111"/>
      <c r="MTA57" s="111"/>
      <c r="MTB57" s="111"/>
      <c r="MTC57" s="111"/>
      <c r="MTD57" s="111"/>
      <c r="MTE57" s="111"/>
      <c r="MTF57" s="111"/>
      <c r="MTG57" s="111"/>
      <c r="MTH57" s="111"/>
      <c r="MTI57" s="111"/>
      <c r="MTJ57" s="111"/>
      <c r="MTK57" s="111"/>
      <c r="MTL57" s="111"/>
      <c r="MTM57" s="111"/>
      <c r="MTN57" s="111"/>
      <c r="MTO57" s="111"/>
      <c r="MTP57" s="111"/>
      <c r="MTQ57" s="111"/>
      <c r="MTR57" s="111"/>
      <c r="MTS57" s="111"/>
      <c r="MTT57" s="111"/>
      <c r="MTU57" s="111"/>
      <c r="MTV57" s="111"/>
      <c r="MTW57" s="111"/>
      <c r="MTX57" s="111"/>
      <c r="MTY57" s="111"/>
      <c r="MTZ57" s="111"/>
      <c r="MUA57" s="111"/>
      <c r="MUB57" s="111"/>
      <c r="MUC57" s="111"/>
      <c r="MUD57" s="111"/>
      <c r="MUE57" s="111"/>
      <c r="MUF57" s="111"/>
      <c r="MUG57" s="111"/>
      <c r="MUH57" s="111"/>
      <c r="MUI57" s="111"/>
      <c r="MUJ57" s="111"/>
      <c r="MUK57" s="111"/>
      <c r="MUL57" s="111"/>
      <c r="MUM57" s="111"/>
      <c r="MUN57" s="111"/>
      <c r="MUO57" s="111"/>
      <c r="MUP57" s="111"/>
      <c r="MUQ57" s="111"/>
      <c r="MUR57" s="111"/>
      <c r="MUS57" s="111"/>
      <c r="MUT57" s="111"/>
      <c r="MUU57" s="111"/>
      <c r="MUV57" s="111"/>
      <c r="MUW57" s="111"/>
      <c r="MUX57" s="111"/>
      <c r="MUY57" s="111"/>
      <c r="MUZ57" s="111"/>
      <c r="MVA57" s="111"/>
      <c r="MVB57" s="111"/>
      <c r="MVC57" s="111"/>
      <c r="MVD57" s="111"/>
      <c r="MVE57" s="111"/>
      <c r="MVF57" s="111"/>
      <c r="MVG57" s="111"/>
      <c r="MVH57" s="111"/>
      <c r="MVI57" s="111"/>
      <c r="MVJ57" s="111"/>
      <c r="MVK57" s="111"/>
      <c r="MVL57" s="111"/>
      <c r="MVM57" s="111"/>
      <c r="MVN57" s="111"/>
      <c r="MVO57" s="111"/>
      <c r="MVP57" s="111"/>
      <c r="MVQ57" s="111"/>
      <c r="MVR57" s="111"/>
      <c r="MVS57" s="111"/>
      <c r="MVT57" s="111"/>
      <c r="MVU57" s="111"/>
      <c r="MVV57" s="111"/>
      <c r="MVW57" s="111"/>
      <c r="MVX57" s="111"/>
      <c r="MVY57" s="111"/>
      <c r="MVZ57" s="111"/>
      <c r="MWA57" s="111"/>
      <c r="MWB57" s="111"/>
      <c r="MWC57" s="111"/>
      <c r="MWD57" s="111"/>
      <c r="MWE57" s="111"/>
      <c r="MWF57" s="111"/>
      <c r="MWG57" s="111"/>
      <c r="MWH57" s="111"/>
      <c r="MWI57" s="111"/>
      <c r="MWJ57" s="111"/>
      <c r="MWK57" s="111"/>
      <c r="MWL57" s="111"/>
      <c r="MWM57" s="111"/>
      <c r="MWN57" s="111"/>
      <c r="MWO57" s="111"/>
      <c r="MWP57" s="111"/>
      <c r="MWQ57" s="111"/>
      <c r="MWR57" s="111"/>
      <c r="MWS57" s="111"/>
      <c r="MWT57" s="111"/>
      <c r="MWU57" s="111"/>
      <c r="MWV57" s="111"/>
      <c r="MWW57" s="111"/>
      <c r="MWX57" s="111"/>
      <c r="MWY57" s="111"/>
      <c r="MWZ57" s="111"/>
      <c r="MXA57" s="111"/>
      <c r="MXB57" s="111"/>
      <c r="MXC57" s="111"/>
      <c r="MXD57" s="111"/>
      <c r="MXE57" s="111"/>
      <c r="MXF57" s="111"/>
      <c r="MXG57" s="111"/>
      <c r="MXH57" s="111"/>
      <c r="MXI57" s="111"/>
      <c r="MXJ57" s="111"/>
      <c r="MXK57" s="111"/>
      <c r="MXL57" s="111"/>
      <c r="MXM57" s="111"/>
      <c r="MXN57" s="111"/>
      <c r="MXO57" s="111"/>
      <c r="MXP57" s="111"/>
      <c r="MXQ57" s="111"/>
      <c r="MXR57" s="111"/>
      <c r="MXS57" s="111"/>
      <c r="MXT57" s="111"/>
      <c r="MXU57" s="111"/>
      <c r="MXV57" s="111"/>
      <c r="MXW57" s="111"/>
      <c r="MXX57" s="111"/>
      <c r="MXY57" s="111"/>
      <c r="MXZ57" s="111"/>
      <c r="MYA57" s="111"/>
      <c r="MYB57" s="111"/>
      <c r="MYC57" s="111"/>
      <c r="MYD57" s="111"/>
      <c r="MYE57" s="111"/>
      <c r="MYF57" s="111"/>
      <c r="MYG57" s="111"/>
      <c r="MYH57" s="111"/>
      <c r="MYI57" s="111"/>
      <c r="MYJ57" s="111"/>
      <c r="MYK57" s="111"/>
      <c r="MYL57" s="111"/>
      <c r="MYM57" s="111"/>
      <c r="MYN57" s="111"/>
      <c r="MYO57" s="111"/>
      <c r="MYP57" s="111"/>
      <c r="MYQ57" s="111"/>
      <c r="MYR57" s="111"/>
      <c r="MYS57" s="111"/>
      <c r="MYT57" s="111"/>
      <c r="MYU57" s="111"/>
      <c r="MYV57" s="111"/>
      <c r="MYW57" s="111"/>
      <c r="MYX57" s="111"/>
      <c r="MYY57" s="111"/>
      <c r="MYZ57" s="111"/>
      <c r="MZA57" s="111"/>
      <c r="MZB57" s="111"/>
      <c r="MZC57" s="111"/>
      <c r="MZD57" s="111"/>
      <c r="MZE57" s="111"/>
      <c r="MZF57" s="111"/>
      <c r="MZG57" s="111"/>
      <c r="MZH57" s="111"/>
      <c r="MZI57" s="111"/>
      <c r="MZJ57" s="111"/>
      <c r="MZK57" s="111"/>
      <c r="MZL57" s="111"/>
      <c r="MZM57" s="111"/>
      <c r="MZN57" s="111"/>
      <c r="MZO57" s="111"/>
      <c r="MZP57" s="111"/>
      <c r="MZQ57" s="111"/>
      <c r="MZR57" s="111"/>
      <c r="MZS57" s="111"/>
      <c r="MZT57" s="111"/>
      <c r="MZU57" s="111"/>
      <c r="MZV57" s="111"/>
      <c r="MZW57" s="111"/>
      <c r="MZX57" s="111"/>
      <c r="MZY57" s="111"/>
      <c r="MZZ57" s="111"/>
      <c r="NAA57" s="111"/>
      <c r="NAB57" s="111"/>
      <c r="NAC57" s="111"/>
      <c r="NAD57" s="111"/>
      <c r="NAE57" s="111"/>
      <c r="NAF57" s="111"/>
      <c r="NAG57" s="111"/>
      <c r="NAH57" s="111"/>
      <c r="NAI57" s="111"/>
      <c r="NAJ57" s="111"/>
      <c r="NAK57" s="111"/>
      <c r="NAL57" s="111"/>
      <c r="NAM57" s="111"/>
      <c r="NAN57" s="111"/>
      <c r="NAO57" s="111"/>
      <c r="NAP57" s="111"/>
      <c r="NAQ57" s="111"/>
      <c r="NAR57" s="111"/>
      <c r="NAS57" s="111"/>
      <c r="NAT57" s="111"/>
      <c r="NAU57" s="111"/>
      <c r="NAV57" s="111"/>
      <c r="NAW57" s="111"/>
      <c r="NAX57" s="111"/>
      <c r="NAY57" s="111"/>
      <c r="NAZ57" s="111"/>
      <c r="NBA57" s="111"/>
      <c r="NBB57" s="111"/>
      <c r="NBC57" s="111"/>
      <c r="NBD57" s="111"/>
      <c r="NBE57" s="111"/>
      <c r="NBF57" s="111"/>
      <c r="NBG57" s="111"/>
      <c r="NBH57" s="111"/>
      <c r="NBI57" s="111"/>
      <c r="NBJ57" s="111"/>
      <c r="NBK57" s="111"/>
      <c r="NBL57" s="111"/>
      <c r="NBM57" s="111"/>
      <c r="NBN57" s="111"/>
      <c r="NBO57" s="111"/>
      <c r="NBP57" s="111"/>
      <c r="NBQ57" s="111"/>
      <c r="NBR57" s="111"/>
      <c r="NBS57" s="111"/>
      <c r="NBT57" s="111"/>
      <c r="NBU57" s="111"/>
      <c r="NBV57" s="111"/>
      <c r="NBW57" s="111"/>
      <c r="NBX57" s="111"/>
      <c r="NBY57" s="111"/>
      <c r="NBZ57" s="111"/>
      <c r="NCA57" s="111"/>
      <c r="NCB57" s="111"/>
      <c r="NCC57" s="111"/>
      <c r="NCD57" s="111"/>
      <c r="NCE57" s="111"/>
      <c r="NCF57" s="111"/>
      <c r="NCG57" s="111"/>
      <c r="NCH57" s="111"/>
      <c r="NCI57" s="111"/>
      <c r="NCJ57" s="111"/>
      <c r="NCK57" s="111"/>
      <c r="NCL57" s="111"/>
      <c r="NCM57" s="111"/>
      <c r="NCN57" s="111"/>
      <c r="NCO57" s="111"/>
      <c r="NCP57" s="111"/>
      <c r="NCQ57" s="111"/>
      <c r="NCR57" s="111"/>
      <c r="NCS57" s="111"/>
      <c r="NCT57" s="111"/>
      <c r="NCU57" s="111"/>
      <c r="NCV57" s="111"/>
      <c r="NCW57" s="111"/>
      <c r="NCX57" s="111"/>
      <c r="NCY57" s="111"/>
      <c r="NCZ57" s="111"/>
      <c r="NDA57" s="111"/>
      <c r="NDB57" s="111"/>
      <c r="NDC57" s="111"/>
      <c r="NDD57" s="111"/>
      <c r="NDE57" s="111"/>
      <c r="NDF57" s="111"/>
      <c r="NDG57" s="111"/>
      <c r="NDH57" s="111"/>
      <c r="NDI57" s="111"/>
      <c r="NDJ57" s="111"/>
      <c r="NDK57" s="111"/>
      <c r="NDL57" s="111"/>
      <c r="NDM57" s="111"/>
      <c r="NDN57" s="111"/>
      <c r="NDO57" s="111"/>
      <c r="NDP57" s="111"/>
      <c r="NDQ57" s="111"/>
      <c r="NDR57" s="111"/>
      <c r="NDS57" s="111"/>
      <c r="NDT57" s="111"/>
      <c r="NDU57" s="111"/>
      <c r="NDV57" s="111"/>
      <c r="NDW57" s="111"/>
      <c r="NDX57" s="111"/>
      <c r="NDY57" s="111"/>
      <c r="NDZ57" s="111"/>
      <c r="NEA57" s="111"/>
      <c r="NEB57" s="111"/>
      <c r="NEC57" s="111"/>
      <c r="NED57" s="111"/>
      <c r="NEE57" s="111"/>
      <c r="NEF57" s="111"/>
      <c r="NEG57" s="111"/>
      <c r="NEH57" s="111"/>
      <c r="NEI57" s="111"/>
      <c r="NEJ57" s="111"/>
      <c r="NEK57" s="111"/>
      <c r="NEL57" s="111"/>
      <c r="NEM57" s="111"/>
      <c r="NEN57" s="111"/>
      <c r="NEO57" s="111"/>
      <c r="NEP57" s="111"/>
      <c r="NEQ57" s="111"/>
      <c r="NER57" s="111"/>
      <c r="NES57" s="111"/>
      <c r="NET57" s="111"/>
      <c r="NEU57" s="111"/>
      <c r="NEV57" s="111"/>
      <c r="NEW57" s="111"/>
      <c r="NEX57" s="111"/>
      <c r="NEY57" s="111"/>
      <c r="NEZ57" s="111"/>
      <c r="NFA57" s="111"/>
      <c r="NFB57" s="111"/>
      <c r="NFC57" s="111"/>
      <c r="NFD57" s="111"/>
      <c r="NFE57" s="111"/>
      <c r="NFF57" s="111"/>
      <c r="NFG57" s="111"/>
      <c r="NFH57" s="111"/>
      <c r="NFI57" s="111"/>
      <c r="NFJ57" s="111"/>
      <c r="NFK57" s="111"/>
      <c r="NFL57" s="111"/>
      <c r="NFM57" s="111"/>
      <c r="NFN57" s="111"/>
      <c r="NFO57" s="111"/>
      <c r="NFP57" s="111"/>
      <c r="NFQ57" s="111"/>
      <c r="NFR57" s="111"/>
      <c r="NFS57" s="111"/>
      <c r="NFT57" s="111"/>
      <c r="NFU57" s="111"/>
      <c r="NFV57" s="111"/>
      <c r="NFW57" s="111"/>
      <c r="NFX57" s="111"/>
      <c r="NFY57" s="111"/>
      <c r="NFZ57" s="111"/>
      <c r="NGA57" s="111"/>
      <c r="NGB57" s="111"/>
      <c r="NGC57" s="111"/>
      <c r="NGD57" s="111"/>
      <c r="NGE57" s="111"/>
      <c r="NGF57" s="111"/>
      <c r="NGG57" s="111"/>
      <c r="NGH57" s="111"/>
      <c r="NGI57" s="111"/>
      <c r="NGJ57" s="111"/>
      <c r="NGK57" s="111"/>
      <c r="NGL57" s="111"/>
      <c r="NGM57" s="111"/>
      <c r="NGN57" s="111"/>
      <c r="NGO57" s="111"/>
      <c r="NGP57" s="111"/>
      <c r="NGQ57" s="111"/>
      <c r="NGR57" s="111"/>
      <c r="NGS57" s="111"/>
      <c r="NGT57" s="111"/>
      <c r="NGU57" s="111"/>
      <c r="NGV57" s="111"/>
      <c r="NGW57" s="111"/>
      <c r="NGX57" s="111"/>
      <c r="NGY57" s="111"/>
      <c r="NGZ57" s="111"/>
      <c r="NHA57" s="111"/>
      <c r="NHB57" s="111"/>
      <c r="NHC57" s="111"/>
      <c r="NHD57" s="111"/>
      <c r="NHE57" s="111"/>
      <c r="NHF57" s="111"/>
      <c r="NHG57" s="111"/>
      <c r="NHH57" s="111"/>
      <c r="NHI57" s="111"/>
      <c r="NHJ57" s="111"/>
      <c r="NHK57" s="111"/>
      <c r="NHL57" s="111"/>
      <c r="NHM57" s="111"/>
      <c r="NHN57" s="111"/>
      <c r="NHO57" s="111"/>
      <c r="NHP57" s="111"/>
      <c r="NHQ57" s="111"/>
      <c r="NHR57" s="111"/>
      <c r="NHS57" s="111"/>
      <c r="NHT57" s="111"/>
      <c r="NHU57" s="111"/>
      <c r="NHV57" s="111"/>
      <c r="NHW57" s="111"/>
      <c r="NHX57" s="111"/>
      <c r="NHY57" s="111"/>
      <c r="NHZ57" s="111"/>
      <c r="NIA57" s="111"/>
      <c r="NIB57" s="111"/>
      <c r="NIC57" s="111"/>
      <c r="NID57" s="111"/>
      <c r="NIE57" s="111"/>
      <c r="NIF57" s="111"/>
      <c r="NIG57" s="111"/>
      <c r="NIH57" s="111"/>
      <c r="NII57" s="111"/>
      <c r="NIJ57" s="111"/>
      <c r="NIK57" s="111"/>
      <c r="NIL57" s="111"/>
      <c r="NIM57" s="111"/>
      <c r="NIN57" s="111"/>
      <c r="NIO57" s="111"/>
      <c r="NIP57" s="111"/>
      <c r="NIQ57" s="111"/>
      <c r="NIR57" s="111"/>
      <c r="NIS57" s="111"/>
      <c r="NIT57" s="111"/>
      <c r="NIU57" s="111"/>
      <c r="NIV57" s="111"/>
      <c r="NIW57" s="111"/>
      <c r="NIX57" s="111"/>
      <c r="NIY57" s="111"/>
      <c r="NIZ57" s="111"/>
      <c r="NJA57" s="111"/>
      <c r="NJB57" s="111"/>
      <c r="NJC57" s="111"/>
      <c r="NJD57" s="111"/>
      <c r="NJE57" s="111"/>
      <c r="NJF57" s="111"/>
      <c r="NJG57" s="111"/>
      <c r="NJH57" s="111"/>
      <c r="NJI57" s="111"/>
      <c r="NJJ57" s="111"/>
      <c r="NJK57" s="111"/>
      <c r="NJL57" s="111"/>
      <c r="NJM57" s="111"/>
      <c r="NJN57" s="111"/>
      <c r="NJO57" s="111"/>
      <c r="NJP57" s="111"/>
      <c r="NJQ57" s="111"/>
      <c r="NJR57" s="111"/>
      <c r="NJS57" s="111"/>
      <c r="NJT57" s="111"/>
      <c r="NJU57" s="111"/>
      <c r="NJV57" s="111"/>
      <c r="NJW57" s="111"/>
      <c r="NJX57" s="111"/>
      <c r="NJY57" s="111"/>
      <c r="NJZ57" s="111"/>
      <c r="NKA57" s="111"/>
      <c r="NKB57" s="111"/>
      <c r="NKC57" s="111"/>
      <c r="NKD57" s="111"/>
      <c r="NKE57" s="111"/>
      <c r="NKF57" s="111"/>
      <c r="NKG57" s="111"/>
      <c r="NKH57" s="111"/>
      <c r="NKI57" s="111"/>
      <c r="NKJ57" s="111"/>
      <c r="NKK57" s="111"/>
      <c r="NKL57" s="111"/>
      <c r="NKM57" s="111"/>
      <c r="NKN57" s="111"/>
      <c r="NKO57" s="111"/>
      <c r="NKP57" s="111"/>
      <c r="NKQ57" s="111"/>
      <c r="NKR57" s="111"/>
      <c r="NKS57" s="111"/>
      <c r="NKT57" s="111"/>
      <c r="NKU57" s="111"/>
      <c r="NKV57" s="111"/>
      <c r="NKW57" s="111"/>
      <c r="NKX57" s="111"/>
      <c r="NKY57" s="111"/>
      <c r="NKZ57" s="111"/>
      <c r="NLA57" s="111"/>
      <c r="NLB57" s="111"/>
      <c r="NLC57" s="111"/>
      <c r="NLD57" s="111"/>
      <c r="NLE57" s="111"/>
      <c r="NLF57" s="111"/>
      <c r="NLG57" s="111"/>
      <c r="NLH57" s="111"/>
      <c r="NLI57" s="111"/>
      <c r="NLJ57" s="111"/>
      <c r="NLK57" s="111"/>
      <c r="NLL57" s="111"/>
      <c r="NLM57" s="111"/>
      <c r="NLN57" s="111"/>
      <c r="NLO57" s="111"/>
      <c r="NLP57" s="111"/>
      <c r="NLQ57" s="111"/>
      <c r="NLR57" s="111"/>
      <c r="NLS57" s="111"/>
      <c r="NLT57" s="111"/>
      <c r="NLU57" s="111"/>
      <c r="NLV57" s="111"/>
      <c r="NLW57" s="111"/>
      <c r="NLX57" s="111"/>
      <c r="NLY57" s="111"/>
      <c r="NLZ57" s="111"/>
      <c r="NMA57" s="111"/>
      <c r="NMB57" s="111"/>
      <c r="NMC57" s="111"/>
      <c r="NMD57" s="111"/>
      <c r="NME57" s="111"/>
      <c r="NMF57" s="111"/>
      <c r="NMG57" s="111"/>
      <c r="NMH57" s="111"/>
      <c r="NMI57" s="111"/>
      <c r="NMJ57" s="111"/>
      <c r="NMK57" s="111"/>
      <c r="NML57" s="111"/>
      <c r="NMM57" s="111"/>
      <c r="NMN57" s="111"/>
      <c r="NMO57" s="111"/>
      <c r="NMP57" s="111"/>
      <c r="NMQ57" s="111"/>
      <c r="NMR57" s="111"/>
      <c r="NMS57" s="111"/>
      <c r="NMT57" s="111"/>
      <c r="NMU57" s="111"/>
      <c r="NMV57" s="111"/>
      <c r="NMW57" s="111"/>
      <c r="NMX57" s="111"/>
      <c r="NMY57" s="111"/>
      <c r="NMZ57" s="111"/>
      <c r="NNA57" s="111"/>
      <c r="NNB57" s="111"/>
      <c r="NNC57" s="111"/>
      <c r="NND57" s="111"/>
      <c r="NNE57" s="111"/>
      <c r="NNF57" s="111"/>
      <c r="NNG57" s="111"/>
      <c r="NNH57" s="111"/>
      <c r="NNI57" s="111"/>
      <c r="NNJ57" s="111"/>
      <c r="NNK57" s="111"/>
      <c r="NNL57" s="111"/>
      <c r="NNM57" s="111"/>
      <c r="NNN57" s="111"/>
      <c r="NNO57" s="111"/>
      <c r="NNP57" s="111"/>
      <c r="NNQ57" s="111"/>
      <c r="NNR57" s="111"/>
      <c r="NNS57" s="111"/>
      <c r="NNT57" s="111"/>
      <c r="NNU57" s="111"/>
      <c r="NNV57" s="111"/>
      <c r="NNW57" s="111"/>
      <c r="NNX57" s="111"/>
      <c r="NNY57" s="111"/>
      <c r="NNZ57" s="111"/>
      <c r="NOA57" s="111"/>
      <c r="NOB57" s="111"/>
      <c r="NOC57" s="111"/>
      <c r="NOD57" s="111"/>
      <c r="NOE57" s="111"/>
      <c r="NOF57" s="111"/>
      <c r="NOG57" s="111"/>
      <c r="NOH57" s="111"/>
      <c r="NOI57" s="111"/>
      <c r="NOJ57" s="111"/>
      <c r="NOK57" s="111"/>
      <c r="NOL57" s="111"/>
      <c r="NOM57" s="111"/>
      <c r="NON57" s="111"/>
      <c r="NOO57" s="111"/>
      <c r="NOP57" s="111"/>
      <c r="NOQ57" s="111"/>
      <c r="NOR57" s="111"/>
      <c r="NOS57" s="111"/>
      <c r="NOT57" s="111"/>
      <c r="NOU57" s="111"/>
      <c r="NOV57" s="111"/>
      <c r="NOW57" s="111"/>
      <c r="NOX57" s="111"/>
      <c r="NOY57" s="111"/>
      <c r="NOZ57" s="111"/>
      <c r="NPA57" s="111"/>
      <c r="NPB57" s="111"/>
      <c r="NPC57" s="111"/>
      <c r="NPD57" s="111"/>
      <c r="NPE57" s="111"/>
      <c r="NPF57" s="111"/>
      <c r="NPG57" s="111"/>
      <c r="NPH57" s="111"/>
      <c r="NPI57" s="111"/>
      <c r="NPJ57" s="111"/>
      <c r="NPK57" s="111"/>
      <c r="NPL57" s="111"/>
      <c r="NPM57" s="111"/>
      <c r="NPN57" s="111"/>
      <c r="NPO57" s="111"/>
      <c r="NPP57" s="111"/>
      <c r="NPQ57" s="111"/>
      <c r="NPR57" s="111"/>
      <c r="NPS57" s="111"/>
      <c r="NPT57" s="111"/>
      <c r="NPU57" s="111"/>
      <c r="NPV57" s="111"/>
      <c r="NPW57" s="111"/>
      <c r="NPX57" s="111"/>
      <c r="NPY57" s="111"/>
      <c r="NPZ57" s="111"/>
      <c r="NQA57" s="111"/>
      <c r="NQB57" s="111"/>
      <c r="NQC57" s="111"/>
      <c r="NQD57" s="111"/>
      <c r="NQE57" s="111"/>
      <c r="NQF57" s="111"/>
      <c r="NQG57" s="111"/>
      <c r="NQH57" s="111"/>
      <c r="NQI57" s="111"/>
      <c r="NQJ57" s="111"/>
      <c r="NQK57" s="111"/>
      <c r="NQL57" s="111"/>
      <c r="NQM57" s="111"/>
      <c r="NQN57" s="111"/>
      <c r="NQO57" s="111"/>
      <c r="NQP57" s="111"/>
      <c r="NQQ57" s="111"/>
      <c r="NQR57" s="111"/>
      <c r="NQS57" s="111"/>
      <c r="NQT57" s="111"/>
      <c r="NQU57" s="111"/>
      <c r="NQV57" s="111"/>
      <c r="NQW57" s="111"/>
      <c r="NQX57" s="111"/>
      <c r="NQY57" s="111"/>
      <c r="NQZ57" s="111"/>
      <c r="NRA57" s="111"/>
      <c r="NRB57" s="111"/>
      <c r="NRC57" s="111"/>
      <c r="NRD57" s="111"/>
      <c r="NRE57" s="111"/>
      <c r="NRF57" s="111"/>
      <c r="NRG57" s="111"/>
      <c r="NRH57" s="111"/>
      <c r="NRI57" s="111"/>
      <c r="NRJ57" s="111"/>
      <c r="NRK57" s="111"/>
      <c r="NRL57" s="111"/>
      <c r="NRM57" s="111"/>
      <c r="NRN57" s="111"/>
      <c r="NRO57" s="111"/>
      <c r="NRP57" s="111"/>
      <c r="NRQ57" s="111"/>
      <c r="NRR57" s="111"/>
      <c r="NRS57" s="111"/>
      <c r="NRT57" s="111"/>
      <c r="NRU57" s="111"/>
      <c r="NRV57" s="111"/>
      <c r="NRW57" s="111"/>
      <c r="NRX57" s="111"/>
      <c r="NRY57" s="111"/>
      <c r="NRZ57" s="111"/>
      <c r="NSA57" s="111"/>
      <c r="NSB57" s="111"/>
      <c r="NSC57" s="111"/>
      <c r="NSD57" s="111"/>
      <c r="NSE57" s="111"/>
      <c r="NSF57" s="111"/>
      <c r="NSG57" s="111"/>
      <c r="NSH57" s="111"/>
      <c r="NSI57" s="111"/>
      <c r="NSJ57" s="111"/>
      <c r="NSK57" s="111"/>
      <c r="NSL57" s="111"/>
      <c r="NSM57" s="111"/>
      <c r="NSN57" s="111"/>
      <c r="NSO57" s="111"/>
      <c r="NSP57" s="111"/>
      <c r="NSQ57" s="111"/>
      <c r="NSR57" s="111"/>
      <c r="NSS57" s="111"/>
      <c r="NST57" s="111"/>
      <c r="NSU57" s="111"/>
      <c r="NSV57" s="111"/>
      <c r="NSW57" s="111"/>
      <c r="NSX57" s="111"/>
      <c r="NSY57" s="111"/>
      <c r="NSZ57" s="111"/>
      <c r="NTA57" s="111"/>
      <c r="NTB57" s="111"/>
      <c r="NTC57" s="111"/>
      <c r="NTD57" s="111"/>
      <c r="NTE57" s="111"/>
      <c r="NTF57" s="111"/>
      <c r="NTG57" s="111"/>
      <c r="NTH57" s="111"/>
      <c r="NTI57" s="111"/>
      <c r="NTJ57" s="111"/>
      <c r="NTK57" s="111"/>
      <c r="NTL57" s="111"/>
      <c r="NTM57" s="111"/>
      <c r="NTN57" s="111"/>
      <c r="NTO57" s="111"/>
      <c r="NTP57" s="111"/>
      <c r="NTQ57" s="111"/>
      <c r="NTR57" s="111"/>
      <c r="NTS57" s="111"/>
      <c r="NTT57" s="111"/>
      <c r="NTU57" s="111"/>
      <c r="NTV57" s="111"/>
      <c r="NTW57" s="111"/>
      <c r="NTX57" s="111"/>
      <c r="NTY57" s="111"/>
      <c r="NTZ57" s="111"/>
      <c r="NUA57" s="111"/>
      <c r="NUB57" s="111"/>
      <c r="NUC57" s="111"/>
      <c r="NUD57" s="111"/>
      <c r="NUE57" s="111"/>
      <c r="NUF57" s="111"/>
      <c r="NUG57" s="111"/>
      <c r="NUH57" s="111"/>
      <c r="NUI57" s="111"/>
      <c r="NUJ57" s="111"/>
      <c r="NUK57" s="111"/>
      <c r="NUL57" s="111"/>
      <c r="NUM57" s="111"/>
      <c r="NUN57" s="111"/>
      <c r="NUO57" s="111"/>
      <c r="NUP57" s="111"/>
      <c r="NUQ57" s="111"/>
      <c r="NUR57" s="111"/>
      <c r="NUS57" s="111"/>
      <c r="NUT57" s="111"/>
      <c r="NUU57" s="111"/>
      <c r="NUV57" s="111"/>
      <c r="NUW57" s="111"/>
      <c r="NUX57" s="111"/>
      <c r="NUY57" s="111"/>
      <c r="NUZ57" s="111"/>
      <c r="NVA57" s="111"/>
      <c r="NVB57" s="111"/>
      <c r="NVC57" s="111"/>
      <c r="NVD57" s="111"/>
      <c r="NVE57" s="111"/>
      <c r="NVF57" s="111"/>
      <c r="NVG57" s="111"/>
      <c r="NVH57" s="111"/>
      <c r="NVI57" s="111"/>
      <c r="NVJ57" s="111"/>
      <c r="NVK57" s="111"/>
      <c r="NVL57" s="111"/>
      <c r="NVM57" s="111"/>
      <c r="NVN57" s="111"/>
      <c r="NVO57" s="111"/>
      <c r="NVP57" s="111"/>
      <c r="NVQ57" s="111"/>
      <c r="NVR57" s="111"/>
      <c r="NVS57" s="111"/>
      <c r="NVT57" s="111"/>
      <c r="NVU57" s="111"/>
      <c r="NVV57" s="111"/>
      <c r="NVW57" s="111"/>
      <c r="NVX57" s="111"/>
      <c r="NVY57" s="111"/>
      <c r="NVZ57" s="111"/>
      <c r="NWA57" s="111"/>
      <c r="NWB57" s="111"/>
      <c r="NWC57" s="111"/>
      <c r="NWD57" s="111"/>
      <c r="NWE57" s="111"/>
      <c r="NWF57" s="111"/>
      <c r="NWG57" s="111"/>
      <c r="NWH57" s="111"/>
      <c r="NWI57" s="111"/>
      <c r="NWJ57" s="111"/>
      <c r="NWK57" s="111"/>
      <c r="NWL57" s="111"/>
      <c r="NWM57" s="111"/>
      <c r="NWN57" s="111"/>
      <c r="NWO57" s="111"/>
      <c r="NWP57" s="111"/>
      <c r="NWQ57" s="111"/>
      <c r="NWR57" s="111"/>
      <c r="NWS57" s="111"/>
      <c r="NWT57" s="111"/>
      <c r="NWU57" s="111"/>
      <c r="NWV57" s="111"/>
      <c r="NWW57" s="111"/>
      <c r="NWX57" s="111"/>
      <c r="NWY57" s="111"/>
      <c r="NWZ57" s="111"/>
      <c r="NXA57" s="111"/>
      <c r="NXB57" s="111"/>
      <c r="NXC57" s="111"/>
      <c r="NXD57" s="111"/>
      <c r="NXE57" s="111"/>
      <c r="NXF57" s="111"/>
      <c r="NXG57" s="111"/>
      <c r="NXH57" s="111"/>
      <c r="NXI57" s="111"/>
      <c r="NXJ57" s="111"/>
      <c r="NXK57" s="111"/>
      <c r="NXL57" s="111"/>
      <c r="NXM57" s="111"/>
      <c r="NXN57" s="111"/>
      <c r="NXO57" s="111"/>
      <c r="NXP57" s="111"/>
      <c r="NXQ57" s="111"/>
      <c r="NXR57" s="111"/>
      <c r="NXS57" s="111"/>
      <c r="NXT57" s="111"/>
      <c r="NXU57" s="111"/>
      <c r="NXV57" s="111"/>
      <c r="NXW57" s="111"/>
      <c r="NXX57" s="111"/>
      <c r="NXY57" s="111"/>
      <c r="NXZ57" s="111"/>
      <c r="NYA57" s="111"/>
      <c r="NYB57" s="111"/>
      <c r="NYC57" s="111"/>
      <c r="NYD57" s="111"/>
      <c r="NYE57" s="111"/>
      <c r="NYF57" s="111"/>
      <c r="NYG57" s="111"/>
      <c r="NYH57" s="111"/>
      <c r="NYI57" s="111"/>
      <c r="NYJ57" s="111"/>
      <c r="NYK57" s="111"/>
      <c r="NYL57" s="111"/>
      <c r="NYM57" s="111"/>
      <c r="NYN57" s="111"/>
      <c r="NYO57" s="111"/>
      <c r="NYP57" s="111"/>
      <c r="NYQ57" s="111"/>
      <c r="NYR57" s="111"/>
      <c r="NYS57" s="111"/>
      <c r="NYT57" s="111"/>
      <c r="NYU57" s="111"/>
      <c r="NYV57" s="111"/>
      <c r="NYW57" s="111"/>
      <c r="NYX57" s="111"/>
      <c r="NYY57" s="111"/>
      <c r="NYZ57" s="111"/>
      <c r="NZA57" s="111"/>
      <c r="NZB57" s="111"/>
      <c r="NZC57" s="111"/>
      <c r="NZD57" s="111"/>
      <c r="NZE57" s="111"/>
      <c r="NZF57" s="111"/>
      <c r="NZG57" s="111"/>
      <c r="NZH57" s="111"/>
      <c r="NZI57" s="111"/>
      <c r="NZJ57" s="111"/>
      <c r="NZK57" s="111"/>
      <c r="NZL57" s="111"/>
      <c r="NZM57" s="111"/>
      <c r="NZN57" s="111"/>
      <c r="NZO57" s="111"/>
      <c r="NZP57" s="111"/>
      <c r="NZQ57" s="111"/>
      <c r="NZR57" s="111"/>
      <c r="NZS57" s="111"/>
      <c r="NZT57" s="111"/>
      <c r="NZU57" s="111"/>
      <c r="NZV57" s="111"/>
      <c r="NZW57" s="111"/>
      <c r="NZX57" s="111"/>
      <c r="NZY57" s="111"/>
      <c r="NZZ57" s="111"/>
      <c r="OAA57" s="111"/>
      <c r="OAB57" s="111"/>
      <c r="OAC57" s="111"/>
      <c r="OAD57" s="111"/>
      <c r="OAE57" s="111"/>
      <c r="OAF57" s="111"/>
      <c r="OAG57" s="111"/>
      <c r="OAH57" s="111"/>
      <c r="OAI57" s="111"/>
      <c r="OAJ57" s="111"/>
      <c r="OAK57" s="111"/>
      <c r="OAL57" s="111"/>
      <c r="OAM57" s="111"/>
      <c r="OAN57" s="111"/>
      <c r="OAO57" s="111"/>
      <c r="OAP57" s="111"/>
      <c r="OAQ57" s="111"/>
      <c r="OAR57" s="111"/>
      <c r="OAS57" s="111"/>
      <c r="OAT57" s="111"/>
      <c r="OAU57" s="111"/>
      <c r="OAV57" s="111"/>
      <c r="OAW57" s="111"/>
      <c r="OAX57" s="111"/>
      <c r="OAY57" s="111"/>
      <c r="OAZ57" s="111"/>
      <c r="OBA57" s="111"/>
      <c r="OBB57" s="111"/>
      <c r="OBC57" s="111"/>
      <c r="OBD57" s="111"/>
      <c r="OBE57" s="111"/>
      <c r="OBF57" s="111"/>
      <c r="OBG57" s="111"/>
      <c r="OBH57" s="111"/>
      <c r="OBI57" s="111"/>
      <c r="OBJ57" s="111"/>
      <c r="OBK57" s="111"/>
      <c r="OBL57" s="111"/>
      <c r="OBM57" s="111"/>
      <c r="OBN57" s="111"/>
      <c r="OBO57" s="111"/>
      <c r="OBP57" s="111"/>
      <c r="OBQ57" s="111"/>
      <c r="OBR57" s="111"/>
      <c r="OBS57" s="111"/>
      <c r="OBT57" s="111"/>
      <c r="OBU57" s="111"/>
      <c r="OBV57" s="111"/>
      <c r="OBW57" s="111"/>
      <c r="OBX57" s="111"/>
      <c r="OBY57" s="111"/>
      <c r="OBZ57" s="111"/>
      <c r="OCA57" s="111"/>
      <c r="OCB57" s="111"/>
      <c r="OCC57" s="111"/>
      <c r="OCD57" s="111"/>
      <c r="OCE57" s="111"/>
      <c r="OCF57" s="111"/>
      <c r="OCG57" s="111"/>
      <c r="OCH57" s="111"/>
      <c r="OCI57" s="111"/>
      <c r="OCJ57" s="111"/>
      <c r="OCK57" s="111"/>
      <c r="OCL57" s="111"/>
      <c r="OCM57" s="111"/>
      <c r="OCN57" s="111"/>
      <c r="OCO57" s="111"/>
      <c r="OCP57" s="111"/>
      <c r="OCQ57" s="111"/>
      <c r="OCR57" s="111"/>
      <c r="OCS57" s="111"/>
      <c r="OCT57" s="111"/>
      <c r="OCU57" s="111"/>
      <c r="OCV57" s="111"/>
      <c r="OCW57" s="111"/>
      <c r="OCX57" s="111"/>
      <c r="OCY57" s="111"/>
      <c r="OCZ57" s="111"/>
      <c r="ODA57" s="111"/>
      <c r="ODB57" s="111"/>
      <c r="ODC57" s="111"/>
      <c r="ODD57" s="111"/>
      <c r="ODE57" s="111"/>
      <c r="ODF57" s="111"/>
      <c r="ODG57" s="111"/>
      <c r="ODH57" s="111"/>
      <c r="ODI57" s="111"/>
      <c r="ODJ57" s="111"/>
      <c r="ODK57" s="111"/>
      <c r="ODL57" s="111"/>
      <c r="ODM57" s="111"/>
      <c r="ODN57" s="111"/>
      <c r="ODO57" s="111"/>
      <c r="ODP57" s="111"/>
      <c r="ODQ57" s="111"/>
      <c r="ODR57" s="111"/>
      <c r="ODS57" s="111"/>
      <c r="ODT57" s="111"/>
      <c r="ODU57" s="111"/>
      <c r="ODV57" s="111"/>
      <c r="ODW57" s="111"/>
      <c r="ODX57" s="111"/>
      <c r="ODY57" s="111"/>
      <c r="ODZ57" s="111"/>
      <c r="OEA57" s="111"/>
      <c r="OEB57" s="111"/>
      <c r="OEC57" s="111"/>
      <c r="OED57" s="111"/>
      <c r="OEE57" s="111"/>
      <c r="OEF57" s="111"/>
      <c r="OEG57" s="111"/>
      <c r="OEH57" s="111"/>
      <c r="OEI57" s="111"/>
      <c r="OEJ57" s="111"/>
      <c r="OEK57" s="111"/>
      <c r="OEL57" s="111"/>
      <c r="OEM57" s="111"/>
      <c r="OEN57" s="111"/>
      <c r="OEO57" s="111"/>
      <c r="OEP57" s="111"/>
      <c r="OEQ57" s="111"/>
      <c r="OER57" s="111"/>
      <c r="OES57" s="111"/>
      <c r="OET57" s="111"/>
      <c r="OEU57" s="111"/>
      <c r="OEV57" s="111"/>
      <c r="OEW57" s="111"/>
      <c r="OEX57" s="111"/>
      <c r="OEY57" s="111"/>
      <c r="OEZ57" s="111"/>
      <c r="OFA57" s="111"/>
      <c r="OFB57" s="111"/>
      <c r="OFC57" s="111"/>
      <c r="OFD57" s="111"/>
      <c r="OFE57" s="111"/>
      <c r="OFF57" s="111"/>
      <c r="OFG57" s="111"/>
      <c r="OFH57" s="111"/>
      <c r="OFI57" s="111"/>
      <c r="OFJ57" s="111"/>
      <c r="OFK57" s="111"/>
      <c r="OFL57" s="111"/>
      <c r="OFM57" s="111"/>
      <c r="OFN57" s="111"/>
      <c r="OFO57" s="111"/>
      <c r="OFP57" s="111"/>
      <c r="OFQ57" s="111"/>
      <c r="OFR57" s="111"/>
      <c r="OFS57" s="111"/>
      <c r="OFT57" s="111"/>
      <c r="OFU57" s="111"/>
      <c r="OFV57" s="111"/>
      <c r="OFW57" s="111"/>
      <c r="OFX57" s="111"/>
      <c r="OFY57" s="111"/>
      <c r="OFZ57" s="111"/>
      <c r="OGA57" s="111"/>
      <c r="OGB57" s="111"/>
      <c r="OGC57" s="111"/>
      <c r="OGD57" s="111"/>
      <c r="OGE57" s="111"/>
      <c r="OGF57" s="111"/>
      <c r="OGG57" s="111"/>
      <c r="OGH57" s="111"/>
      <c r="OGI57" s="111"/>
      <c r="OGJ57" s="111"/>
      <c r="OGK57" s="111"/>
      <c r="OGL57" s="111"/>
      <c r="OGM57" s="111"/>
      <c r="OGN57" s="111"/>
      <c r="OGO57" s="111"/>
      <c r="OGP57" s="111"/>
      <c r="OGQ57" s="111"/>
      <c r="OGR57" s="111"/>
      <c r="OGS57" s="111"/>
      <c r="OGT57" s="111"/>
      <c r="OGU57" s="111"/>
      <c r="OGV57" s="111"/>
      <c r="OGW57" s="111"/>
      <c r="OGX57" s="111"/>
      <c r="OGY57" s="111"/>
      <c r="OGZ57" s="111"/>
      <c r="OHA57" s="111"/>
      <c r="OHB57" s="111"/>
      <c r="OHC57" s="111"/>
      <c r="OHD57" s="111"/>
      <c r="OHE57" s="111"/>
      <c r="OHF57" s="111"/>
      <c r="OHG57" s="111"/>
      <c r="OHH57" s="111"/>
      <c r="OHI57" s="111"/>
      <c r="OHJ57" s="111"/>
      <c r="OHK57" s="111"/>
      <c r="OHL57" s="111"/>
      <c r="OHM57" s="111"/>
      <c r="OHN57" s="111"/>
      <c r="OHO57" s="111"/>
      <c r="OHP57" s="111"/>
      <c r="OHQ57" s="111"/>
      <c r="OHR57" s="111"/>
      <c r="OHS57" s="111"/>
      <c r="OHT57" s="111"/>
      <c r="OHU57" s="111"/>
      <c r="OHV57" s="111"/>
      <c r="OHW57" s="111"/>
      <c r="OHX57" s="111"/>
      <c r="OHY57" s="111"/>
      <c r="OHZ57" s="111"/>
      <c r="OIA57" s="111"/>
      <c r="OIB57" s="111"/>
      <c r="OIC57" s="111"/>
      <c r="OID57" s="111"/>
      <c r="OIE57" s="111"/>
      <c r="OIF57" s="111"/>
      <c r="OIG57" s="111"/>
      <c r="OIH57" s="111"/>
      <c r="OII57" s="111"/>
      <c r="OIJ57" s="111"/>
      <c r="OIK57" s="111"/>
      <c r="OIL57" s="111"/>
      <c r="OIM57" s="111"/>
      <c r="OIN57" s="111"/>
      <c r="OIO57" s="111"/>
      <c r="OIP57" s="111"/>
      <c r="OIQ57" s="111"/>
      <c r="OIR57" s="111"/>
      <c r="OIS57" s="111"/>
      <c r="OIT57" s="111"/>
      <c r="OIU57" s="111"/>
      <c r="OIV57" s="111"/>
      <c r="OIW57" s="111"/>
      <c r="OIX57" s="111"/>
      <c r="OIY57" s="111"/>
      <c r="OIZ57" s="111"/>
      <c r="OJA57" s="111"/>
      <c r="OJB57" s="111"/>
      <c r="OJC57" s="111"/>
      <c r="OJD57" s="111"/>
      <c r="OJE57" s="111"/>
      <c r="OJF57" s="111"/>
      <c r="OJG57" s="111"/>
      <c r="OJH57" s="111"/>
      <c r="OJI57" s="111"/>
      <c r="OJJ57" s="111"/>
      <c r="OJK57" s="111"/>
      <c r="OJL57" s="111"/>
      <c r="OJM57" s="111"/>
      <c r="OJN57" s="111"/>
      <c r="OJO57" s="111"/>
      <c r="OJP57" s="111"/>
      <c r="OJQ57" s="111"/>
      <c r="OJR57" s="111"/>
      <c r="OJS57" s="111"/>
      <c r="OJT57" s="111"/>
      <c r="OJU57" s="111"/>
      <c r="OJV57" s="111"/>
      <c r="OJW57" s="111"/>
      <c r="OJX57" s="111"/>
      <c r="OJY57" s="111"/>
      <c r="OJZ57" s="111"/>
      <c r="OKA57" s="111"/>
      <c r="OKB57" s="111"/>
      <c r="OKC57" s="111"/>
      <c r="OKD57" s="111"/>
      <c r="OKE57" s="111"/>
      <c r="OKF57" s="111"/>
      <c r="OKG57" s="111"/>
      <c r="OKH57" s="111"/>
      <c r="OKI57" s="111"/>
      <c r="OKJ57" s="111"/>
      <c r="OKK57" s="111"/>
      <c r="OKL57" s="111"/>
      <c r="OKM57" s="111"/>
      <c r="OKN57" s="111"/>
      <c r="OKO57" s="111"/>
      <c r="OKP57" s="111"/>
      <c r="OKQ57" s="111"/>
      <c r="OKR57" s="111"/>
      <c r="OKS57" s="111"/>
      <c r="OKT57" s="111"/>
      <c r="OKU57" s="111"/>
      <c r="OKV57" s="111"/>
      <c r="OKW57" s="111"/>
      <c r="OKX57" s="111"/>
      <c r="OKY57" s="111"/>
      <c r="OKZ57" s="111"/>
      <c r="OLA57" s="111"/>
      <c r="OLB57" s="111"/>
      <c r="OLC57" s="111"/>
      <c r="OLD57" s="111"/>
      <c r="OLE57" s="111"/>
      <c r="OLF57" s="111"/>
      <c r="OLG57" s="111"/>
      <c r="OLH57" s="111"/>
      <c r="OLI57" s="111"/>
      <c r="OLJ57" s="111"/>
      <c r="OLK57" s="111"/>
      <c r="OLL57" s="111"/>
      <c r="OLM57" s="111"/>
      <c r="OLN57" s="111"/>
      <c r="OLO57" s="111"/>
      <c r="OLP57" s="111"/>
      <c r="OLQ57" s="111"/>
      <c r="OLR57" s="111"/>
      <c r="OLS57" s="111"/>
      <c r="OLT57" s="111"/>
      <c r="OLU57" s="111"/>
      <c r="OLV57" s="111"/>
      <c r="OLW57" s="111"/>
      <c r="OLX57" s="111"/>
      <c r="OLY57" s="111"/>
      <c r="OLZ57" s="111"/>
      <c r="OMA57" s="111"/>
      <c r="OMB57" s="111"/>
      <c r="OMC57" s="111"/>
      <c r="OMD57" s="111"/>
      <c r="OME57" s="111"/>
      <c r="OMF57" s="111"/>
      <c r="OMG57" s="111"/>
      <c r="OMH57" s="111"/>
      <c r="OMI57" s="111"/>
      <c r="OMJ57" s="111"/>
      <c r="OMK57" s="111"/>
      <c r="OML57" s="111"/>
      <c r="OMM57" s="111"/>
      <c r="OMN57" s="111"/>
      <c r="OMO57" s="111"/>
      <c r="OMP57" s="111"/>
      <c r="OMQ57" s="111"/>
      <c r="OMR57" s="111"/>
      <c r="OMS57" s="111"/>
      <c r="OMT57" s="111"/>
      <c r="OMU57" s="111"/>
      <c r="OMV57" s="111"/>
      <c r="OMW57" s="111"/>
      <c r="OMX57" s="111"/>
      <c r="OMY57" s="111"/>
      <c r="OMZ57" s="111"/>
      <c r="ONA57" s="111"/>
      <c r="ONB57" s="111"/>
      <c r="ONC57" s="111"/>
      <c r="OND57" s="111"/>
      <c r="ONE57" s="111"/>
      <c r="ONF57" s="111"/>
      <c r="ONG57" s="111"/>
      <c r="ONH57" s="111"/>
      <c r="ONI57" s="111"/>
      <c r="ONJ57" s="111"/>
      <c r="ONK57" s="111"/>
      <c r="ONL57" s="111"/>
      <c r="ONM57" s="111"/>
      <c r="ONN57" s="111"/>
      <c r="ONO57" s="111"/>
      <c r="ONP57" s="111"/>
      <c r="ONQ57" s="111"/>
      <c r="ONR57" s="111"/>
      <c r="ONS57" s="111"/>
      <c r="ONT57" s="111"/>
      <c r="ONU57" s="111"/>
      <c r="ONV57" s="111"/>
      <c r="ONW57" s="111"/>
      <c r="ONX57" s="111"/>
      <c r="ONY57" s="111"/>
      <c r="ONZ57" s="111"/>
      <c r="OOA57" s="111"/>
      <c r="OOB57" s="111"/>
      <c r="OOC57" s="111"/>
      <c r="OOD57" s="111"/>
      <c r="OOE57" s="111"/>
      <c r="OOF57" s="111"/>
      <c r="OOG57" s="111"/>
      <c r="OOH57" s="111"/>
      <c r="OOI57" s="111"/>
      <c r="OOJ57" s="111"/>
      <c r="OOK57" s="111"/>
      <c r="OOL57" s="111"/>
      <c r="OOM57" s="111"/>
      <c r="OON57" s="111"/>
      <c r="OOO57" s="111"/>
      <c r="OOP57" s="111"/>
      <c r="OOQ57" s="111"/>
      <c r="OOR57" s="111"/>
      <c r="OOS57" s="111"/>
      <c r="OOT57" s="111"/>
      <c r="OOU57" s="111"/>
      <c r="OOV57" s="111"/>
      <c r="OOW57" s="111"/>
      <c r="OOX57" s="111"/>
      <c r="OOY57" s="111"/>
      <c r="OOZ57" s="111"/>
      <c r="OPA57" s="111"/>
      <c r="OPB57" s="111"/>
      <c r="OPC57" s="111"/>
      <c r="OPD57" s="111"/>
      <c r="OPE57" s="111"/>
      <c r="OPF57" s="111"/>
      <c r="OPG57" s="111"/>
      <c r="OPH57" s="111"/>
      <c r="OPI57" s="111"/>
      <c r="OPJ57" s="111"/>
      <c r="OPK57" s="111"/>
      <c r="OPL57" s="111"/>
      <c r="OPM57" s="111"/>
      <c r="OPN57" s="111"/>
      <c r="OPO57" s="111"/>
      <c r="OPP57" s="111"/>
      <c r="OPQ57" s="111"/>
      <c r="OPR57" s="111"/>
      <c r="OPS57" s="111"/>
      <c r="OPT57" s="111"/>
      <c r="OPU57" s="111"/>
      <c r="OPV57" s="111"/>
      <c r="OPW57" s="111"/>
      <c r="OPX57" s="111"/>
      <c r="OPY57" s="111"/>
      <c r="OPZ57" s="111"/>
      <c r="OQA57" s="111"/>
      <c r="OQB57" s="111"/>
      <c r="OQC57" s="111"/>
      <c r="OQD57" s="111"/>
      <c r="OQE57" s="111"/>
      <c r="OQF57" s="111"/>
      <c r="OQG57" s="111"/>
      <c r="OQH57" s="111"/>
      <c r="OQI57" s="111"/>
      <c r="OQJ57" s="111"/>
      <c r="OQK57" s="111"/>
      <c r="OQL57" s="111"/>
      <c r="OQM57" s="111"/>
      <c r="OQN57" s="111"/>
      <c r="OQO57" s="111"/>
      <c r="OQP57" s="111"/>
      <c r="OQQ57" s="111"/>
      <c r="OQR57" s="111"/>
      <c r="OQS57" s="111"/>
      <c r="OQT57" s="111"/>
      <c r="OQU57" s="111"/>
      <c r="OQV57" s="111"/>
      <c r="OQW57" s="111"/>
      <c r="OQX57" s="111"/>
      <c r="OQY57" s="111"/>
      <c r="OQZ57" s="111"/>
      <c r="ORA57" s="111"/>
      <c r="ORB57" s="111"/>
      <c r="ORC57" s="111"/>
      <c r="ORD57" s="111"/>
      <c r="ORE57" s="111"/>
      <c r="ORF57" s="111"/>
      <c r="ORG57" s="111"/>
      <c r="ORH57" s="111"/>
      <c r="ORI57" s="111"/>
      <c r="ORJ57" s="111"/>
      <c r="ORK57" s="111"/>
      <c r="ORL57" s="111"/>
      <c r="ORM57" s="111"/>
      <c r="ORN57" s="111"/>
      <c r="ORO57" s="111"/>
      <c r="ORP57" s="111"/>
      <c r="ORQ57" s="111"/>
      <c r="ORR57" s="111"/>
      <c r="ORS57" s="111"/>
      <c r="ORT57" s="111"/>
      <c r="ORU57" s="111"/>
      <c r="ORV57" s="111"/>
      <c r="ORW57" s="111"/>
      <c r="ORX57" s="111"/>
      <c r="ORY57" s="111"/>
      <c r="ORZ57" s="111"/>
      <c r="OSA57" s="111"/>
      <c r="OSB57" s="111"/>
      <c r="OSC57" s="111"/>
      <c r="OSD57" s="111"/>
      <c r="OSE57" s="111"/>
      <c r="OSF57" s="111"/>
      <c r="OSG57" s="111"/>
      <c r="OSH57" s="111"/>
      <c r="OSI57" s="111"/>
      <c r="OSJ57" s="111"/>
      <c r="OSK57" s="111"/>
      <c r="OSL57" s="111"/>
      <c r="OSM57" s="111"/>
      <c r="OSN57" s="111"/>
      <c r="OSO57" s="111"/>
      <c r="OSP57" s="111"/>
      <c r="OSQ57" s="111"/>
      <c r="OSR57" s="111"/>
      <c r="OSS57" s="111"/>
      <c r="OST57" s="111"/>
      <c r="OSU57" s="111"/>
      <c r="OSV57" s="111"/>
      <c r="OSW57" s="111"/>
      <c r="OSX57" s="111"/>
      <c r="OSY57" s="111"/>
      <c r="OSZ57" s="111"/>
      <c r="OTA57" s="111"/>
      <c r="OTB57" s="111"/>
      <c r="OTC57" s="111"/>
      <c r="OTD57" s="111"/>
      <c r="OTE57" s="111"/>
      <c r="OTF57" s="111"/>
      <c r="OTG57" s="111"/>
      <c r="OTH57" s="111"/>
      <c r="OTI57" s="111"/>
      <c r="OTJ57" s="111"/>
      <c r="OTK57" s="111"/>
      <c r="OTL57" s="111"/>
      <c r="OTM57" s="111"/>
      <c r="OTN57" s="111"/>
      <c r="OTO57" s="111"/>
      <c r="OTP57" s="111"/>
      <c r="OTQ57" s="111"/>
      <c r="OTR57" s="111"/>
      <c r="OTS57" s="111"/>
      <c r="OTT57" s="111"/>
      <c r="OTU57" s="111"/>
      <c r="OTV57" s="111"/>
      <c r="OTW57" s="111"/>
      <c r="OTX57" s="111"/>
      <c r="OTY57" s="111"/>
      <c r="OTZ57" s="111"/>
      <c r="OUA57" s="111"/>
      <c r="OUB57" s="111"/>
      <c r="OUC57" s="111"/>
      <c r="OUD57" s="111"/>
      <c r="OUE57" s="111"/>
      <c r="OUF57" s="111"/>
      <c r="OUG57" s="111"/>
      <c r="OUH57" s="111"/>
      <c r="OUI57" s="111"/>
      <c r="OUJ57" s="111"/>
      <c r="OUK57" s="111"/>
      <c r="OUL57" s="111"/>
      <c r="OUM57" s="111"/>
      <c r="OUN57" s="111"/>
      <c r="OUO57" s="111"/>
      <c r="OUP57" s="111"/>
      <c r="OUQ57" s="111"/>
      <c r="OUR57" s="111"/>
      <c r="OUS57" s="111"/>
      <c r="OUT57" s="111"/>
      <c r="OUU57" s="111"/>
      <c r="OUV57" s="111"/>
      <c r="OUW57" s="111"/>
      <c r="OUX57" s="111"/>
      <c r="OUY57" s="111"/>
      <c r="OUZ57" s="111"/>
      <c r="OVA57" s="111"/>
      <c r="OVB57" s="111"/>
      <c r="OVC57" s="111"/>
      <c r="OVD57" s="111"/>
      <c r="OVE57" s="111"/>
      <c r="OVF57" s="111"/>
      <c r="OVG57" s="111"/>
      <c r="OVH57" s="111"/>
      <c r="OVI57" s="111"/>
      <c r="OVJ57" s="111"/>
      <c r="OVK57" s="111"/>
      <c r="OVL57" s="111"/>
      <c r="OVM57" s="111"/>
      <c r="OVN57" s="111"/>
      <c r="OVO57" s="111"/>
      <c r="OVP57" s="111"/>
      <c r="OVQ57" s="111"/>
      <c r="OVR57" s="111"/>
      <c r="OVS57" s="111"/>
      <c r="OVT57" s="111"/>
      <c r="OVU57" s="111"/>
      <c r="OVV57" s="111"/>
      <c r="OVW57" s="111"/>
      <c r="OVX57" s="111"/>
      <c r="OVY57" s="111"/>
      <c r="OVZ57" s="111"/>
      <c r="OWA57" s="111"/>
      <c r="OWB57" s="111"/>
      <c r="OWC57" s="111"/>
      <c r="OWD57" s="111"/>
      <c r="OWE57" s="111"/>
      <c r="OWF57" s="111"/>
      <c r="OWG57" s="111"/>
      <c r="OWH57" s="111"/>
      <c r="OWI57" s="111"/>
      <c r="OWJ57" s="111"/>
      <c r="OWK57" s="111"/>
      <c r="OWL57" s="111"/>
      <c r="OWM57" s="111"/>
      <c r="OWN57" s="111"/>
      <c r="OWO57" s="111"/>
      <c r="OWP57" s="111"/>
      <c r="OWQ57" s="111"/>
      <c r="OWR57" s="111"/>
      <c r="OWS57" s="111"/>
      <c r="OWT57" s="111"/>
      <c r="OWU57" s="111"/>
      <c r="OWV57" s="111"/>
      <c r="OWW57" s="111"/>
      <c r="OWX57" s="111"/>
      <c r="OWY57" s="111"/>
      <c r="OWZ57" s="111"/>
      <c r="OXA57" s="111"/>
      <c r="OXB57" s="111"/>
      <c r="OXC57" s="111"/>
      <c r="OXD57" s="111"/>
      <c r="OXE57" s="111"/>
      <c r="OXF57" s="111"/>
      <c r="OXG57" s="111"/>
      <c r="OXH57" s="111"/>
      <c r="OXI57" s="111"/>
      <c r="OXJ57" s="111"/>
      <c r="OXK57" s="111"/>
      <c r="OXL57" s="111"/>
      <c r="OXM57" s="111"/>
      <c r="OXN57" s="111"/>
      <c r="OXO57" s="111"/>
      <c r="OXP57" s="111"/>
      <c r="OXQ57" s="111"/>
      <c r="OXR57" s="111"/>
      <c r="OXS57" s="111"/>
      <c r="OXT57" s="111"/>
      <c r="OXU57" s="111"/>
      <c r="OXV57" s="111"/>
      <c r="OXW57" s="111"/>
      <c r="OXX57" s="111"/>
      <c r="OXY57" s="111"/>
      <c r="OXZ57" s="111"/>
      <c r="OYA57" s="111"/>
      <c r="OYB57" s="111"/>
      <c r="OYC57" s="111"/>
      <c r="OYD57" s="111"/>
      <c r="OYE57" s="111"/>
      <c r="OYF57" s="111"/>
      <c r="OYG57" s="111"/>
      <c r="OYH57" s="111"/>
      <c r="OYI57" s="111"/>
      <c r="OYJ57" s="111"/>
      <c r="OYK57" s="111"/>
      <c r="OYL57" s="111"/>
      <c r="OYM57" s="111"/>
      <c r="OYN57" s="111"/>
      <c r="OYO57" s="111"/>
      <c r="OYP57" s="111"/>
      <c r="OYQ57" s="111"/>
      <c r="OYR57" s="111"/>
      <c r="OYS57" s="111"/>
      <c r="OYT57" s="111"/>
      <c r="OYU57" s="111"/>
      <c r="OYV57" s="111"/>
      <c r="OYW57" s="111"/>
      <c r="OYX57" s="111"/>
      <c r="OYY57" s="111"/>
      <c r="OYZ57" s="111"/>
      <c r="OZA57" s="111"/>
      <c r="OZB57" s="111"/>
      <c r="OZC57" s="111"/>
      <c r="OZD57" s="111"/>
      <c r="OZE57" s="111"/>
      <c r="OZF57" s="111"/>
      <c r="OZG57" s="111"/>
      <c r="OZH57" s="111"/>
      <c r="OZI57" s="111"/>
      <c r="OZJ57" s="111"/>
      <c r="OZK57" s="111"/>
      <c r="OZL57" s="111"/>
      <c r="OZM57" s="111"/>
      <c r="OZN57" s="111"/>
      <c r="OZO57" s="111"/>
      <c r="OZP57" s="111"/>
      <c r="OZQ57" s="111"/>
      <c r="OZR57" s="111"/>
      <c r="OZS57" s="111"/>
      <c r="OZT57" s="111"/>
      <c r="OZU57" s="111"/>
      <c r="OZV57" s="111"/>
      <c r="OZW57" s="111"/>
      <c r="OZX57" s="111"/>
      <c r="OZY57" s="111"/>
      <c r="OZZ57" s="111"/>
      <c r="PAA57" s="111"/>
      <c r="PAB57" s="111"/>
      <c r="PAC57" s="111"/>
      <c r="PAD57" s="111"/>
      <c r="PAE57" s="111"/>
      <c r="PAF57" s="111"/>
      <c r="PAG57" s="111"/>
      <c r="PAH57" s="111"/>
      <c r="PAI57" s="111"/>
      <c r="PAJ57" s="111"/>
      <c r="PAK57" s="111"/>
      <c r="PAL57" s="111"/>
      <c r="PAM57" s="111"/>
      <c r="PAN57" s="111"/>
      <c r="PAO57" s="111"/>
      <c r="PAP57" s="111"/>
      <c r="PAQ57" s="111"/>
      <c r="PAR57" s="111"/>
      <c r="PAS57" s="111"/>
      <c r="PAT57" s="111"/>
      <c r="PAU57" s="111"/>
      <c r="PAV57" s="111"/>
      <c r="PAW57" s="111"/>
      <c r="PAX57" s="111"/>
      <c r="PAY57" s="111"/>
      <c r="PAZ57" s="111"/>
      <c r="PBA57" s="111"/>
      <c r="PBB57" s="111"/>
      <c r="PBC57" s="111"/>
      <c r="PBD57" s="111"/>
      <c r="PBE57" s="111"/>
      <c r="PBF57" s="111"/>
      <c r="PBG57" s="111"/>
      <c r="PBH57" s="111"/>
      <c r="PBI57" s="111"/>
      <c r="PBJ57" s="111"/>
      <c r="PBK57" s="111"/>
      <c r="PBL57" s="111"/>
      <c r="PBM57" s="111"/>
      <c r="PBN57" s="111"/>
      <c r="PBO57" s="111"/>
      <c r="PBP57" s="111"/>
      <c r="PBQ57" s="111"/>
      <c r="PBR57" s="111"/>
      <c r="PBS57" s="111"/>
      <c r="PBT57" s="111"/>
      <c r="PBU57" s="111"/>
      <c r="PBV57" s="111"/>
      <c r="PBW57" s="111"/>
      <c r="PBX57" s="111"/>
      <c r="PBY57" s="111"/>
      <c r="PBZ57" s="111"/>
      <c r="PCA57" s="111"/>
      <c r="PCB57" s="111"/>
      <c r="PCC57" s="111"/>
      <c r="PCD57" s="111"/>
      <c r="PCE57" s="111"/>
      <c r="PCF57" s="111"/>
      <c r="PCG57" s="111"/>
      <c r="PCH57" s="111"/>
      <c r="PCI57" s="111"/>
      <c r="PCJ57" s="111"/>
      <c r="PCK57" s="111"/>
      <c r="PCL57" s="111"/>
      <c r="PCM57" s="111"/>
      <c r="PCN57" s="111"/>
      <c r="PCO57" s="111"/>
      <c r="PCP57" s="111"/>
      <c r="PCQ57" s="111"/>
      <c r="PCR57" s="111"/>
      <c r="PCS57" s="111"/>
      <c r="PCT57" s="111"/>
      <c r="PCU57" s="111"/>
      <c r="PCV57" s="111"/>
      <c r="PCW57" s="111"/>
      <c r="PCX57" s="111"/>
      <c r="PCY57" s="111"/>
      <c r="PCZ57" s="111"/>
      <c r="PDA57" s="111"/>
      <c r="PDB57" s="111"/>
      <c r="PDC57" s="111"/>
      <c r="PDD57" s="111"/>
      <c r="PDE57" s="111"/>
      <c r="PDF57" s="111"/>
      <c r="PDG57" s="111"/>
      <c r="PDH57" s="111"/>
      <c r="PDI57" s="111"/>
      <c r="PDJ57" s="111"/>
      <c r="PDK57" s="111"/>
      <c r="PDL57" s="111"/>
      <c r="PDM57" s="111"/>
      <c r="PDN57" s="111"/>
      <c r="PDO57" s="111"/>
      <c r="PDP57" s="111"/>
      <c r="PDQ57" s="111"/>
      <c r="PDR57" s="111"/>
      <c r="PDS57" s="111"/>
      <c r="PDT57" s="111"/>
      <c r="PDU57" s="111"/>
      <c r="PDV57" s="111"/>
      <c r="PDW57" s="111"/>
      <c r="PDX57" s="111"/>
      <c r="PDY57" s="111"/>
      <c r="PDZ57" s="111"/>
      <c r="PEA57" s="111"/>
      <c r="PEB57" s="111"/>
      <c r="PEC57" s="111"/>
      <c r="PED57" s="111"/>
      <c r="PEE57" s="111"/>
      <c r="PEF57" s="111"/>
      <c r="PEG57" s="111"/>
      <c r="PEH57" s="111"/>
      <c r="PEI57" s="111"/>
      <c r="PEJ57" s="111"/>
      <c r="PEK57" s="111"/>
      <c r="PEL57" s="111"/>
      <c r="PEM57" s="111"/>
      <c r="PEN57" s="111"/>
      <c r="PEO57" s="111"/>
      <c r="PEP57" s="111"/>
      <c r="PEQ57" s="111"/>
      <c r="PER57" s="111"/>
      <c r="PES57" s="111"/>
      <c r="PET57" s="111"/>
      <c r="PEU57" s="111"/>
      <c r="PEV57" s="111"/>
      <c r="PEW57" s="111"/>
      <c r="PEX57" s="111"/>
      <c r="PEY57" s="111"/>
      <c r="PEZ57" s="111"/>
      <c r="PFA57" s="111"/>
      <c r="PFB57" s="111"/>
      <c r="PFC57" s="111"/>
      <c r="PFD57" s="111"/>
      <c r="PFE57" s="111"/>
      <c r="PFF57" s="111"/>
      <c r="PFG57" s="111"/>
      <c r="PFH57" s="111"/>
      <c r="PFI57" s="111"/>
      <c r="PFJ57" s="111"/>
      <c r="PFK57" s="111"/>
      <c r="PFL57" s="111"/>
      <c r="PFM57" s="111"/>
      <c r="PFN57" s="111"/>
      <c r="PFO57" s="111"/>
      <c r="PFP57" s="111"/>
      <c r="PFQ57" s="111"/>
      <c r="PFR57" s="111"/>
      <c r="PFS57" s="111"/>
      <c r="PFT57" s="111"/>
      <c r="PFU57" s="111"/>
      <c r="PFV57" s="111"/>
      <c r="PFW57" s="111"/>
      <c r="PFX57" s="111"/>
      <c r="PFY57" s="111"/>
      <c r="PFZ57" s="111"/>
      <c r="PGA57" s="111"/>
      <c r="PGB57" s="111"/>
      <c r="PGC57" s="111"/>
      <c r="PGD57" s="111"/>
      <c r="PGE57" s="111"/>
      <c r="PGF57" s="111"/>
      <c r="PGG57" s="111"/>
      <c r="PGH57" s="111"/>
      <c r="PGI57" s="111"/>
      <c r="PGJ57" s="111"/>
      <c r="PGK57" s="111"/>
      <c r="PGL57" s="111"/>
      <c r="PGM57" s="111"/>
      <c r="PGN57" s="111"/>
      <c r="PGO57" s="111"/>
      <c r="PGP57" s="111"/>
      <c r="PGQ57" s="111"/>
      <c r="PGR57" s="111"/>
      <c r="PGS57" s="111"/>
      <c r="PGT57" s="111"/>
      <c r="PGU57" s="111"/>
      <c r="PGV57" s="111"/>
      <c r="PGW57" s="111"/>
      <c r="PGX57" s="111"/>
      <c r="PGY57" s="111"/>
      <c r="PGZ57" s="111"/>
      <c r="PHA57" s="111"/>
      <c r="PHB57" s="111"/>
      <c r="PHC57" s="111"/>
      <c r="PHD57" s="111"/>
      <c r="PHE57" s="111"/>
      <c r="PHF57" s="111"/>
      <c r="PHG57" s="111"/>
      <c r="PHH57" s="111"/>
      <c r="PHI57" s="111"/>
      <c r="PHJ57" s="111"/>
      <c r="PHK57" s="111"/>
      <c r="PHL57" s="111"/>
      <c r="PHM57" s="111"/>
      <c r="PHN57" s="111"/>
      <c r="PHO57" s="111"/>
      <c r="PHP57" s="111"/>
      <c r="PHQ57" s="111"/>
      <c r="PHR57" s="111"/>
      <c r="PHS57" s="111"/>
      <c r="PHT57" s="111"/>
      <c r="PHU57" s="111"/>
      <c r="PHV57" s="111"/>
      <c r="PHW57" s="111"/>
      <c r="PHX57" s="111"/>
      <c r="PHY57" s="111"/>
      <c r="PHZ57" s="111"/>
      <c r="PIA57" s="111"/>
      <c r="PIB57" s="111"/>
      <c r="PIC57" s="111"/>
      <c r="PID57" s="111"/>
      <c r="PIE57" s="111"/>
      <c r="PIF57" s="111"/>
      <c r="PIG57" s="111"/>
      <c r="PIH57" s="111"/>
      <c r="PII57" s="111"/>
      <c r="PIJ57" s="111"/>
      <c r="PIK57" s="111"/>
      <c r="PIL57" s="111"/>
      <c r="PIM57" s="111"/>
      <c r="PIN57" s="111"/>
      <c r="PIO57" s="111"/>
      <c r="PIP57" s="111"/>
      <c r="PIQ57" s="111"/>
      <c r="PIR57" s="111"/>
      <c r="PIS57" s="111"/>
      <c r="PIT57" s="111"/>
      <c r="PIU57" s="111"/>
      <c r="PIV57" s="111"/>
      <c r="PIW57" s="111"/>
      <c r="PIX57" s="111"/>
      <c r="PIY57" s="111"/>
      <c r="PIZ57" s="111"/>
      <c r="PJA57" s="111"/>
      <c r="PJB57" s="111"/>
      <c r="PJC57" s="111"/>
      <c r="PJD57" s="111"/>
      <c r="PJE57" s="111"/>
      <c r="PJF57" s="111"/>
      <c r="PJG57" s="111"/>
      <c r="PJH57" s="111"/>
      <c r="PJI57" s="111"/>
      <c r="PJJ57" s="111"/>
      <c r="PJK57" s="111"/>
      <c r="PJL57" s="111"/>
      <c r="PJM57" s="111"/>
      <c r="PJN57" s="111"/>
      <c r="PJO57" s="111"/>
      <c r="PJP57" s="111"/>
      <c r="PJQ57" s="111"/>
      <c r="PJR57" s="111"/>
      <c r="PJS57" s="111"/>
      <c r="PJT57" s="111"/>
      <c r="PJU57" s="111"/>
      <c r="PJV57" s="111"/>
      <c r="PJW57" s="111"/>
      <c r="PJX57" s="111"/>
      <c r="PJY57" s="111"/>
      <c r="PJZ57" s="111"/>
      <c r="PKA57" s="111"/>
      <c r="PKB57" s="111"/>
      <c r="PKC57" s="111"/>
      <c r="PKD57" s="111"/>
      <c r="PKE57" s="111"/>
      <c r="PKF57" s="111"/>
      <c r="PKG57" s="111"/>
      <c r="PKH57" s="111"/>
      <c r="PKI57" s="111"/>
      <c r="PKJ57" s="111"/>
      <c r="PKK57" s="111"/>
      <c r="PKL57" s="111"/>
      <c r="PKM57" s="111"/>
      <c r="PKN57" s="111"/>
      <c r="PKO57" s="111"/>
      <c r="PKP57" s="111"/>
      <c r="PKQ57" s="111"/>
      <c r="PKR57" s="111"/>
      <c r="PKS57" s="111"/>
      <c r="PKT57" s="111"/>
      <c r="PKU57" s="111"/>
      <c r="PKV57" s="111"/>
      <c r="PKW57" s="111"/>
      <c r="PKX57" s="111"/>
      <c r="PKY57" s="111"/>
      <c r="PKZ57" s="111"/>
      <c r="PLA57" s="111"/>
      <c r="PLB57" s="111"/>
      <c r="PLC57" s="111"/>
      <c r="PLD57" s="111"/>
      <c r="PLE57" s="111"/>
      <c r="PLF57" s="111"/>
      <c r="PLG57" s="111"/>
      <c r="PLH57" s="111"/>
      <c r="PLI57" s="111"/>
      <c r="PLJ57" s="111"/>
      <c r="PLK57" s="111"/>
      <c r="PLL57" s="111"/>
      <c r="PLM57" s="111"/>
      <c r="PLN57" s="111"/>
      <c r="PLO57" s="111"/>
      <c r="PLP57" s="111"/>
      <c r="PLQ57" s="111"/>
      <c r="PLR57" s="111"/>
      <c r="PLS57" s="111"/>
      <c r="PLT57" s="111"/>
      <c r="PLU57" s="111"/>
      <c r="PLV57" s="111"/>
      <c r="PLW57" s="111"/>
      <c r="PLX57" s="111"/>
      <c r="PLY57" s="111"/>
      <c r="PLZ57" s="111"/>
      <c r="PMA57" s="111"/>
      <c r="PMB57" s="111"/>
      <c r="PMC57" s="111"/>
      <c r="PMD57" s="111"/>
      <c r="PME57" s="111"/>
      <c r="PMF57" s="111"/>
      <c r="PMG57" s="111"/>
      <c r="PMH57" s="111"/>
      <c r="PMI57" s="111"/>
      <c r="PMJ57" s="111"/>
      <c r="PMK57" s="111"/>
      <c r="PML57" s="111"/>
      <c r="PMM57" s="111"/>
      <c r="PMN57" s="111"/>
      <c r="PMO57" s="111"/>
      <c r="PMP57" s="111"/>
      <c r="PMQ57" s="111"/>
      <c r="PMR57" s="111"/>
      <c r="PMS57" s="111"/>
      <c r="PMT57" s="111"/>
      <c r="PMU57" s="111"/>
      <c r="PMV57" s="111"/>
      <c r="PMW57" s="111"/>
      <c r="PMX57" s="111"/>
      <c r="PMY57" s="111"/>
      <c r="PMZ57" s="111"/>
      <c r="PNA57" s="111"/>
      <c r="PNB57" s="111"/>
      <c r="PNC57" s="111"/>
      <c r="PND57" s="111"/>
      <c r="PNE57" s="111"/>
      <c r="PNF57" s="111"/>
      <c r="PNG57" s="111"/>
      <c r="PNH57" s="111"/>
      <c r="PNI57" s="111"/>
      <c r="PNJ57" s="111"/>
      <c r="PNK57" s="111"/>
      <c r="PNL57" s="111"/>
      <c r="PNM57" s="111"/>
      <c r="PNN57" s="111"/>
      <c r="PNO57" s="111"/>
      <c r="PNP57" s="111"/>
      <c r="PNQ57" s="111"/>
      <c r="PNR57" s="111"/>
      <c r="PNS57" s="111"/>
      <c r="PNT57" s="111"/>
      <c r="PNU57" s="111"/>
      <c r="PNV57" s="111"/>
      <c r="PNW57" s="111"/>
      <c r="PNX57" s="111"/>
      <c r="PNY57" s="111"/>
      <c r="PNZ57" s="111"/>
      <c r="POA57" s="111"/>
      <c r="POB57" s="111"/>
      <c r="POC57" s="111"/>
      <c r="POD57" s="111"/>
      <c r="POE57" s="111"/>
      <c r="POF57" s="111"/>
      <c r="POG57" s="111"/>
      <c r="POH57" s="111"/>
      <c r="POI57" s="111"/>
      <c r="POJ57" s="111"/>
      <c r="POK57" s="111"/>
      <c r="POL57" s="111"/>
      <c r="POM57" s="111"/>
      <c r="PON57" s="111"/>
      <c r="POO57" s="111"/>
      <c r="POP57" s="111"/>
      <c r="POQ57" s="111"/>
      <c r="POR57" s="111"/>
      <c r="POS57" s="111"/>
      <c r="POT57" s="111"/>
      <c r="POU57" s="111"/>
      <c r="POV57" s="111"/>
      <c r="POW57" s="111"/>
      <c r="POX57" s="111"/>
      <c r="POY57" s="111"/>
      <c r="POZ57" s="111"/>
      <c r="PPA57" s="111"/>
      <c r="PPB57" s="111"/>
      <c r="PPC57" s="111"/>
      <c r="PPD57" s="111"/>
      <c r="PPE57" s="111"/>
      <c r="PPF57" s="111"/>
      <c r="PPG57" s="111"/>
      <c r="PPH57" s="111"/>
      <c r="PPI57" s="111"/>
      <c r="PPJ57" s="111"/>
      <c r="PPK57" s="111"/>
      <c r="PPL57" s="111"/>
      <c r="PPM57" s="111"/>
      <c r="PPN57" s="111"/>
      <c r="PPO57" s="111"/>
      <c r="PPP57" s="111"/>
      <c r="PPQ57" s="111"/>
      <c r="PPR57" s="111"/>
      <c r="PPS57" s="111"/>
      <c r="PPT57" s="111"/>
      <c r="PPU57" s="111"/>
      <c r="PPV57" s="111"/>
      <c r="PPW57" s="111"/>
      <c r="PPX57" s="111"/>
      <c r="PPY57" s="111"/>
      <c r="PPZ57" s="111"/>
      <c r="PQA57" s="111"/>
      <c r="PQB57" s="111"/>
      <c r="PQC57" s="111"/>
      <c r="PQD57" s="111"/>
      <c r="PQE57" s="111"/>
      <c r="PQF57" s="111"/>
      <c r="PQG57" s="111"/>
      <c r="PQH57" s="111"/>
      <c r="PQI57" s="111"/>
      <c r="PQJ57" s="111"/>
      <c r="PQK57" s="111"/>
      <c r="PQL57" s="111"/>
      <c r="PQM57" s="111"/>
      <c r="PQN57" s="111"/>
      <c r="PQO57" s="111"/>
      <c r="PQP57" s="111"/>
      <c r="PQQ57" s="111"/>
      <c r="PQR57" s="111"/>
      <c r="PQS57" s="111"/>
      <c r="PQT57" s="111"/>
      <c r="PQU57" s="111"/>
      <c r="PQV57" s="111"/>
      <c r="PQW57" s="111"/>
      <c r="PQX57" s="111"/>
      <c r="PQY57" s="111"/>
      <c r="PQZ57" s="111"/>
      <c r="PRA57" s="111"/>
      <c r="PRB57" s="111"/>
      <c r="PRC57" s="111"/>
      <c r="PRD57" s="111"/>
      <c r="PRE57" s="111"/>
      <c r="PRF57" s="111"/>
      <c r="PRG57" s="111"/>
      <c r="PRH57" s="111"/>
      <c r="PRI57" s="111"/>
      <c r="PRJ57" s="111"/>
      <c r="PRK57" s="111"/>
      <c r="PRL57" s="111"/>
      <c r="PRM57" s="111"/>
      <c r="PRN57" s="111"/>
      <c r="PRO57" s="111"/>
      <c r="PRP57" s="111"/>
      <c r="PRQ57" s="111"/>
      <c r="PRR57" s="111"/>
      <c r="PRS57" s="111"/>
      <c r="PRT57" s="111"/>
      <c r="PRU57" s="111"/>
      <c r="PRV57" s="111"/>
      <c r="PRW57" s="111"/>
      <c r="PRX57" s="111"/>
      <c r="PRY57" s="111"/>
      <c r="PRZ57" s="111"/>
      <c r="PSA57" s="111"/>
      <c r="PSB57" s="111"/>
      <c r="PSC57" s="111"/>
      <c r="PSD57" s="111"/>
      <c r="PSE57" s="111"/>
      <c r="PSF57" s="111"/>
      <c r="PSG57" s="111"/>
      <c r="PSH57" s="111"/>
      <c r="PSI57" s="111"/>
      <c r="PSJ57" s="111"/>
      <c r="PSK57" s="111"/>
      <c r="PSL57" s="111"/>
      <c r="PSM57" s="111"/>
      <c r="PSN57" s="111"/>
      <c r="PSO57" s="111"/>
      <c r="PSP57" s="111"/>
      <c r="PSQ57" s="111"/>
      <c r="PSR57" s="111"/>
      <c r="PSS57" s="111"/>
      <c r="PST57" s="111"/>
      <c r="PSU57" s="111"/>
      <c r="PSV57" s="111"/>
      <c r="PSW57" s="111"/>
      <c r="PSX57" s="111"/>
      <c r="PSY57" s="111"/>
      <c r="PSZ57" s="111"/>
      <c r="PTA57" s="111"/>
      <c r="PTB57" s="111"/>
      <c r="PTC57" s="111"/>
      <c r="PTD57" s="111"/>
      <c r="PTE57" s="111"/>
      <c r="PTF57" s="111"/>
      <c r="PTG57" s="111"/>
      <c r="PTH57" s="111"/>
      <c r="PTI57" s="111"/>
      <c r="PTJ57" s="111"/>
      <c r="PTK57" s="111"/>
      <c r="PTL57" s="111"/>
      <c r="PTM57" s="111"/>
      <c r="PTN57" s="111"/>
      <c r="PTO57" s="111"/>
      <c r="PTP57" s="111"/>
      <c r="PTQ57" s="111"/>
      <c r="PTR57" s="111"/>
      <c r="PTS57" s="111"/>
      <c r="PTT57" s="111"/>
      <c r="PTU57" s="111"/>
      <c r="PTV57" s="111"/>
      <c r="PTW57" s="111"/>
      <c r="PTX57" s="111"/>
      <c r="PTY57" s="111"/>
      <c r="PTZ57" s="111"/>
      <c r="PUA57" s="111"/>
      <c r="PUB57" s="111"/>
      <c r="PUC57" s="111"/>
      <c r="PUD57" s="111"/>
      <c r="PUE57" s="111"/>
      <c r="PUF57" s="111"/>
      <c r="PUG57" s="111"/>
      <c r="PUH57" s="111"/>
      <c r="PUI57" s="111"/>
      <c r="PUJ57" s="111"/>
      <c r="PUK57" s="111"/>
      <c r="PUL57" s="111"/>
      <c r="PUM57" s="111"/>
      <c r="PUN57" s="111"/>
      <c r="PUO57" s="111"/>
      <c r="PUP57" s="111"/>
      <c r="PUQ57" s="111"/>
      <c r="PUR57" s="111"/>
      <c r="PUS57" s="111"/>
      <c r="PUT57" s="111"/>
      <c r="PUU57" s="111"/>
      <c r="PUV57" s="111"/>
      <c r="PUW57" s="111"/>
      <c r="PUX57" s="111"/>
      <c r="PUY57" s="111"/>
      <c r="PUZ57" s="111"/>
      <c r="PVA57" s="111"/>
      <c r="PVB57" s="111"/>
      <c r="PVC57" s="111"/>
      <c r="PVD57" s="111"/>
      <c r="PVE57" s="111"/>
      <c r="PVF57" s="111"/>
      <c r="PVG57" s="111"/>
      <c r="PVH57" s="111"/>
      <c r="PVI57" s="111"/>
      <c r="PVJ57" s="111"/>
      <c r="PVK57" s="111"/>
      <c r="PVL57" s="111"/>
      <c r="PVM57" s="111"/>
      <c r="PVN57" s="111"/>
      <c r="PVO57" s="111"/>
      <c r="PVP57" s="111"/>
      <c r="PVQ57" s="111"/>
      <c r="PVR57" s="111"/>
      <c r="PVS57" s="111"/>
      <c r="PVT57" s="111"/>
      <c r="PVU57" s="111"/>
      <c r="PVV57" s="111"/>
      <c r="PVW57" s="111"/>
      <c r="PVX57" s="111"/>
      <c r="PVY57" s="111"/>
      <c r="PVZ57" s="111"/>
      <c r="PWA57" s="111"/>
      <c r="PWB57" s="111"/>
      <c r="PWC57" s="111"/>
      <c r="PWD57" s="111"/>
      <c r="PWE57" s="111"/>
      <c r="PWF57" s="111"/>
      <c r="PWG57" s="111"/>
      <c r="PWH57" s="111"/>
      <c r="PWI57" s="111"/>
      <c r="PWJ57" s="111"/>
      <c r="PWK57" s="111"/>
      <c r="PWL57" s="111"/>
      <c r="PWM57" s="111"/>
      <c r="PWN57" s="111"/>
      <c r="PWO57" s="111"/>
      <c r="PWP57" s="111"/>
      <c r="PWQ57" s="111"/>
      <c r="PWR57" s="111"/>
      <c r="PWS57" s="111"/>
      <c r="PWT57" s="111"/>
      <c r="PWU57" s="111"/>
      <c r="PWV57" s="111"/>
      <c r="PWW57" s="111"/>
      <c r="PWX57" s="111"/>
      <c r="PWY57" s="111"/>
      <c r="PWZ57" s="111"/>
      <c r="PXA57" s="111"/>
      <c r="PXB57" s="111"/>
      <c r="PXC57" s="111"/>
      <c r="PXD57" s="111"/>
      <c r="PXE57" s="111"/>
      <c r="PXF57" s="111"/>
      <c r="PXG57" s="111"/>
      <c r="PXH57" s="111"/>
      <c r="PXI57" s="111"/>
      <c r="PXJ57" s="111"/>
      <c r="PXK57" s="111"/>
      <c r="PXL57" s="111"/>
      <c r="PXM57" s="111"/>
      <c r="PXN57" s="111"/>
      <c r="PXO57" s="111"/>
      <c r="PXP57" s="111"/>
      <c r="PXQ57" s="111"/>
      <c r="PXR57" s="111"/>
      <c r="PXS57" s="111"/>
      <c r="PXT57" s="111"/>
      <c r="PXU57" s="111"/>
      <c r="PXV57" s="111"/>
      <c r="PXW57" s="111"/>
      <c r="PXX57" s="111"/>
      <c r="PXY57" s="111"/>
      <c r="PXZ57" s="111"/>
      <c r="PYA57" s="111"/>
      <c r="PYB57" s="111"/>
      <c r="PYC57" s="111"/>
      <c r="PYD57" s="111"/>
      <c r="PYE57" s="111"/>
      <c r="PYF57" s="111"/>
      <c r="PYG57" s="111"/>
      <c r="PYH57" s="111"/>
      <c r="PYI57" s="111"/>
      <c r="PYJ57" s="111"/>
      <c r="PYK57" s="111"/>
      <c r="PYL57" s="111"/>
      <c r="PYM57" s="111"/>
      <c r="PYN57" s="111"/>
      <c r="PYO57" s="111"/>
      <c r="PYP57" s="111"/>
      <c r="PYQ57" s="111"/>
      <c r="PYR57" s="111"/>
      <c r="PYS57" s="111"/>
      <c r="PYT57" s="111"/>
      <c r="PYU57" s="111"/>
      <c r="PYV57" s="111"/>
      <c r="PYW57" s="111"/>
      <c r="PYX57" s="111"/>
      <c r="PYY57" s="111"/>
      <c r="PYZ57" s="111"/>
      <c r="PZA57" s="111"/>
      <c r="PZB57" s="111"/>
      <c r="PZC57" s="111"/>
      <c r="PZD57" s="111"/>
      <c r="PZE57" s="111"/>
      <c r="PZF57" s="111"/>
      <c r="PZG57" s="111"/>
      <c r="PZH57" s="111"/>
      <c r="PZI57" s="111"/>
      <c r="PZJ57" s="111"/>
      <c r="PZK57" s="111"/>
      <c r="PZL57" s="111"/>
      <c r="PZM57" s="111"/>
      <c r="PZN57" s="111"/>
      <c r="PZO57" s="111"/>
      <c r="PZP57" s="111"/>
      <c r="PZQ57" s="111"/>
      <c r="PZR57" s="111"/>
      <c r="PZS57" s="111"/>
      <c r="PZT57" s="111"/>
      <c r="PZU57" s="111"/>
      <c r="PZV57" s="111"/>
      <c r="PZW57" s="111"/>
      <c r="PZX57" s="111"/>
      <c r="PZY57" s="111"/>
      <c r="PZZ57" s="111"/>
      <c r="QAA57" s="111"/>
      <c r="QAB57" s="111"/>
      <c r="QAC57" s="111"/>
      <c r="QAD57" s="111"/>
      <c r="QAE57" s="111"/>
      <c r="QAF57" s="111"/>
      <c r="QAG57" s="111"/>
      <c r="QAH57" s="111"/>
      <c r="QAI57" s="111"/>
      <c r="QAJ57" s="111"/>
      <c r="QAK57" s="111"/>
      <c r="QAL57" s="111"/>
      <c r="QAM57" s="111"/>
      <c r="QAN57" s="111"/>
      <c r="QAO57" s="111"/>
      <c r="QAP57" s="111"/>
      <c r="QAQ57" s="111"/>
      <c r="QAR57" s="111"/>
      <c r="QAS57" s="111"/>
      <c r="QAT57" s="111"/>
      <c r="QAU57" s="111"/>
      <c r="QAV57" s="111"/>
      <c r="QAW57" s="111"/>
      <c r="QAX57" s="111"/>
      <c r="QAY57" s="111"/>
      <c r="QAZ57" s="111"/>
      <c r="QBA57" s="111"/>
      <c r="QBB57" s="111"/>
      <c r="QBC57" s="111"/>
      <c r="QBD57" s="111"/>
      <c r="QBE57" s="111"/>
      <c r="QBF57" s="111"/>
      <c r="QBG57" s="111"/>
      <c r="QBH57" s="111"/>
      <c r="QBI57" s="111"/>
      <c r="QBJ57" s="111"/>
      <c r="QBK57" s="111"/>
      <c r="QBL57" s="111"/>
      <c r="QBM57" s="111"/>
      <c r="QBN57" s="111"/>
      <c r="QBO57" s="111"/>
      <c r="QBP57" s="111"/>
      <c r="QBQ57" s="111"/>
      <c r="QBR57" s="111"/>
      <c r="QBS57" s="111"/>
      <c r="QBT57" s="111"/>
      <c r="QBU57" s="111"/>
      <c r="QBV57" s="111"/>
      <c r="QBW57" s="111"/>
      <c r="QBX57" s="111"/>
      <c r="QBY57" s="111"/>
      <c r="QBZ57" s="111"/>
      <c r="QCA57" s="111"/>
      <c r="QCB57" s="111"/>
      <c r="QCC57" s="111"/>
      <c r="QCD57" s="111"/>
      <c r="QCE57" s="111"/>
      <c r="QCF57" s="111"/>
      <c r="QCG57" s="111"/>
      <c r="QCH57" s="111"/>
      <c r="QCI57" s="111"/>
      <c r="QCJ57" s="111"/>
      <c r="QCK57" s="111"/>
      <c r="QCL57" s="111"/>
      <c r="QCM57" s="111"/>
      <c r="QCN57" s="111"/>
      <c r="QCO57" s="111"/>
      <c r="QCP57" s="111"/>
      <c r="QCQ57" s="111"/>
      <c r="QCR57" s="111"/>
      <c r="QCS57" s="111"/>
      <c r="QCT57" s="111"/>
      <c r="QCU57" s="111"/>
      <c r="QCV57" s="111"/>
      <c r="QCW57" s="111"/>
      <c r="QCX57" s="111"/>
      <c r="QCY57" s="111"/>
      <c r="QCZ57" s="111"/>
      <c r="QDA57" s="111"/>
      <c r="QDB57" s="111"/>
      <c r="QDC57" s="111"/>
      <c r="QDD57" s="111"/>
      <c r="QDE57" s="111"/>
      <c r="QDF57" s="111"/>
      <c r="QDG57" s="111"/>
      <c r="QDH57" s="111"/>
      <c r="QDI57" s="111"/>
      <c r="QDJ57" s="111"/>
      <c r="QDK57" s="111"/>
      <c r="QDL57" s="111"/>
      <c r="QDM57" s="111"/>
      <c r="QDN57" s="111"/>
      <c r="QDO57" s="111"/>
      <c r="QDP57" s="111"/>
      <c r="QDQ57" s="111"/>
      <c r="QDR57" s="111"/>
      <c r="QDS57" s="111"/>
      <c r="QDT57" s="111"/>
      <c r="QDU57" s="111"/>
      <c r="QDV57" s="111"/>
      <c r="QDW57" s="111"/>
      <c r="QDX57" s="111"/>
      <c r="QDY57" s="111"/>
      <c r="QDZ57" s="111"/>
      <c r="QEA57" s="111"/>
      <c r="QEB57" s="111"/>
      <c r="QEC57" s="111"/>
      <c r="QED57" s="111"/>
      <c r="QEE57" s="111"/>
      <c r="QEF57" s="111"/>
      <c r="QEG57" s="111"/>
      <c r="QEH57" s="111"/>
      <c r="QEI57" s="111"/>
      <c r="QEJ57" s="111"/>
      <c r="QEK57" s="111"/>
      <c r="QEL57" s="111"/>
      <c r="QEM57" s="111"/>
      <c r="QEN57" s="111"/>
      <c r="QEO57" s="111"/>
      <c r="QEP57" s="111"/>
      <c r="QEQ57" s="111"/>
      <c r="QER57" s="111"/>
      <c r="QES57" s="111"/>
      <c r="QET57" s="111"/>
      <c r="QEU57" s="111"/>
      <c r="QEV57" s="111"/>
      <c r="QEW57" s="111"/>
      <c r="QEX57" s="111"/>
      <c r="QEY57" s="111"/>
      <c r="QEZ57" s="111"/>
      <c r="QFA57" s="111"/>
      <c r="QFB57" s="111"/>
      <c r="QFC57" s="111"/>
      <c r="QFD57" s="111"/>
      <c r="QFE57" s="111"/>
      <c r="QFF57" s="111"/>
      <c r="QFG57" s="111"/>
      <c r="QFH57" s="111"/>
      <c r="QFI57" s="111"/>
      <c r="QFJ57" s="111"/>
      <c r="QFK57" s="111"/>
      <c r="QFL57" s="111"/>
      <c r="QFM57" s="111"/>
      <c r="QFN57" s="111"/>
      <c r="QFO57" s="111"/>
      <c r="QFP57" s="111"/>
      <c r="QFQ57" s="111"/>
      <c r="QFR57" s="111"/>
      <c r="QFS57" s="111"/>
      <c r="QFT57" s="111"/>
      <c r="QFU57" s="111"/>
      <c r="QFV57" s="111"/>
      <c r="QFW57" s="111"/>
      <c r="QFX57" s="111"/>
      <c r="QFY57" s="111"/>
      <c r="QFZ57" s="111"/>
      <c r="QGA57" s="111"/>
      <c r="QGB57" s="111"/>
      <c r="QGC57" s="111"/>
      <c r="QGD57" s="111"/>
      <c r="QGE57" s="111"/>
      <c r="QGF57" s="111"/>
      <c r="QGG57" s="111"/>
      <c r="QGH57" s="111"/>
      <c r="QGI57" s="111"/>
      <c r="QGJ57" s="111"/>
      <c r="QGK57" s="111"/>
      <c r="QGL57" s="111"/>
      <c r="QGM57" s="111"/>
      <c r="QGN57" s="111"/>
      <c r="QGO57" s="111"/>
      <c r="QGP57" s="111"/>
      <c r="QGQ57" s="111"/>
      <c r="QGR57" s="111"/>
      <c r="QGS57" s="111"/>
      <c r="QGT57" s="111"/>
      <c r="QGU57" s="111"/>
      <c r="QGV57" s="111"/>
      <c r="QGW57" s="111"/>
      <c r="QGX57" s="111"/>
      <c r="QGY57" s="111"/>
      <c r="QGZ57" s="111"/>
      <c r="QHA57" s="111"/>
      <c r="QHB57" s="111"/>
      <c r="QHC57" s="111"/>
      <c r="QHD57" s="111"/>
      <c r="QHE57" s="111"/>
      <c r="QHF57" s="111"/>
      <c r="QHG57" s="111"/>
      <c r="QHH57" s="111"/>
      <c r="QHI57" s="111"/>
      <c r="QHJ57" s="111"/>
      <c r="QHK57" s="111"/>
      <c r="QHL57" s="111"/>
      <c r="QHM57" s="111"/>
      <c r="QHN57" s="111"/>
      <c r="QHO57" s="111"/>
      <c r="QHP57" s="111"/>
      <c r="QHQ57" s="111"/>
      <c r="QHR57" s="111"/>
      <c r="QHS57" s="111"/>
      <c r="QHT57" s="111"/>
      <c r="QHU57" s="111"/>
      <c r="QHV57" s="111"/>
      <c r="QHW57" s="111"/>
      <c r="QHX57" s="111"/>
      <c r="QHY57" s="111"/>
      <c r="QHZ57" s="111"/>
      <c r="QIA57" s="111"/>
      <c r="QIB57" s="111"/>
      <c r="QIC57" s="111"/>
      <c r="QID57" s="111"/>
      <c r="QIE57" s="111"/>
      <c r="QIF57" s="111"/>
      <c r="QIG57" s="111"/>
      <c r="QIH57" s="111"/>
      <c r="QII57" s="111"/>
      <c r="QIJ57" s="111"/>
      <c r="QIK57" s="111"/>
      <c r="QIL57" s="111"/>
      <c r="QIM57" s="111"/>
      <c r="QIN57" s="111"/>
      <c r="QIO57" s="111"/>
      <c r="QIP57" s="111"/>
      <c r="QIQ57" s="111"/>
      <c r="QIR57" s="111"/>
      <c r="QIS57" s="111"/>
      <c r="QIT57" s="111"/>
      <c r="QIU57" s="111"/>
      <c r="QIV57" s="111"/>
      <c r="QIW57" s="111"/>
      <c r="QIX57" s="111"/>
      <c r="QIY57" s="111"/>
      <c r="QIZ57" s="111"/>
      <c r="QJA57" s="111"/>
      <c r="QJB57" s="111"/>
      <c r="QJC57" s="111"/>
      <c r="QJD57" s="111"/>
      <c r="QJE57" s="111"/>
      <c r="QJF57" s="111"/>
      <c r="QJG57" s="111"/>
      <c r="QJH57" s="111"/>
      <c r="QJI57" s="111"/>
      <c r="QJJ57" s="111"/>
      <c r="QJK57" s="111"/>
      <c r="QJL57" s="111"/>
      <c r="QJM57" s="111"/>
      <c r="QJN57" s="111"/>
      <c r="QJO57" s="111"/>
      <c r="QJP57" s="111"/>
      <c r="QJQ57" s="111"/>
      <c r="QJR57" s="111"/>
      <c r="QJS57" s="111"/>
      <c r="QJT57" s="111"/>
      <c r="QJU57" s="111"/>
      <c r="QJV57" s="111"/>
      <c r="QJW57" s="111"/>
      <c r="QJX57" s="111"/>
      <c r="QJY57" s="111"/>
      <c r="QJZ57" s="111"/>
      <c r="QKA57" s="111"/>
      <c r="QKB57" s="111"/>
      <c r="QKC57" s="111"/>
      <c r="QKD57" s="111"/>
      <c r="QKE57" s="111"/>
      <c r="QKF57" s="111"/>
      <c r="QKG57" s="111"/>
      <c r="QKH57" s="111"/>
      <c r="QKI57" s="111"/>
      <c r="QKJ57" s="111"/>
      <c r="QKK57" s="111"/>
      <c r="QKL57" s="111"/>
      <c r="QKM57" s="111"/>
      <c r="QKN57" s="111"/>
      <c r="QKO57" s="111"/>
      <c r="QKP57" s="111"/>
      <c r="QKQ57" s="111"/>
      <c r="QKR57" s="111"/>
      <c r="QKS57" s="111"/>
      <c r="QKT57" s="111"/>
      <c r="QKU57" s="111"/>
      <c r="QKV57" s="111"/>
      <c r="QKW57" s="111"/>
      <c r="QKX57" s="111"/>
      <c r="QKY57" s="111"/>
      <c r="QKZ57" s="111"/>
      <c r="QLA57" s="111"/>
      <c r="QLB57" s="111"/>
      <c r="QLC57" s="111"/>
      <c r="QLD57" s="111"/>
      <c r="QLE57" s="111"/>
      <c r="QLF57" s="111"/>
      <c r="QLG57" s="111"/>
      <c r="QLH57" s="111"/>
      <c r="QLI57" s="111"/>
      <c r="QLJ57" s="111"/>
      <c r="QLK57" s="111"/>
      <c r="QLL57" s="111"/>
      <c r="QLM57" s="111"/>
      <c r="QLN57" s="111"/>
      <c r="QLO57" s="111"/>
      <c r="QLP57" s="111"/>
      <c r="QLQ57" s="111"/>
      <c r="QLR57" s="111"/>
      <c r="QLS57" s="111"/>
      <c r="QLT57" s="111"/>
      <c r="QLU57" s="111"/>
      <c r="QLV57" s="111"/>
      <c r="QLW57" s="111"/>
      <c r="QLX57" s="111"/>
      <c r="QLY57" s="111"/>
      <c r="QLZ57" s="111"/>
      <c r="QMA57" s="111"/>
      <c r="QMB57" s="111"/>
      <c r="QMC57" s="111"/>
      <c r="QMD57" s="111"/>
      <c r="QME57" s="111"/>
      <c r="QMF57" s="111"/>
      <c r="QMG57" s="111"/>
      <c r="QMH57" s="111"/>
      <c r="QMI57" s="111"/>
      <c r="QMJ57" s="111"/>
      <c r="QMK57" s="111"/>
      <c r="QML57" s="111"/>
      <c r="QMM57" s="111"/>
      <c r="QMN57" s="111"/>
      <c r="QMO57" s="111"/>
      <c r="QMP57" s="111"/>
      <c r="QMQ57" s="111"/>
      <c r="QMR57" s="111"/>
      <c r="QMS57" s="111"/>
      <c r="QMT57" s="111"/>
      <c r="QMU57" s="111"/>
      <c r="QMV57" s="111"/>
      <c r="QMW57" s="111"/>
      <c r="QMX57" s="111"/>
      <c r="QMY57" s="111"/>
      <c r="QMZ57" s="111"/>
      <c r="QNA57" s="111"/>
      <c r="QNB57" s="111"/>
      <c r="QNC57" s="111"/>
      <c r="QND57" s="111"/>
      <c r="QNE57" s="111"/>
      <c r="QNF57" s="111"/>
      <c r="QNG57" s="111"/>
      <c r="QNH57" s="111"/>
      <c r="QNI57" s="111"/>
      <c r="QNJ57" s="111"/>
      <c r="QNK57" s="111"/>
      <c r="QNL57" s="111"/>
      <c r="QNM57" s="111"/>
      <c r="QNN57" s="111"/>
      <c r="QNO57" s="111"/>
      <c r="QNP57" s="111"/>
      <c r="QNQ57" s="111"/>
      <c r="QNR57" s="111"/>
      <c r="QNS57" s="111"/>
      <c r="QNT57" s="111"/>
      <c r="QNU57" s="111"/>
      <c r="QNV57" s="111"/>
      <c r="QNW57" s="111"/>
      <c r="QNX57" s="111"/>
      <c r="QNY57" s="111"/>
      <c r="QNZ57" s="111"/>
      <c r="QOA57" s="111"/>
      <c r="QOB57" s="111"/>
      <c r="QOC57" s="111"/>
      <c r="QOD57" s="111"/>
      <c r="QOE57" s="111"/>
      <c r="QOF57" s="111"/>
      <c r="QOG57" s="111"/>
      <c r="QOH57" s="111"/>
      <c r="QOI57" s="111"/>
      <c r="QOJ57" s="111"/>
      <c r="QOK57" s="111"/>
      <c r="QOL57" s="111"/>
      <c r="QOM57" s="111"/>
      <c r="QON57" s="111"/>
      <c r="QOO57" s="111"/>
      <c r="QOP57" s="111"/>
      <c r="QOQ57" s="111"/>
      <c r="QOR57" s="111"/>
      <c r="QOS57" s="111"/>
      <c r="QOT57" s="111"/>
      <c r="QOU57" s="111"/>
      <c r="QOV57" s="111"/>
      <c r="QOW57" s="111"/>
      <c r="QOX57" s="111"/>
      <c r="QOY57" s="111"/>
      <c r="QOZ57" s="111"/>
      <c r="QPA57" s="111"/>
      <c r="QPB57" s="111"/>
      <c r="QPC57" s="111"/>
      <c r="QPD57" s="111"/>
      <c r="QPE57" s="111"/>
      <c r="QPF57" s="111"/>
      <c r="QPG57" s="111"/>
      <c r="QPH57" s="111"/>
      <c r="QPI57" s="111"/>
      <c r="QPJ57" s="111"/>
      <c r="QPK57" s="111"/>
      <c r="QPL57" s="111"/>
      <c r="QPM57" s="111"/>
      <c r="QPN57" s="111"/>
      <c r="QPO57" s="111"/>
      <c r="QPP57" s="111"/>
      <c r="QPQ57" s="111"/>
      <c r="QPR57" s="111"/>
      <c r="QPS57" s="111"/>
      <c r="QPT57" s="111"/>
      <c r="QPU57" s="111"/>
      <c r="QPV57" s="111"/>
      <c r="QPW57" s="111"/>
      <c r="QPX57" s="111"/>
      <c r="QPY57" s="111"/>
      <c r="QPZ57" s="111"/>
      <c r="QQA57" s="111"/>
      <c r="QQB57" s="111"/>
      <c r="QQC57" s="111"/>
      <c r="QQD57" s="111"/>
      <c r="QQE57" s="111"/>
      <c r="QQF57" s="111"/>
      <c r="QQG57" s="111"/>
      <c r="QQH57" s="111"/>
      <c r="QQI57" s="111"/>
      <c r="QQJ57" s="111"/>
      <c r="QQK57" s="111"/>
      <c r="QQL57" s="111"/>
      <c r="QQM57" s="111"/>
      <c r="QQN57" s="111"/>
      <c r="QQO57" s="111"/>
      <c r="QQP57" s="111"/>
      <c r="QQQ57" s="111"/>
      <c r="QQR57" s="111"/>
      <c r="QQS57" s="111"/>
      <c r="QQT57" s="111"/>
      <c r="QQU57" s="111"/>
      <c r="QQV57" s="111"/>
      <c r="QQW57" s="111"/>
      <c r="QQX57" s="111"/>
      <c r="QQY57" s="111"/>
      <c r="QQZ57" s="111"/>
      <c r="QRA57" s="111"/>
      <c r="QRB57" s="111"/>
      <c r="QRC57" s="111"/>
      <c r="QRD57" s="111"/>
      <c r="QRE57" s="111"/>
      <c r="QRF57" s="111"/>
      <c r="QRG57" s="111"/>
      <c r="QRH57" s="111"/>
      <c r="QRI57" s="111"/>
      <c r="QRJ57" s="111"/>
      <c r="QRK57" s="111"/>
      <c r="QRL57" s="111"/>
      <c r="QRM57" s="111"/>
      <c r="QRN57" s="111"/>
      <c r="QRO57" s="111"/>
      <c r="QRP57" s="111"/>
      <c r="QRQ57" s="111"/>
      <c r="QRR57" s="111"/>
      <c r="QRS57" s="111"/>
      <c r="QRT57" s="111"/>
      <c r="QRU57" s="111"/>
      <c r="QRV57" s="111"/>
      <c r="QRW57" s="111"/>
      <c r="QRX57" s="111"/>
      <c r="QRY57" s="111"/>
      <c r="QRZ57" s="111"/>
      <c r="QSA57" s="111"/>
      <c r="QSB57" s="111"/>
      <c r="QSC57" s="111"/>
      <c r="QSD57" s="111"/>
      <c r="QSE57" s="111"/>
      <c r="QSF57" s="111"/>
      <c r="QSG57" s="111"/>
      <c r="QSH57" s="111"/>
      <c r="QSI57" s="111"/>
      <c r="QSJ57" s="111"/>
      <c r="QSK57" s="111"/>
      <c r="QSL57" s="111"/>
      <c r="QSM57" s="111"/>
      <c r="QSN57" s="111"/>
      <c r="QSO57" s="111"/>
      <c r="QSP57" s="111"/>
      <c r="QSQ57" s="111"/>
      <c r="QSR57" s="111"/>
      <c r="QSS57" s="111"/>
      <c r="QST57" s="111"/>
      <c r="QSU57" s="111"/>
      <c r="QSV57" s="111"/>
      <c r="QSW57" s="111"/>
      <c r="QSX57" s="111"/>
      <c r="QSY57" s="111"/>
      <c r="QSZ57" s="111"/>
      <c r="QTA57" s="111"/>
      <c r="QTB57" s="111"/>
      <c r="QTC57" s="111"/>
      <c r="QTD57" s="111"/>
      <c r="QTE57" s="111"/>
      <c r="QTF57" s="111"/>
      <c r="QTG57" s="111"/>
      <c r="QTH57" s="111"/>
      <c r="QTI57" s="111"/>
      <c r="QTJ57" s="111"/>
      <c r="QTK57" s="111"/>
      <c r="QTL57" s="111"/>
      <c r="QTM57" s="111"/>
      <c r="QTN57" s="111"/>
      <c r="QTO57" s="111"/>
      <c r="QTP57" s="111"/>
      <c r="QTQ57" s="111"/>
      <c r="QTR57" s="111"/>
      <c r="QTS57" s="111"/>
      <c r="QTT57" s="111"/>
      <c r="QTU57" s="111"/>
      <c r="QTV57" s="111"/>
      <c r="QTW57" s="111"/>
      <c r="QTX57" s="111"/>
      <c r="QTY57" s="111"/>
      <c r="QTZ57" s="111"/>
      <c r="QUA57" s="111"/>
      <c r="QUB57" s="111"/>
      <c r="QUC57" s="111"/>
      <c r="QUD57" s="111"/>
      <c r="QUE57" s="111"/>
      <c r="QUF57" s="111"/>
      <c r="QUG57" s="111"/>
      <c r="QUH57" s="111"/>
      <c r="QUI57" s="111"/>
      <c r="QUJ57" s="111"/>
      <c r="QUK57" s="111"/>
      <c r="QUL57" s="111"/>
      <c r="QUM57" s="111"/>
      <c r="QUN57" s="111"/>
      <c r="QUO57" s="111"/>
      <c r="QUP57" s="111"/>
      <c r="QUQ57" s="111"/>
      <c r="QUR57" s="111"/>
      <c r="QUS57" s="111"/>
      <c r="QUT57" s="111"/>
      <c r="QUU57" s="111"/>
      <c r="QUV57" s="111"/>
      <c r="QUW57" s="111"/>
      <c r="QUX57" s="111"/>
      <c r="QUY57" s="111"/>
      <c r="QUZ57" s="111"/>
      <c r="QVA57" s="111"/>
      <c r="QVB57" s="111"/>
      <c r="QVC57" s="111"/>
      <c r="QVD57" s="111"/>
      <c r="QVE57" s="111"/>
      <c r="QVF57" s="111"/>
      <c r="QVG57" s="111"/>
      <c r="QVH57" s="111"/>
      <c r="QVI57" s="111"/>
      <c r="QVJ57" s="111"/>
      <c r="QVK57" s="111"/>
      <c r="QVL57" s="111"/>
      <c r="QVM57" s="111"/>
      <c r="QVN57" s="111"/>
      <c r="QVO57" s="111"/>
      <c r="QVP57" s="111"/>
      <c r="QVQ57" s="111"/>
      <c r="QVR57" s="111"/>
      <c r="QVS57" s="111"/>
      <c r="QVT57" s="111"/>
      <c r="QVU57" s="111"/>
      <c r="QVV57" s="111"/>
      <c r="QVW57" s="111"/>
      <c r="QVX57" s="111"/>
      <c r="QVY57" s="111"/>
      <c r="QVZ57" s="111"/>
      <c r="QWA57" s="111"/>
      <c r="QWB57" s="111"/>
      <c r="QWC57" s="111"/>
      <c r="QWD57" s="111"/>
      <c r="QWE57" s="111"/>
      <c r="QWF57" s="111"/>
      <c r="QWG57" s="111"/>
      <c r="QWH57" s="111"/>
      <c r="QWI57" s="111"/>
      <c r="QWJ57" s="111"/>
      <c r="QWK57" s="111"/>
      <c r="QWL57" s="111"/>
      <c r="QWM57" s="111"/>
      <c r="QWN57" s="111"/>
      <c r="QWO57" s="111"/>
      <c r="QWP57" s="111"/>
      <c r="QWQ57" s="111"/>
      <c r="QWR57" s="111"/>
      <c r="QWS57" s="111"/>
      <c r="QWT57" s="111"/>
      <c r="QWU57" s="111"/>
      <c r="QWV57" s="111"/>
      <c r="QWW57" s="111"/>
      <c r="QWX57" s="111"/>
      <c r="QWY57" s="111"/>
      <c r="QWZ57" s="111"/>
      <c r="QXA57" s="111"/>
      <c r="QXB57" s="111"/>
      <c r="QXC57" s="111"/>
      <c r="QXD57" s="111"/>
      <c r="QXE57" s="111"/>
      <c r="QXF57" s="111"/>
      <c r="QXG57" s="111"/>
      <c r="QXH57" s="111"/>
      <c r="QXI57" s="111"/>
      <c r="QXJ57" s="111"/>
      <c r="QXK57" s="111"/>
      <c r="QXL57" s="111"/>
      <c r="QXM57" s="111"/>
      <c r="QXN57" s="111"/>
      <c r="QXO57" s="111"/>
      <c r="QXP57" s="111"/>
      <c r="QXQ57" s="111"/>
      <c r="QXR57" s="111"/>
      <c r="QXS57" s="111"/>
      <c r="QXT57" s="111"/>
      <c r="QXU57" s="111"/>
      <c r="QXV57" s="111"/>
      <c r="QXW57" s="111"/>
      <c r="QXX57" s="111"/>
      <c r="QXY57" s="111"/>
      <c r="QXZ57" s="111"/>
      <c r="QYA57" s="111"/>
      <c r="QYB57" s="111"/>
      <c r="QYC57" s="111"/>
      <c r="QYD57" s="111"/>
      <c r="QYE57" s="111"/>
      <c r="QYF57" s="111"/>
      <c r="QYG57" s="111"/>
      <c r="QYH57" s="111"/>
      <c r="QYI57" s="111"/>
      <c r="QYJ57" s="111"/>
      <c r="QYK57" s="111"/>
      <c r="QYL57" s="111"/>
      <c r="QYM57" s="111"/>
      <c r="QYN57" s="111"/>
      <c r="QYO57" s="111"/>
      <c r="QYP57" s="111"/>
      <c r="QYQ57" s="111"/>
      <c r="QYR57" s="111"/>
      <c r="QYS57" s="111"/>
      <c r="QYT57" s="111"/>
      <c r="QYU57" s="111"/>
      <c r="QYV57" s="111"/>
      <c r="QYW57" s="111"/>
      <c r="QYX57" s="111"/>
      <c r="QYY57" s="111"/>
      <c r="QYZ57" s="111"/>
      <c r="QZA57" s="111"/>
      <c r="QZB57" s="111"/>
      <c r="QZC57" s="111"/>
      <c r="QZD57" s="111"/>
      <c r="QZE57" s="111"/>
      <c r="QZF57" s="111"/>
      <c r="QZG57" s="111"/>
      <c r="QZH57" s="111"/>
      <c r="QZI57" s="111"/>
      <c r="QZJ57" s="111"/>
      <c r="QZK57" s="111"/>
      <c r="QZL57" s="111"/>
      <c r="QZM57" s="111"/>
      <c r="QZN57" s="111"/>
      <c r="QZO57" s="111"/>
      <c r="QZP57" s="111"/>
      <c r="QZQ57" s="111"/>
      <c r="QZR57" s="111"/>
      <c r="QZS57" s="111"/>
      <c r="QZT57" s="111"/>
      <c r="QZU57" s="111"/>
      <c r="QZV57" s="111"/>
      <c r="QZW57" s="111"/>
      <c r="QZX57" s="111"/>
      <c r="QZY57" s="111"/>
      <c r="QZZ57" s="111"/>
      <c r="RAA57" s="111"/>
      <c r="RAB57" s="111"/>
      <c r="RAC57" s="111"/>
      <c r="RAD57" s="111"/>
      <c r="RAE57" s="111"/>
      <c r="RAF57" s="111"/>
      <c r="RAG57" s="111"/>
      <c r="RAH57" s="111"/>
      <c r="RAI57" s="111"/>
      <c r="RAJ57" s="111"/>
      <c r="RAK57" s="111"/>
      <c r="RAL57" s="111"/>
      <c r="RAM57" s="111"/>
      <c r="RAN57" s="111"/>
      <c r="RAO57" s="111"/>
      <c r="RAP57" s="111"/>
      <c r="RAQ57" s="111"/>
      <c r="RAR57" s="111"/>
      <c r="RAS57" s="111"/>
      <c r="RAT57" s="111"/>
      <c r="RAU57" s="111"/>
      <c r="RAV57" s="111"/>
      <c r="RAW57" s="111"/>
      <c r="RAX57" s="111"/>
      <c r="RAY57" s="111"/>
      <c r="RAZ57" s="111"/>
      <c r="RBA57" s="111"/>
      <c r="RBB57" s="111"/>
      <c r="RBC57" s="111"/>
      <c r="RBD57" s="111"/>
      <c r="RBE57" s="111"/>
      <c r="RBF57" s="111"/>
      <c r="RBG57" s="111"/>
      <c r="RBH57" s="111"/>
      <c r="RBI57" s="111"/>
      <c r="RBJ57" s="111"/>
      <c r="RBK57" s="111"/>
      <c r="RBL57" s="111"/>
      <c r="RBM57" s="111"/>
      <c r="RBN57" s="111"/>
      <c r="RBO57" s="111"/>
      <c r="RBP57" s="111"/>
      <c r="RBQ57" s="111"/>
      <c r="RBR57" s="111"/>
      <c r="RBS57" s="111"/>
      <c r="RBT57" s="111"/>
      <c r="RBU57" s="111"/>
      <c r="RBV57" s="111"/>
      <c r="RBW57" s="111"/>
      <c r="RBX57" s="111"/>
      <c r="RBY57" s="111"/>
      <c r="RBZ57" s="111"/>
      <c r="RCA57" s="111"/>
      <c r="RCB57" s="111"/>
      <c r="RCC57" s="111"/>
      <c r="RCD57" s="111"/>
      <c r="RCE57" s="111"/>
      <c r="RCF57" s="111"/>
      <c r="RCG57" s="111"/>
      <c r="RCH57" s="111"/>
      <c r="RCI57" s="111"/>
      <c r="RCJ57" s="111"/>
      <c r="RCK57" s="111"/>
      <c r="RCL57" s="111"/>
      <c r="RCM57" s="111"/>
      <c r="RCN57" s="111"/>
      <c r="RCO57" s="111"/>
      <c r="RCP57" s="111"/>
      <c r="RCQ57" s="111"/>
      <c r="RCR57" s="111"/>
      <c r="RCS57" s="111"/>
      <c r="RCT57" s="111"/>
      <c r="RCU57" s="111"/>
      <c r="RCV57" s="111"/>
      <c r="RCW57" s="111"/>
      <c r="RCX57" s="111"/>
      <c r="RCY57" s="111"/>
      <c r="RCZ57" s="111"/>
      <c r="RDA57" s="111"/>
      <c r="RDB57" s="111"/>
      <c r="RDC57" s="111"/>
      <c r="RDD57" s="111"/>
      <c r="RDE57" s="111"/>
      <c r="RDF57" s="111"/>
      <c r="RDG57" s="111"/>
      <c r="RDH57" s="111"/>
      <c r="RDI57" s="111"/>
      <c r="RDJ57" s="111"/>
      <c r="RDK57" s="111"/>
      <c r="RDL57" s="111"/>
      <c r="RDM57" s="111"/>
      <c r="RDN57" s="111"/>
      <c r="RDO57" s="111"/>
      <c r="RDP57" s="111"/>
      <c r="RDQ57" s="111"/>
      <c r="RDR57" s="111"/>
      <c r="RDS57" s="111"/>
      <c r="RDT57" s="111"/>
      <c r="RDU57" s="111"/>
      <c r="RDV57" s="111"/>
      <c r="RDW57" s="111"/>
      <c r="RDX57" s="111"/>
      <c r="RDY57" s="111"/>
      <c r="RDZ57" s="111"/>
      <c r="REA57" s="111"/>
      <c r="REB57" s="111"/>
      <c r="REC57" s="111"/>
      <c r="RED57" s="111"/>
      <c r="REE57" s="111"/>
      <c r="REF57" s="111"/>
      <c r="REG57" s="111"/>
      <c r="REH57" s="111"/>
      <c r="REI57" s="111"/>
      <c r="REJ57" s="111"/>
      <c r="REK57" s="111"/>
      <c r="REL57" s="111"/>
      <c r="REM57" s="111"/>
      <c r="REN57" s="111"/>
      <c r="REO57" s="111"/>
      <c r="REP57" s="111"/>
      <c r="REQ57" s="111"/>
      <c r="RER57" s="111"/>
      <c r="RES57" s="111"/>
      <c r="RET57" s="111"/>
      <c r="REU57" s="111"/>
      <c r="REV57" s="111"/>
      <c r="REW57" s="111"/>
      <c r="REX57" s="111"/>
      <c r="REY57" s="111"/>
      <c r="REZ57" s="111"/>
      <c r="RFA57" s="111"/>
      <c r="RFB57" s="111"/>
      <c r="RFC57" s="111"/>
      <c r="RFD57" s="111"/>
      <c r="RFE57" s="111"/>
      <c r="RFF57" s="111"/>
      <c r="RFG57" s="111"/>
      <c r="RFH57" s="111"/>
      <c r="RFI57" s="111"/>
      <c r="RFJ57" s="111"/>
      <c r="RFK57" s="111"/>
      <c r="RFL57" s="111"/>
      <c r="RFM57" s="111"/>
      <c r="RFN57" s="111"/>
      <c r="RFO57" s="111"/>
      <c r="RFP57" s="111"/>
      <c r="RFQ57" s="111"/>
      <c r="RFR57" s="111"/>
      <c r="RFS57" s="111"/>
      <c r="RFT57" s="111"/>
      <c r="RFU57" s="111"/>
      <c r="RFV57" s="111"/>
      <c r="RFW57" s="111"/>
      <c r="RFX57" s="111"/>
      <c r="RFY57" s="111"/>
      <c r="RFZ57" s="111"/>
      <c r="RGA57" s="111"/>
      <c r="RGB57" s="111"/>
      <c r="RGC57" s="111"/>
      <c r="RGD57" s="111"/>
      <c r="RGE57" s="111"/>
      <c r="RGF57" s="111"/>
      <c r="RGG57" s="111"/>
      <c r="RGH57" s="111"/>
      <c r="RGI57" s="111"/>
      <c r="RGJ57" s="111"/>
      <c r="RGK57" s="111"/>
      <c r="RGL57" s="111"/>
      <c r="RGM57" s="111"/>
      <c r="RGN57" s="111"/>
      <c r="RGO57" s="111"/>
      <c r="RGP57" s="111"/>
      <c r="RGQ57" s="111"/>
      <c r="RGR57" s="111"/>
      <c r="RGS57" s="111"/>
      <c r="RGT57" s="111"/>
      <c r="RGU57" s="111"/>
      <c r="RGV57" s="111"/>
      <c r="RGW57" s="111"/>
      <c r="RGX57" s="111"/>
      <c r="RGY57" s="111"/>
      <c r="RGZ57" s="111"/>
      <c r="RHA57" s="111"/>
      <c r="RHB57" s="111"/>
      <c r="RHC57" s="111"/>
      <c r="RHD57" s="111"/>
      <c r="RHE57" s="111"/>
      <c r="RHF57" s="111"/>
      <c r="RHG57" s="111"/>
      <c r="RHH57" s="111"/>
      <c r="RHI57" s="111"/>
      <c r="RHJ57" s="111"/>
      <c r="RHK57" s="111"/>
      <c r="RHL57" s="111"/>
      <c r="RHM57" s="111"/>
      <c r="RHN57" s="111"/>
      <c r="RHO57" s="111"/>
      <c r="RHP57" s="111"/>
      <c r="RHQ57" s="111"/>
      <c r="RHR57" s="111"/>
      <c r="RHS57" s="111"/>
      <c r="RHT57" s="111"/>
      <c r="RHU57" s="111"/>
      <c r="RHV57" s="111"/>
      <c r="RHW57" s="111"/>
      <c r="RHX57" s="111"/>
      <c r="RHY57" s="111"/>
      <c r="RHZ57" s="111"/>
      <c r="RIA57" s="111"/>
      <c r="RIB57" s="111"/>
      <c r="RIC57" s="111"/>
      <c r="RID57" s="111"/>
      <c r="RIE57" s="111"/>
      <c r="RIF57" s="111"/>
      <c r="RIG57" s="111"/>
      <c r="RIH57" s="111"/>
      <c r="RII57" s="111"/>
      <c r="RIJ57" s="111"/>
      <c r="RIK57" s="111"/>
      <c r="RIL57" s="111"/>
      <c r="RIM57" s="111"/>
      <c r="RIN57" s="111"/>
      <c r="RIO57" s="111"/>
      <c r="RIP57" s="111"/>
      <c r="RIQ57" s="111"/>
      <c r="RIR57" s="111"/>
      <c r="RIS57" s="111"/>
      <c r="RIT57" s="111"/>
      <c r="RIU57" s="111"/>
      <c r="RIV57" s="111"/>
      <c r="RIW57" s="111"/>
      <c r="RIX57" s="111"/>
      <c r="RIY57" s="111"/>
      <c r="RIZ57" s="111"/>
      <c r="RJA57" s="111"/>
      <c r="RJB57" s="111"/>
      <c r="RJC57" s="111"/>
      <c r="RJD57" s="111"/>
      <c r="RJE57" s="111"/>
      <c r="RJF57" s="111"/>
      <c r="RJG57" s="111"/>
      <c r="RJH57" s="111"/>
      <c r="RJI57" s="111"/>
      <c r="RJJ57" s="111"/>
      <c r="RJK57" s="111"/>
      <c r="RJL57" s="111"/>
      <c r="RJM57" s="111"/>
      <c r="RJN57" s="111"/>
      <c r="RJO57" s="111"/>
      <c r="RJP57" s="111"/>
      <c r="RJQ57" s="111"/>
      <c r="RJR57" s="111"/>
      <c r="RJS57" s="111"/>
      <c r="RJT57" s="111"/>
      <c r="RJU57" s="111"/>
      <c r="RJV57" s="111"/>
      <c r="RJW57" s="111"/>
      <c r="RJX57" s="111"/>
      <c r="RJY57" s="111"/>
      <c r="RJZ57" s="111"/>
      <c r="RKA57" s="111"/>
      <c r="RKB57" s="111"/>
      <c r="RKC57" s="111"/>
      <c r="RKD57" s="111"/>
      <c r="RKE57" s="111"/>
      <c r="RKF57" s="111"/>
      <c r="RKG57" s="111"/>
      <c r="RKH57" s="111"/>
      <c r="RKI57" s="111"/>
      <c r="RKJ57" s="111"/>
      <c r="RKK57" s="111"/>
      <c r="RKL57" s="111"/>
      <c r="RKM57" s="111"/>
      <c r="RKN57" s="111"/>
      <c r="RKO57" s="111"/>
      <c r="RKP57" s="111"/>
      <c r="RKQ57" s="111"/>
      <c r="RKR57" s="111"/>
      <c r="RKS57" s="111"/>
      <c r="RKT57" s="111"/>
      <c r="RKU57" s="111"/>
      <c r="RKV57" s="111"/>
      <c r="RKW57" s="111"/>
      <c r="RKX57" s="111"/>
      <c r="RKY57" s="111"/>
      <c r="RKZ57" s="111"/>
      <c r="RLA57" s="111"/>
      <c r="RLB57" s="111"/>
      <c r="RLC57" s="111"/>
      <c r="RLD57" s="111"/>
      <c r="RLE57" s="111"/>
      <c r="RLF57" s="111"/>
      <c r="RLG57" s="111"/>
      <c r="RLH57" s="111"/>
      <c r="RLI57" s="111"/>
      <c r="RLJ57" s="111"/>
      <c r="RLK57" s="111"/>
      <c r="RLL57" s="111"/>
      <c r="RLM57" s="111"/>
      <c r="RLN57" s="111"/>
      <c r="RLO57" s="111"/>
      <c r="RLP57" s="111"/>
      <c r="RLQ57" s="111"/>
      <c r="RLR57" s="111"/>
      <c r="RLS57" s="111"/>
      <c r="RLT57" s="111"/>
      <c r="RLU57" s="111"/>
      <c r="RLV57" s="111"/>
      <c r="RLW57" s="111"/>
      <c r="RLX57" s="111"/>
      <c r="RLY57" s="111"/>
      <c r="RLZ57" s="111"/>
      <c r="RMA57" s="111"/>
      <c r="RMB57" s="111"/>
      <c r="RMC57" s="111"/>
      <c r="RMD57" s="111"/>
      <c r="RME57" s="111"/>
      <c r="RMF57" s="111"/>
      <c r="RMG57" s="111"/>
      <c r="RMH57" s="111"/>
      <c r="RMI57" s="111"/>
      <c r="RMJ57" s="111"/>
      <c r="RMK57" s="111"/>
      <c r="RML57" s="111"/>
      <c r="RMM57" s="111"/>
      <c r="RMN57" s="111"/>
      <c r="RMO57" s="111"/>
      <c r="RMP57" s="111"/>
      <c r="RMQ57" s="111"/>
      <c r="RMR57" s="111"/>
      <c r="RMS57" s="111"/>
      <c r="RMT57" s="111"/>
      <c r="RMU57" s="111"/>
      <c r="RMV57" s="111"/>
      <c r="RMW57" s="111"/>
      <c r="RMX57" s="111"/>
      <c r="RMY57" s="111"/>
      <c r="RMZ57" s="111"/>
      <c r="RNA57" s="111"/>
      <c r="RNB57" s="111"/>
      <c r="RNC57" s="111"/>
      <c r="RND57" s="111"/>
      <c r="RNE57" s="111"/>
      <c r="RNF57" s="111"/>
      <c r="RNG57" s="111"/>
      <c r="RNH57" s="111"/>
      <c r="RNI57" s="111"/>
      <c r="RNJ57" s="111"/>
      <c r="RNK57" s="111"/>
      <c r="RNL57" s="111"/>
      <c r="RNM57" s="111"/>
      <c r="RNN57" s="111"/>
      <c r="RNO57" s="111"/>
      <c r="RNP57" s="111"/>
      <c r="RNQ57" s="111"/>
      <c r="RNR57" s="111"/>
      <c r="RNS57" s="111"/>
      <c r="RNT57" s="111"/>
      <c r="RNU57" s="111"/>
      <c r="RNV57" s="111"/>
      <c r="RNW57" s="111"/>
      <c r="RNX57" s="111"/>
      <c r="RNY57" s="111"/>
      <c r="RNZ57" s="111"/>
      <c r="ROA57" s="111"/>
      <c r="ROB57" s="111"/>
      <c r="ROC57" s="111"/>
      <c r="ROD57" s="111"/>
      <c r="ROE57" s="111"/>
      <c r="ROF57" s="111"/>
      <c r="ROG57" s="111"/>
      <c r="ROH57" s="111"/>
      <c r="ROI57" s="111"/>
      <c r="ROJ57" s="111"/>
      <c r="ROK57" s="111"/>
      <c r="ROL57" s="111"/>
      <c r="ROM57" s="111"/>
      <c r="RON57" s="111"/>
      <c r="ROO57" s="111"/>
      <c r="ROP57" s="111"/>
      <c r="ROQ57" s="111"/>
      <c r="ROR57" s="111"/>
      <c r="ROS57" s="111"/>
      <c r="ROT57" s="111"/>
      <c r="ROU57" s="111"/>
      <c r="ROV57" s="111"/>
      <c r="ROW57" s="111"/>
      <c r="ROX57" s="111"/>
      <c r="ROY57" s="111"/>
      <c r="ROZ57" s="111"/>
      <c r="RPA57" s="111"/>
      <c r="RPB57" s="111"/>
      <c r="RPC57" s="111"/>
      <c r="RPD57" s="111"/>
      <c r="RPE57" s="111"/>
      <c r="RPF57" s="111"/>
      <c r="RPG57" s="111"/>
      <c r="RPH57" s="111"/>
      <c r="RPI57" s="111"/>
      <c r="RPJ57" s="111"/>
      <c r="RPK57" s="111"/>
      <c r="RPL57" s="111"/>
      <c r="RPM57" s="111"/>
      <c r="RPN57" s="111"/>
      <c r="RPO57" s="111"/>
      <c r="RPP57" s="111"/>
      <c r="RPQ57" s="111"/>
      <c r="RPR57" s="111"/>
      <c r="RPS57" s="111"/>
      <c r="RPT57" s="111"/>
      <c r="RPU57" s="111"/>
      <c r="RPV57" s="111"/>
      <c r="RPW57" s="111"/>
      <c r="RPX57" s="111"/>
      <c r="RPY57" s="111"/>
      <c r="RPZ57" s="111"/>
      <c r="RQA57" s="111"/>
      <c r="RQB57" s="111"/>
      <c r="RQC57" s="111"/>
      <c r="RQD57" s="111"/>
      <c r="RQE57" s="111"/>
      <c r="RQF57" s="111"/>
      <c r="RQG57" s="111"/>
      <c r="RQH57" s="111"/>
      <c r="RQI57" s="111"/>
      <c r="RQJ57" s="111"/>
      <c r="RQK57" s="111"/>
      <c r="RQL57" s="111"/>
      <c r="RQM57" s="111"/>
      <c r="RQN57" s="111"/>
      <c r="RQO57" s="111"/>
      <c r="RQP57" s="111"/>
      <c r="RQQ57" s="111"/>
      <c r="RQR57" s="111"/>
      <c r="RQS57" s="111"/>
      <c r="RQT57" s="111"/>
      <c r="RQU57" s="111"/>
      <c r="RQV57" s="111"/>
      <c r="RQW57" s="111"/>
      <c r="RQX57" s="111"/>
      <c r="RQY57" s="111"/>
      <c r="RQZ57" s="111"/>
      <c r="RRA57" s="111"/>
      <c r="RRB57" s="111"/>
      <c r="RRC57" s="111"/>
      <c r="RRD57" s="111"/>
      <c r="RRE57" s="111"/>
      <c r="RRF57" s="111"/>
      <c r="RRG57" s="111"/>
      <c r="RRH57" s="111"/>
      <c r="RRI57" s="111"/>
      <c r="RRJ57" s="111"/>
      <c r="RRK57" s="111"/>
      <c r="RRL57" s="111"/>
      <c r="RRM57" s="111"/>
      <c r="RRN57" s="111"/>
      <c r="RRO57" s="111"/>
      <c r="RRP57" s="111"/>
      <c r="RRQ57" s="111"/>
      <c r="RRR57" s="111"/>
      <c r="RRS57" s="111"/>
      <c r="RRT57" s="111"/>
      <c r="RRU57" s="111"/>
      <c r="RRV57" s="111"/>
      <c r="RRW57" s="111"/>
      <c r="RRX57" s="111"/>
      <c r="RRY57" s="111"/>
      <c r="RRZ57" s="111"/>
      <c r="RSA57" s="111"/>
      <c r="RSB57" s="111"/>
      <c r="RSC57" s="111"/>
      <c r="RSD57" s="111"/>
      <c r="RSE57" s="111"/>
      <c r="RSF57" s="111"/>
      <c r="RSG57" s="111"/>
      <c r="RSH57" s="111"/>
      <c r="RSI57" s="111"/>
      <c r="RSJ57" s="111"/>
      <c r="RSK57" s="111"/>
      <c r="RSL57" s="111"/>
      <c r="RSM57" s="111"/>
      <c r="RSN57" s="111"/>
      <c r="RSO57" s="111"/>
      <c r="RSP57" s="111"/>
      <c r="RSQ57" s="111"/>
      <c r="RSR57" s="111"/>
      <c r="RSS57" s="111"/>
      <c r="RST57" s="111"/>
      <c r="RSU57" s="111"/>
      <c r="RSV57" s="111"/>
      <c r="RSW57" s="111"/>
      <c r="RSX57" s="111"/>
      <c r="RSY57" s="111"/>
      <c r="RSZ57" s="111"/>
      <c r="RTA57" s="111"/>
      <c r="RTB57" s="111"/>
      <c r="RTC57" s="111"/>
      <c r="RTD57" s="111"/>
      <c r="RTE57" s="111"/>
      <c r="RTF57" s="111"/>
      <c r="RTG57" s="111"/>
      <c r="RTH57" s="111"/>
      <c r="RTI57" s="111"/>
      <c r="RTJ57" s="111"/>
      <c r="RTK57" s="111"/>
      <c r="RTL57" s="111"/>
      <c r="RTM57" s="111"/>
      <c r="RTN57" s="111"/>
      <c r="RTO57" s="111"/>
      <c r="RTP57" s="111"/>
      <c r="RTQ57" s="111"/>
      <c r="RTR57" s="111"/>
      <c r="RTS57" s="111"/>
      <c r="RTT57" s="111"/>
      <c r="RTU57" s="111"/>
      <c r="RTV57" s="111"/>
      <c r="RTW57" s="111"/>
      <c r="RTX57" s="111"/>
      <c r="RTY57" s="111"/>
      <c r="RTZ57" s="111"/>
      <c r="RUA57" s="111"/>
      <c r="RUB57" s="111"/>
      <c r="RUC57" s="111"/>
      <c r="RUD57" s="111"/>
      <c r="RUE57" s="111"/>
      <c r="RUF57" s="111"/>
      <c r="RUG57" s="111"/>
      <c r="RUH57" s="111"/>
      <c r="RUI57" s="111"/>
      <c r="RUJ57" s="111"/>
      <c r="RUK57" s="111"/>
      <c r="RUL57" s="111"/>
      <c r="RUM57" s="111"/>
      <c r="RUN57" s="111"/>
      <c r="RUO57" s="111"/>
      <c r="RUP57" s="111"/>
      <c r="RUQ57" s="111"/>
      <c r="RUR57" s="111"/>
      <c r="RUS57" s="111"/>
      <c r="RUT57" s="111"/>
      <c r="RUU57" s="111"/>
      <c r="RUV57" s="111"/>
      <c r="RUW57" s="111"/>
      <c r="RUX57" s="111"/>
      <c r="RUY57" s="111"/>
      <c r="RUZ57" s="111"/>
      <c r="RVA57" s="111"/>
      <c r="RVB57" s="111"/>
      <c r="RVC57" s="111"/>
      <c r="RVD57" s="111"/>
      <c r="RVE57" s="111"/>
      <c r="RVF57" s="111"/>
      <c r="RVG57" s="111"/>
      <c r="RVH57" s="111"/>
      <c r="RVI57" s="111"/>
      <c r="RVJ57" s="111"/>
      <c r="RVK57" s="111"/>
      <c r="RVL57" s="111"/>
      <c r="RVM57" s="111"/>
      <c r="RVN57" s="111"/>
      <c r="RVO57" s="111"/>
      <c r="RVP57" s="111"/>
      <c r="RVQ57" s="111"/>
      <c r="RVR57" s="111"/>
      <c r="RVS57" s="111"/>
      <c r="RVT57" s="111"/>
      <c r="RVU57" s="111"/>
      <c r="RVV57" s="111"/>
      <c r="RVW57" s="111"/>
      <c r="RVX57" s="111"/>
      <c r="RVY57" s="111"/>
      <c r="RVZ57" s="111"/>
      <c r="RWA57" s="111"/>
      <c r="RWB57" s="111"/>
      <c r="RWC57" s="111"/>
      <c r="RWD57" s="111"/>
      <c r="RWE57" s="111"/>
      <c r="RWF57" s="111"/>
      <c r="RWG57" s="111"/>
      <c r="RWH57" s="111"/>
      <c r="RWI57" s="111"/>
      <c r="RWJ57" s="111"/>
      <c r="RWK57" s="111"/>
      <c r="RWL57" s="111"/>
      <c r="RWM57" s="111"/>
      <c r="RWN57" s="111"/>
      <c r="RWO57" s="111"/>
      <c r="RWP57" s="111"/>
      <c r="RWQ57" s="111"/>
      <c r="RWR57" s="111"/>
      <c r="RWS57" s="111"/>
      <c r="RWT57" s="111"/>
      <c r="RWU57" s="111"/>
      <c r="RWV57" s="111"/>
      <c r="RWW57" s="111"/>
      <c r="RWX57" s="111"/>
      <c r="RWY57" s="111"/>
      <c r="RWZ57" s="111"/>
      <c r="RXA57" s="111"/>
      <c r="RXB57" s="111"/>
      <c r="RXC57" s="111"/>
      <c r="RXD57" s="111"/>
      <c r="RXE57" s="111"/>
      <c r="RXF57" s="111"/>
      <c r="RXG57" s="111"/>
      <c r="RXH57" s="111"/>
      <c r="RXI57" s="111"/>
      <c r="RXJ57" s="111"/>
      <c r="RXK57" s="111"/>
      <c r="RXL57" s="111"/>
      <c r="RXM57" s="111"/>
      <c r="RXN57" s="111"/>
      <c r="RXO57" s="111"/>
      <c r="RXP57" s="111"/>
      <c r="RXQ57" s="111"/>
      <c r="RXR57" s="111"/>
      <c r="RXS57" s="111"/>
      <c r="RXT57" s="111"/>
      <c r="RXU57" s="111"/>
      <c r="RXV57" s="111"/>
      <c r="RXW57" s="111"/>
      <c r="RXX57" s="111"/>
      <c r="RXY57" s="111"/>
      <c r="RXZ57" s="111"/>
      <c r="RYA57" s="111"/>
      <c r="RYB57" s="111"/>
      <c r="RYC57" s="111"/>
      <c r="RYD57" s="111"/>
      <c r="RYE57" s="111"/>
      <c r="RYF57" s="111"/>
      <c r="RYG57" s="111"/>
      <c r="RYH57" s="111"/>
      <c r="RYI57" s="111"/>
      <c r="RYJ57" s="111"/>
      <c r="RYK57" s="111"/>
      <c r="RYL57" s="111"/>
      <c r="RYM57" s="111"/>
      <c r="RYN57" s="111"/>
      <c r="RYO57" s="111"/>
      <c r="RYP57" s="111"/>
      <c r="RYQ57" s="111"/>
      <c r="RYR57" s="111"/>
      <c r="RYS57" s="111"/>
      <c r="RYT57" s="111"/>
      <c r="RYU57" s="111"/>
      <c r="RYV57" s="111"/>
      <c r="RYW57" s="111"/>
      <c r="RYX57" s="111"/>
      <c r="RYY57" s="111"/>
      <c r="RYZ57" s="111"/>
      <c r="RZA57" s="111"/>
      <c r="RZB57" s="111"/>
      <c r="RZC57" s="111"/>
      <c r="RZD57" s="111"/>
      <c r="RZE57" s="111"/>
      <c r="RZF57" s="111"/>
      <c r="RZG57" s="111"/>
      <c r="RZH57" s="111"/>
      <c r="RZI57" s="111"/>
      <c r="RZJ57" s="111"/>
      <c r="RZK57" s="111"/>
      <c r="RZL57" s="111"/>
      <c r="RZM57" s="111"/>
      <c r="RZN57" s="111"/>
      <c r="RZO57" s="111"/>
      <c r="RZP57" s="111"/>
      <c r="RZQ57" s="111"/>
      <c r="RZR57" s="111"/>
      <c r="RZS57" s="111"/>
      <c r="RZT57" s="111"/>
      <c r="RZU57" s="111"/>
      <c r="RZV57" s="111"/>
      <c r="RZW57" s="111"/>
      <c r="RZX57" s="111"/>
      <c r="RZY57" s="111"/>
      <c r="RZZ57" s="111"/>
      <c r="SAA57" s="111"/>
      <c r="SAB57" s="111"/>
      <c r="SAC57" s="111"/>
      <c r="SAD57" s="111"/>
      <c r="SAE57" s="111"/>
      <c r="SAF57" s="111"/>
      <c r="SAG57" s="111"/>
      <c r="SAH57" s="111"/>
      <c r="SAI57" s="111"/>
      <c r="SAJ57" s="111"/>
      <c r="SAK57" s="111"/>
      <c r="SAL57" s="111"/>
      <c r="SAM57" s="111"/>
      <c r="SAN57" s="111"/>
      <c r="SAO57" s="111"/>
      <c r="SAP57" s="111"/>
      <c r="SAQ57" s="111"/>
      <c r="SAR57" s="111"/>
      <c r="SAS57" s="111"/>
      <c r="SAT57" s="111"/>
      <c r="SAU57" s="111"/>
      <c r="SAV57" s="111"/>
      <c r="SAW57" s="111"/>
      <c r="SAX57" s="111"/>
      <c r="SAY57" s="111"/>
      <c r="SAZ57" s="111"/>
      <c r="SBA57" s="111"/>
      <c r="SBB57" s="111"/>
      <c r="SBC57" s="111"/>
      <c r="SBD57" s="111"/>
      <c r="SBE57" s="111"/>
      <c r="SBF57" s="111"/>
      <c r="SBG57" s="111"/>
      <c r="SBH57" s="111"/>
      <c r="SBI57" s="111"/>
      <c r="SBJ57" s="111"/>
      <c r="SBK57" s="111"/>
      <c r="SBL57" s="111"/>
      <c r="SBM57" s="111"/>
      <c r="SBN57" s="111"/>
      <c r="SBO57" s="111"/>
      <c r="SBP57" s="111"/>
      <c r="SBQ57" s="111"/>
      <c r="SBR57" s="111"/>
      <c r="SBS57" s="111"/>
      <c r="SBT57" s="111"/>
      <c r="SBU57" s="111"/>
      <c r="SBV57" s="111"/>
      <c r="SBW57" s="111"/>
      <c r="SBX57" s="111"/>
      <c r="SBY57" s="111"/>
      <c r="SBZ57" s="111"/>
      <c r="SCA57" s="111"/>
      <c r="SCB57" s="111"/>
      <c r="SCC57" s="111"/>
      <c r="SCD57" s="111"/>
      <c r="SCE57" s="111"/>
      <c r="SCF57" s="111"/>
      <c r="SCG57" s="111"/>
      <c r="SCH57" s="111"/>
      <c r="SCI57" s="111"/>
      <c r="SCJ57" s="111"/>
      <c r="SCK57" s="111"/>
      <c r="SCL57" s="111"/>
      <c r="SCM57" s="111"/>
      <c r="SCN57" s="111"/>
      <c r="SCO57" s="111"/>
      <c r="SCP57" s="111"/>
      <c r="SCQ57" s="111"/>
      <c r="SCR57" s="111"/>
      <c r="SCS57" s="111"/>
      <c r="SCT57" s="111"/>
      <c r="SCU57" s="111"/>
      <c r="SCV57" s="111"/>
      <c r="SCW57" s="111"/>
      <c r="SCX57" s="111"/>
      <c r="SCY57" s="111"/>
      <c r="SCZ57" s="111"/>
      <c r="SDA57" s="111"/>
      <c r="SDB57" s="111"/>
      <c r="SDC57" s="111"/>
      <c r="SDD57" s="111"/>
      <c r="SDE57" s="111"/>
      <c r="SDF57" s="111"/>
      <c r="SDG57" s="111"/>
      <c r="SDH57" s="111"/>
      <c r="SDI57" s="111"/>
      <c r="SDJ57" s="111"/>
      <c r="SDK57" s="111"/>
      <c r="SDL57" s="111"/>
      <c r="SDM57" s="111"/>
      <c r="SDN57" s="111"/>
      <c r="SDO57" s="111"/>
      <c r="SDP57" s="111"/>
      <c r="SDQ57" s="111"/>
      <c r="SDR57" s="111"/>
      <c r="SDS57" s="111"/>
      <c r="SDT57" s="111"/>
      <c r="SDU57" s="111"/>
      <c r="SDV57" s="111"/>
      <c r="SDW57" s="111"/>
      <c r="SDX57" s="111"/>
      <c r="SDY57" s="111"/>
      <c r="SDZ57" s="111"/>
      <c r="SEA57" s="111"/>
      <c r="SEB57" s="111"/>
      <c r="SEC57" s="111"/>
      <c r="SED57" s="111"/>
      <c r="SEE57" s="111"/>
      <c r="SEF57" s="111"/>
      <c r="SEG57" s="111"/>
      <c r="SEH57" s="111"/>
      <c r="SEI57" s="111"/>
      <c r="SEJ57" s="111"/>
      <c r="SEK57" s="111"/>
      <c r="SEL57" s="111"/>
      <c r="SEM57" s="111"/>
      <c r="SEN57" s="111"/>
      <c r="SEO57" s="111"/>
      <c r="SEP57" s="111"/>
      <c r="SEQ57" s="111"/>
      <c r="SER57" s="111"/>
      <c r="SES57" s="111"/>
      <c r="SET57" s="111"/>
      <c r="SEU57" s="111"/>
      <c r="SEV57" s="111"/>
      <c r="SEW57" s="111"/>
      <c r="SEX57" s="111"/>
      <c r="SEY57" s="111"/>
      <c r="SEZ57" s="111"/>
      <c r="SFA57" s="111"/>
      <c r="SFB57" s="111"/>
      <c r="SFC57" s="111"/>
      <c r="SFD57" s="111"/>
      <c r="SFE57" s="111"/>
      <c r="SFF57" s="111"/>
      <c r="SFG57" s="111"/>
      <c r="SFH57" s="111"/>
      <c r="SFI57" s="111"/>
      <c r="SFJ57" s="111"/>
      <c r="SFK57" s="111"/>
      <c r="SFL57" s="111"/>
      <c r="SFM57" s="111"/>
      <c r="SFN57" s="111"/>
      <c r="SFO57" s="111"/>
      <c r="SFP57" s="111"/>
      <c r="SFQ57" s="111"/>
      <c r="SFR57" s="111"/>
      <c r="SFS57" s="111"/>
      <c r="SFT57" s="111"/>
      <c r="SFU57" s="111"/>
      <c r="SFV57" s="111"/>
      <c r="SFW57" s="111"/>
      <c r="SFX57" s="111"/>
      <c r="SFY57" s="111"/>
      <c r="SFZ57" s="111"/>
      <c r="SGA57" s="111"/>
      <c r="SGB57" s="111"/>
      <c r="SGC57" s="111"/>
      <c r="SGD57" s="111"/>
      <c r="SGE57" s="111"/>
      <c r="SGF57" s="111"/>
      <c r="SGG57" s="111"/>
      <c r="SGH57" s="111"/>
      <c r="SGI57" s="111"/>
      <c r="SGJ57" s="111"/>
      <c r="SGK57" s="111"/>
      <c r="SGL57" s="111"/>
      <c r="SGM57" s="111"/>
      <c r="SGN57" s="111"/>
      <c r="SGO57" s="111"/>
      <c r="SGP57" s="111"/>
      <c r="SGQ57" s="111"/>
      <c r="SGR57" s="111"/>
      <c r="SGS57" s="111"/>
      <c r="SGT57" s="111"/>
      <c r="SGU57" s="111"/>
      <c r="SGV57" s="111"/>
      <c r="SGW57" s="111"/>
      <c r="SGX57" s="111"/>
      <c r="SGY57" s="111"/>
      <c r="SGZ57" s="111"/>
      <c r="SHA57" s="111"/>
      <c r="SHB57" s="111"/>
      <c r="SHC57" s="111"/>
      <c r="SHD57" s="111"/>
      <c r="SHE57" s="111"/>
      <c r="SHF57" s="111"/>
      <c r="SHG57" s="111"/>
      <c r="SHH57" s="111"/>
      <c r="SHI57" s="111"/>
      <c r="SHJ57" s="111"/>
      <c r="SHK57" s="111"/>
      <c r="SHL57" s="111"/>
      <c r="SHM57" s="111"/>
      <c r="SHN57" s="111"/>
      <c r="SHO57" s="111"/>
      <c r="SHP57" s="111"/>
      <c r="SHQ57" s="111"/>
      <c r="SHR57" s="111"/>
      <c r="SHS57" s="111"/>
      <c r="SHT57" s="111"/>
      <c r="SHU57" s="111"/>
      <c r="SHV57" s="111"/>
      <c r="SHW57" s="111"/>
      <c r="SHX57" s="111"/>
      <c r="SHY57" s="111"/>
      <c r="SHZ57" s="111"/>
      <c r="SIA57" s="111"/>
      <c r="SIB57" s="111"/>
      <c r="SIC57" s="111"/>
      <c r="SID57" s="111"/>
      <c r="SIE57" s="111"/>
      <c r="SIF57" s="111"/>
      <c r="SIG57" s="111"/>
      <c r="SIH57" s="111"/>
      <c r="SII57" s="111"/>
      <c r="SIJ57" s="111"/>
      <c r="SIK57" s="111"/>
      <c r="SIL57" s="111"/>
      <c r="SIM57" s="111"/>
      <c r="SIN57" s="111"/>
      <c r="SIO57" s="111"/>
      <c r="SIP57" s="111"/>
      <c r="SIQ57" s="111"/>
      <c r="SIR57" s="111"/>
      <c r="SIS57" s="111"/>
      <c r="SIT57" s="111"/>
      <c r="SIU57" s="111"/>
      <c r="SIV57" s="111"/>
      <c r="SIW57" s="111"/>
      <c r="SIX57" s="111"/>
      <c r="SIY57" s="111"/>
      <c r="SIZ57" s="111"/>
      <c r="SJA57" s="111"/>
      <c r="SJB57" s="111"/>
      <c r="SJC57" s="111"/>
      <c r="SJD57" s="111"/>
      <c r="SJE57" s="111"/>
      <c r="SJF57" s="111"/>
      <c r="SJG57" s="111"/>
      <c r="SJH57" s="111"/>
      <c r="SJI57" s="111"/>
      <c r="SJJ57" s="111"/>
      <c r="SJK57" s="111"/>
      <c r="SJL57" s="111"/>
      <c r="SJM57" s="111"/>
      <c r="SJN57" s="111"/>
      <c r="SJO57" s="111"/>
      <c r="SJP57" s="111"/>
      <c r="SJQ57" s="111"/>
      <c r="SJR57" s="111"/>
      <c r="SJS57" s="111"/>
      <c r="SJT57" s="111"/>
      <c r="SJU57" s="111"/>
      <c r="SJV57" s="111"/>
      <c r="SJW57" s="111"/>
      <c r="SJX57" s="111"/>
      <c r="SJY57" s="111"/>
      <c r="SJZ57" s="111"/>
      <c r="SKA57" s="111"/>
      <c r="SKB57" s="111"/>
      <c r="SKC57" s="111"/>
      <c r="SKD57" s="111"/>
      <c r="SKE57" s="111"/>
      <c r="SKF57" s="111"/>
      <c r="SKG57" s="111"/>
      <c r="SKH57" s="111"/>
      <c r="SKI57" s="111"/>
      <c r="SKJ57" s="111"/>
      <c r="SKK57" s="111"/>
      <c r="SKL57" s="111"/>
      <c r="SKM57" s="111"/>
      <c r="SKN57" s="111"/>
      <c r="SKO57" s="111"/>
      <c r="SKP57" s="111"/>
      <c r="SKQ57" s="111"/>
      <c r="SKR57" s="111"/>
      <c r="SKS57" s="111"/>
      <c r="SKT57" s="111"/>
      <c r="SKU57" s="111"/>
      <c r="SKV57" s="111"/>
      <c r="SKW57" s="111"/>
      <c r="SKX57" s="111"/>
      <c r="SKY57" s="111"/>
      <c r="SKZ57" s="111"/>
      <c r="SLA57" s="111"/>
      <c r="SLB57" s="111"/>
      <c r="SLC57" s="111"/>
      <c r="SLD57" s="111"/>
      <c r="SLE57" s="111"/>
      <c r="SLF57" s="111"/>
      <c r="SLG57" s="111"/>
      <c r="SLH57" s="111"/>
      <c r="SLI57" s="111"/>
      <c r="SLJ57" s="111"/>
      <c r="SLK57" s="111"/>
      <c r="SLL57" s="111"/>
      <c r="SLM57" s="111"/>
      <c r="SLN57" s="111"/>
      <c r="SLO57" s="111"/>
      <c r="SLP57" s="111"/>
      <c r="SLQ57" s="111"/>
      <c r="SLR57" s="111"/>
      <c r="SLS57" s="111"/>
      <c r="SLT57" s="111"/>
      <c r="SLU57" s="111"/>
      <c r="SLV57" s="111"/>
      <c r="SLW57" s="111"/>
      <c r="SLX57" s="111"/>
      <c r="SLY57" s="111"/>
      <c r="SLZ57" s="111"/>
      <c r="SMA57" s="111"/>
      <c r="SMB57" s="111"/>
      <c r="SMC57" s="111"/>
      <c r="SMD57" s="111"/>
      <c r="SME57" s="111"/>
      <c r="SMF57" s="111"/>
      <c r="SMG57" s="111"/>
      <c r="SMH57" s="111"/>
      <c r="SMI57" s="111"/>
      <c r="SMJ57" s="111"/>
      <c r="SMK57" s="111"/>
      <c r="SML57" s="111"/>
      <c r="SMM57" s="111"/>
      <c r="SMN57" s="111"/>
      <c r="SMO57" s="111"/>
      <c r="SMP57" s="111"/>
      <c r="SMQ57" s="111"/>
      <c r="SMR57" s="111"/>
      <c r="SMS57" s="111"/>
      <c r="SMT57" s="111"/>
      <c r="SMU57" s="111"/>
      <c r="SMV57" s="111"/>
      <c r="SMW57" s="111"/>
      <c r="SMX57" s="111"/>
      <c r="SMY57" s="111"/>
      <c r="SMZ57" s="111"/>
      <c r="SNA57" s="111"/>
      <c r="SNB57" s="111"/>
      <c r="SNC57" s="111"/>
      <c r="SND57" s="111"/>
      <c r="SNE57" s="111"/>
      <c r="SNF57" s="111"/>
      <c r="SNG57" s="111"/>
      <c r="SNH57" s="111"/>
      <c r="SNI57" s="111"/>
      <c r="SNJ57" s="111"/>
      <c r="SNK57" s="111"/>
      <c r="SNL57" s="111"/>
      <c r="SNM57" s="111"/>
      <c r="SNN57" s="111"/>
      <c r="SNO57" s="111"/>
      <c r="SNP57" s="111"/>
      <c r="SNQ57" s="111"/>
      <c r="SNR57" s="111"/>
      <c r="SNS57" s="111"/>
      <c r="SNT57" s="111"/>
      <c r="SNU57" s="111"/>
      <c r="SNV57" s="111"/>
      <c r="SNW57" s="111"/>
      <c r="SNX57" s="111"/>
      <c r="SNY57" s="111"/>
      <c r="SNZ57" s="111"/>
      <c r="SOA57" s="111"/>
      <c r="SOB57" s="111"/>
      <c r="SOC57" s="111"/>
      <c r="SOD57" s="111"/>
      <c r="SOE57" s="111"/>
      <c r="SOF57" s="111"/>
      <c r="SOG57" s="111"/>
      <c r="SOH57" s="111"/>
      <c r="SOI57" s="111"/>
      <c r="SOJ57" s="111"/>
      <c r="SOK57" s="111"/>
      <c r="SOL57" s="111"/>
      <c r="SOM57" s="111"/>
      <c r="SON57" s="111"/>
      <c r="SOO57" s="111"/>
      <c r="SOP57" s="111"/>
      <c r="SOQ57" s="111"/>
      <c r="SOR57" s="111"/>
      <c r="SOS57" s="111"/>
      <c r="SOT57" s="111"/>
      <c r="SOU57" s="111"/>
      <c r="SOV57" s="111"/>
      <c r="SOW57" s="111"/>
      <c r="SOX57" s="111"/>
      <c r="SOY57" s="111"/>
      <c r="SOZ57" s="111"/>
      <c r="SPA57" s="111"/>
      <c r="SPB57" s="111"/>
      <c r="SPC57" s="111"/>
      <c r="SPD57" s="111"/>
      <c r="SPE57" s="111"/>
      <c r="SPF57" s="111"/>
      <c r="SPG57" s="111"/>
      <c r="SPH57" s="111"/>
      <c r="SPI57" s="111"/>
      <c r="SPJ57" s="111"/>
      <c r="SPK57" s="111"/>
      <c r="SPL57" s="111"/>
      <c r="SPM57" s="111"/>
      <c r="SPN57" s="111"/>
      <c r="SPO57" s="111"/>
      <c r="SPP57" s="111"/>
      <c r="SPQ57" s="111"/>
      <c r="SPR57" s="111"/>
      <c r="SPS57" s="111"/>
      <c r="SPT57" s="111"/>
      <c r="SPU57" s="111"/>
      <c r="SPV57" s="111"/>
      <c r="SPW57" s="111"/>
      <c r="SPX57" s="111"/>
      <c r="SPY57" s="111"/>
      <c r="SPZ57" s="111"/>
      <c r="SQA57" s="111"/>
      <c r="SQB57" s="111"/>
      <c r="SQC57" s="111"/>
      <c r="SQD57" s="111"/>
      <c r="SQE57" s="111"/>
      <c r="SQF57" s="111"/>
      <c r="SQG57" s="111"/>
      <c r="SQH57" s="111"/>
      <c r="SQI57" s="111"/>
      <c r="SQJ57" s="111"/>
      <c r="SQK57" s="111"/>
      <c r="SQL57" s="111"/>
      <c r="SQM57" s="111"/>
      <c r="SQN57" s="111"/>
      <c r="SQO57" s="111"/>
      <c r="SQP57" s="111"/>
      <c r="SQQ57" s="111"/>
      <c r="SQR57" s="111"/>
      <c r="SQS57" s="111"/>
      <c r="SQT57" s="111"/>
      <c r="SQU57" s="111"/>
      <c r="SQV57" s="111"/>
      <c r="SQW57" s="111"/>
      <c r="SQX57" s="111"/>
      <c r="SQY57" s="111"/>
      <c r="SQZ57" s="111"/>
      <c r="SRA57" s="111"/>
      <c r="SRB57" s="111"/>
      <c r="SRC57" s="111"/>
      <c r="SRD57" s="111"/>
      <c r="SRE57" s="111"/>
      <c r="SRF57" s="111"/>
      <c r="SRG57" s="111"/>
      <c r="SRH57" s="111"/>
      <c r="SRI57" s="111"/>
      <c r="SRJ57" s="111"/>
      <c r="SRK57" s="111"/>
      <c r="SRL57" s="111"/>
      <c r="SRM57" s="111"/>
      <c r="SRN57" s="111"/>
      <c r="SRO57" s="111"/>
      <c r="SRP57" s="111"/>
      <c r="SRQ57" s="111"/>
      <c r="SRR57" s="111"/>
      <c r="SRS57" s="111"/>
      <c r="SRT57" s="111"/>
      <c r="SRU57" s="111"/>
      <c r="SRV57" s="111"/>
      <c r="SRW57" s="111"/>
      <c r="SRX57" s="111"/>
      <c r="SRY57" s="111"/>
      <c r="SRZ57" s="111"/>
      <c r="SSA57" s="111"/>
      <c r="SSB57" s="111"/>
      <c r="SSC57" s="111"/>
      <c r="SSD57" s="111"/>
      <c r="SSE57" s="111"/>
      <c r="SSF57" s="111"/>
      <c r="SSG57" s="111"/>
      <c r="SSH57" s="111"/>
      <c r="SSI57" s="111"/>
      <c r="SSJ57" s="111"/>
      <c r="SSK57" s="111"/>
      <c r="SSL57" s="111"/>
      <c r="SSM57" s="111"/>
      <c r="SSN57" s="111"/>
      <c r="SSO57" s="111"/>
      <c r="SSP57" s="111"/>
      <c r="SSQ57" s="111"/>
      <c r="SSR57" s="111"/>
      <c r="SSS57" s="111"/>
      <c r="SST57" s="111"/>
      <c r="SSU57" s="111"/>
      <c r="SSV57" s="111"/>
      <c r="SSW57" s="111"/>
      <c r="SSX57" s="111"/>
      <c r="SSY57" s="111"/>
      <c r="SSZ57" s="111"/>
      <c r="STA57" s="111"/>
      <c r="STB57" s="111"/>
      <c r="STC57" s="111"/>
      <c r="STD57" s="111"/>
      <c r="STE57" s="111"/>
      <c r="STF57" s="111"/>
      <c r="STG57" s="111"/>
      <c r="STH57" s="111"/>
      <c r="STI57" s="111"/>
      <c r="STJ57" s="111"/>
      <c r="STK57" s="111"/>
      <c r="STL57" s="111"/>
      <c r="STM57" s="111"/>
      <c r="STN57" s="111"/>
      <c r="STO57" s="111"/>
      <c r="STP57" s="111"/>
      <c r="STQ57" s="111"/>
      <c r="STR57" s="111"/>
      <c r="STS57" s="111"/>
      <c r="STT57" s="111"/>
      <c r="STU57" s="111"/>
      <c r="STV57" s="111"/>
      <c r="STW57" s="111"/>
      <c r="STX57" s="111"/>
      <c r="STY57" s="111"/>
      <c r="STZ57" s="111"/>
      <c r="SUA57" s="111"/>
      <c r="SUB57" s="111"/>
      <c r="SUC57" s="111"/>
      <c r="SUD57" s="111"/>
      <c r="SUE57" s="111"/>
      <c r="SUF57" s="111"/>
      <c r="SUG57" s="111"/>
      <c r="SUH57" s="111"/>
      <c r="SUI57" s="111"/>
      <c r="SUJ57" s="111"/>
      <c r="SUK57" s="111"/>
      <c r="SUL57" s="111"/>
      <c r="SUM57" s="111"/>
      <c r="SUN57" s="111"/>
      <c r="SUO57" s="111"/>
      <c r="SUP57" s="111"/>
      <c r="SUQ57" s="111"/>
      <c r="SUR57" s="111"/>
      <c r="SUS57" s="111"/>
      <c r="SUT57" s="111"/>
      <c r="SUU57" s="111"/>
      <c r="SUV57" s="111"/>
      <c r="SUW57" s="111"/>
      <c r="SUX57" s="111"/>
      <c r="SUY57" s="111"/>
      <c r="SUZ57" s="111"/>
      <c r="SVA57" s="111"/>
      <c r="SVB57" s="111"/>
      <c r="SVC57" s="111"/>
      <c r="SVD57" s="111"/>
      <c r="SVE57" s="111"/>
      <c r="SVF57" s="111"/>
      <c r="SVG57" s="111"/>
      <c r="SVH57" s="111"/>
      <c r="SVI57" s="111"/>
      <c r="SVJ57" s="111"/>
      <c r="SVK57" s="111"/>
      <c r="SVL57" s="111"/>
      <c r="SVM57" s="111"/>
      <c r="SVN57" s="111"/>
      <c r="SVO57" s="111"/>
      <c r="SVP57" s="111"/>
      <c r="SVQ57" s="111"/>
      <c r="SVR57" s="111"/>
      <c r="SVS57" s="111"/>
      <c r="SVT57" s="111"/>
      <c r="SVU57" s="111"/>
      <c r="SVV57" s="111"/>
      <c r="SVW57" s="111"/>
      <c r="SVX57" s="111"/>
      <c r="SVY57" s="111"/>
      <c r="SVZ57" s="111"/>
      <c r="SWA57" s="111"/>
      <c r="SWB57" s="111"/>
      <c r="SWC57" s="111"/>
      <c r="SWD57" s="111"/>
      <c r="SWE57" s="111"/>
      <c r="SWF57" s="111"/>
      <c r="SWG57" s="111"/>
      <c r="SWH57" s="111"/>
      <c r="SWI57" s="111"/>
      <c r="SWJ57" s="111"/>
      <c r="SWK57" s="111"/>
      <c r="SWL57" s="111"/>
      <c r="SWM57" s="111"/>
      <c r="SWN57" s="111"/>
      <c r="SWO57" s="111"/>
      <c r="SWP57" s="111"/>
      <c r="SWQ57" s="111"/>
      <c r="SWR57" s="111"/>
      <c r="SWS57" s="111"/>
      <c r="SWT57" s="111"/>
      <c r="SWU57" s="111"/>
      <c r="SWV57" s="111"/>
      <c r="SWW57" s="111"/>
      <c r="SWX57" s="111"/>
      <c r="SWY57" s="111"/>
      <c r="SWZ57" s="111"/>
      <c r="SXA57" s="111"/>
      <c r="SXB57" s="111"/>
      <c r="SXC57" s="111"/>
      <c r="SXD57" s="111"/>
      <c r="SXE57" s="111"/>
      <c r="SXF57" s="111"/>
      <c r="SXG57" s="111"/>
      <c r="SXH57" s="111"/>
      <c r="SXI57" s="111"/>
      <c r="SXJ57" s="111"/>
      <c r="SXK57" s="111"/>
      <c r="SXL57" s="111"/>
      <c r="SXM57" s="111"/>
      <c r="SXN57" s="111"/>
      <c r="SXO57" s="111"/>
      <c r="SXP57" s="111"/>
      <c r="SXQ57" s="111"/>
      <c r="SXR57" s="111"/>
      <c r="SXS57" s="111"/>
      <c r="SXT57" s="111"/>
      <c r="SXU57" s="111"/>
      <c r="SXV57" s="111"/>
      <c r="SXW57" s="111"/>
      <c r="SXX57" s="111"/>
      <c r="SXY57" s="111"/>
      <c r="SXZ57" s="111"/>
      <c r="SYA57" s="111"/>
      <c r="SYB57" s="111"/>
      <c r="SYC57" s="111"/>
      <c r="SYD57" s="111"/>
      <c r="SYE57" s="111"/>
      <c r="SYF57" s="111"/>
      <c r="SYG57" s="111"/>
      <c r="SYH57" s="111"/>
      <c r="SYI57" s="111"/>
      <c r="SYJ57" s="111"/>
      <c r="SYK57" s="111"/>
      <c r="SYL57" s="111"/>
      <c r="SYM57" s="111"/>
      <c r="SYN57" s="111"/>
      <c r="SYO57" s="111"/>
      <c r="SYP57" s="111"/>
      <c r="SYQ57" s="111"/>
      <c r="SYR57" s="111"/>
      <c r="SYS57" s="111"/>
      <c r="SYT57" s="111"/>
      <c r="SYU57" s="111"/>
      <c r="SYV57" s="111"/>
      <c r="SYW57" s="111"/>
      <c r="SYX57" s="111"/>
      <c r="SYY57" s="111"/>
      <c r="SYZ57" s="111"/>
      <c r="SZA57" s="111"/>
      <c r="SZB57" s="111"/>
      <c r="SZC57" s="111"/>
      <c r="SZD57" s="111"/>
      <c r="SZE57" s="111"/>
      <c r="SZF57" s="111"/>
      <c r="SZG57" s="111"/>
      <c r="SZH57" s="111"/>
      <c r="SZI57" s="111"/>
      <c r="SZJ57" s="111"/>
      <c r="SZK57" s="111"/>
      <c r="SZL57" s="111"/>
      <c r="SZM57" s="111"/>
      <c r="SZN57" s="111"/>
      <c r="SZO57" s="111"/>
      <c r="SZP57" s="111"/>
      <c r="SZQ57" s="111"/>
      <c r="SZR57" s="111"/>
      <c r="SZS57" s="111"/>
      <c r="SZT57" s="111"/>
      <c r="SZU57" s="111"/>
      <c r="SZV57" s="111"/>
      <c r="SZW57" s="111"/>
      <c r="SZX57" s="111"/>
      <c r="SZY57" s="111"/>
      <c r="SZZ57" s="111"/>
      <c r="TAA57" s="111"/>
      <c r="TAB57" s="111"/>
      <c r="TAC57" s="111"/>
      <c r="TAD57" s="111"/>
      <c r="TAE57" s="111"/>
      <c r="TAF57" s="111"/>
      <c r="TAG57" s="111"/>
      <c r="TAH57" s="111"/>
      <c r="TAI57" s="111"/>
      <c r="TAJ57" s="111"/>
      <c r="TAK57" s="111"/>
      <c r="TAL57" s="111"/>
      <c r="TAM57" s="111"/>
      <c r="TAN57" s="111"/>
      <c r="TAO57" s="111"/>
      <c r="TAP57" s="111"/>
      <c r="TAQ57" s="111"/>
      <c r="TAR57" s="111"/>
      <c r="TAS57" s="111"/>
      <c r="TAT57" s="111"/>
      <c r="TAU57" s="111"/>
      <c r="TAV57" s="111"/>
      <c r="TAW57" s="111"/>
      <c r="TAX57" s="111"/>
      <c r="TAY57" s="111"/>
      <c r="TAZ57" s="111"/>
      <c r="TBA57" s="111"/>
      <c r="TBB57" s="111"/>
      <c r="TBC57" s="111"/>
      <c r="TBD57" s="111"/>
      <c r="TBE57" s="111"/>
      <c r="TBF57" s="111"/>
      <c r="TBG57" s="111"/>
      <c r="TBH57" s="111"/>
      <c r="TBI57" s="111"/>
      <c r="TBJ57" s="111"/>
      <c r="TBK57" s="111"/>
      <c r="TBL57" s="111"/>
      <c r="TBM57" s="111"/>
      <c r="TBN57" s="111"/>
      <c r="TBO57" s="111"/>
      <c r="TBP57" s="111"/>
      <c r="TBQ57" s="111"/>
      <c r="TBR57" s="111"/>
      <c r="TBS57" s="111"/>
      <c r="TBT57" s="111"/>
      <c r="TBU57" s="111"/>
      <c r="TBV57" s="111"/>
      <c r="TBW57" s="111"/>
      <c r="TBX57" s="111"/>
      <c r="TBY57" s="111"/>
      <c r="TBZ57" s="111"/>
      <c r="TCA57" s="111"/>
      <c r="TCB57" s="111"/>
      <c r="TCC57" s="111"/>
      <c r="TCD57" s="111"/>
      <c r="TCE57" s="111"/>
      <c r="TCF57" s="111"/>
      <c r="TCG57" s="111"/>
      <c r="TCH57" s="111"/>
      <c r="TCI57" s="111"/>
      <c r="TCJ57" s="111"/>
      <c r="TCK57" s="111"/>
      <c r="TCL57" s="111"/>
      <c r="TCM57" s="111"/>
      <c r="TCN57" s="111"/>
      <c r="TCO57" s="111"/>
      <c r="TCP57" s="111"/>
      <c r="TCQ57" s="111"/>
      <c r="TCR57" s="111"/>
      <c r="TCS57" s="111"/>
      <c r="TCT57" s="111"/>
      <c r="TCU57" s="111"/>
      <c r="TCV57" s="111"/>
      <c r="TCW57" s="111"/>
      <c r="TCX57" s="111"/>
      <c r="TCY57" s="111"/>
      <c r="TCZ57" s="111"/>
      <c r="TDA57" s="111"/>
      <c r="TDB57" s="111"/>
      <c r="TDC57" s="111"/>
      <c r="TDD57" s="111"/>
      <c r="TDE57" s="111"/>
      <c r="TDF57" s="111"/>
      <c r="TDG57" s="111"/>
      <c r="TDH57" s="111"/>
      <c r="TDI57" s="111"/>
      <c r="TDJ57" s="111"/>
      <c r="TDK57" s="111"/>
      <c r="TDL57" s="111"/>
      <c r="TDM57" s="111"/>
      <c r="TDN57" s="111"/>
      <c r="TDO57" s="111"/>
      <c r="TDP57" s="111"/>
      <c r="TDQ57" s="111"/>
      <c r="TDR57" s="111"/>
      <c r="TDS57" s="111"/>
      <c r="TDT57" s="111"/>
      <c r="TDU57" s="111"/>
      <c r="TDV57" s="111"/>
      <c r="TDW57" s="111"/>
      <c r="TDX57" s="111"/>
      <c r="TDY57" s="111"/>
      <c r="TDZ57" s="111"/>
      <c r="TEA57" s="111"/>
      <c r="TEB57" s="111"/>
      <c r="TEC57" s="111"/>
      <c r="TED57" s="111"/>
      <c r="TEE57" s="111"/>
      <c r="TEF57" s="111"/>
      <c r="TEG57" s="111"/>
      <c r="TEH57" s="111"/>
      <c r="TEI57" s="111"/>
      <c r="TEJ57" s="111"/>
      <c r="TEK57" s="111"/>
      <c r="TEL57" s="111"/>
      <c r="TEM57" s="111"/>
      <c r="TEN57" s="111"/>
      <c r="TEO57" s="111"/>
      <c r="TEP57" s="111"/>
      <c r="TEQ57" s="111"/>
      <c r="TER57" s="111"/>
      <c r="TES57" s="111"/>
      <c r="TET57" s="111"/>
      <c r="TEU57" s="111"/>
      <c r="TEV57" s="111"/>
      <c r="TEW57" s="111"/>
      <c r="TEX57" s="111"/>
      <c r="TEY57" s="111"/>
      <c r="TEZ57" s="111"/>
      <c r="TFA57" s="111"/>
      <c r="TFB57" s="111"/>
      <c r="TFC57" s="111"/>
      <c r="TFD57" s="111"/>
      <c r="TFE57" s="111"/>
      <c r="TFF57" s="111"/>
      <c r="TFG57" s="111"/>
      <c r="TFH57" s="111"/>
      <c r="TFI57" s="111"/>
      <c r="TFJ57" s="111"/>
      <c r="TFK57" s="111"/>
      <c r="TFL57" s="111"/>
      <c r="TFM57" s="111"/>
      <c r="TFN57" s="111"/>
      <c r="TFO57" s="111"/>
      <c r="TFP57" s="111"/>
      <c r="TFQ57" s="111"/>
      <c r="TFR57" s="111"/>
      <c r="TFS57" s="111"/>
      <c r="TFT57" s="111"/>
      <c r="TFU57" s="111"/>
      <c r="TFV57" s="111"/>
      <c r="TFW57" s="111"/>
      <c r="TFX57" s="111"/>
      <c r="TFY57" s="111"/>
      <c r="TFZ57" s="111"/>
      <c r="TGA57" s="111"/>
      <c r="TGB57" s="111"/>
      <c r="TGC57" s="111"/>
      <c r="TGD57" s="111"/>
      <c r="TGE57" s="111"/>
      <c r="TGF57" s="111"/>
      <c r="TGG57" s="111"/>
      <c r="TGH57" s="111"/>
      <c r="TGI57" s="111"/>
      <c r="TGJ57" s="111"/>
      <c r="TGK57" s="111"/>
      <c r="TGL57" s="111"/>
      <c r="TGM57" s="111"/>
      <c r="TGN57" s="111"/>
      <c r="TGO57" s="111"/>
      <c r="TGP57" s="111"/>
      <c r="TGQ57" s="111"/>
      <c r="TGR57" s="111"/>
      <c r="TGS57" s="111"/>
      <c r="TGT57" s="111"/>
      <c r="TGU57" s="111"/>
      <c r="TGV57" s="111"/>
      <c r="TGW57" s="111"/>
      <c r="TGX57" s="111"/>
      <c r="TGY57" s="111"/>
      <c r="TGZ57" s="111"/>
      <c r="THA57" s="111"/>
      <c r="THB57" s="111"/>
      <c r="THC57" s="111"/>
      <c r="THD57" s="111"/>
      <c r="THE57" s="111"/>
      <c r="THF57" s="111"/>
      <c r="THG57" s="111"/>
      <c r="THH57" s="111"/>
      <c r="THI57" s="111"/>
      <c r="THJ57" s="111"/>
      <c r="THK57" s="111"/>
      <c r="THL57" s="111"/>
      <c r="THM57" s="111"/>
      <c r="THN57" s="111"/>
      <c r="THO57" s="111"/>
      <c r="THP57" s="111"/>
      <c r="THQ57" s="111"/>
      <c r="THR57" s="111"/>
      <c r="THS57" s="111"/>
      <c r="THT57" s="111"/>
      <c r="THU57" s="111"/>
      <c r="THV57" s="111"/>
      <c r="THW57" s="111"/>
      <c r="THX57" s="111"/>
      <c r="THY57" s="111"/>
      <c r="THZ57" s="111"/>
      <c r="TIA57" s="111"/>
      <c r="TIB57" s="111"/>
      <c r="TIC57" s="111"/>
      <c r="TID57" s="111"/>
      <c r="TIE57" s="111"/>
      <c r="TIF57" s="111"/>
      <c r="TIG57" s="111"/>
      <c r="TIH57" s="111"/>
      <c r="TII57" s="111"/>
      <c r="TIJ57" s="111"/>
      <c r="TIK57" s="111"/>
      <c r="TIL57" s="111"/>
      <c r="TIM57" s="111"/>
      <c r="TIN57" s="111"/>
      <c r="TIO57" s="111"/>
      <c r="TIP57" s="111"/>
      <c r="TIQ57" s="111"/>
      <c r="TIR57" s="111"/>
      <c r="TIS57" s="111"/>
      <c r="TIT57" s="111"/>
      <c r="TIU57" s="111"/>
      <c r="TIV57" s="111"/>
      <c r="TIW57" s="111"/>
      <c r="TIX57" s="111"/>
      <c r="TIY57" s="111"/>
      <c r="TIZ57" s="111"/>
      <c r="TJA57" s="111"/>
      <c r="TJB57" s="111"/>
      <c r="TJC57" s="111"/>
      <c r="TJD57" s="111"/>
      <c r="TJE57" s="111"/>
      <c r="TJF57" s="111"/>
      <c r="TJG57" s="111"/>
      <c r="TJH57" s="111"/>
      <c r="TJI57" s="111"/>
      <c r="TJJ57" s="111"/>
      <c r="TJK57" s="111"/>
      <c r="TJL57" s="111"/>
      <c r="TJM57" s="111"/>
      <c r="TJN57" s="111"/>
      <c r="TJO57" s="111"/>
      <c r="TJP57" s="111"/>
      <c r="TJQ57" s="111"/>
      <c r="TJR57" s="111"/>
      <c r="TJS57" s="111"/>
      <c r="TJT57" s="111"/>
      <c r="TJU57" s="111"/>
      <c r="TJV57" s="111"/>
      <c r="TJW57" s="111"/>
      <c r="TJX57" s="111"/>
      <c r="TJY57" s="111"/>
      <c r="TJZ57" s="111"/>
      <c r="TKA57" s="111"/>
      <c r="TKB57" s="111"/>
      <c r="TKC57" s="111"/>
      <c r="TKD57" s="111"/>
      <c r="TKE57" s="111"/>
      <c r="TKF57" s="111"/>
      <c r="TKG57" s="111"/>
      <c r="TKH57" s="111"/>
      <c r="TKI57" s="111"/>
      <c r="TKJ57" s="111"/>
      <c r="TKK57" s="111"/>
      <c r="TKL57" s="111"/>
      <c r="TKM57" s="111"/>
      <c r="TKN57" s="111"/>
      <c r="TKO57" s="111"/>
      <c r="TKP57" s="111"/>
      <c r="TKQ57" s="111"/>
      <c r="TKR57" s="111"/>
      <c r="TKS57" s="111"/>
      <c r="TKT57" s="111"/>
      <c r="TKU57" s="111"/>
      <c r="TKV57" s="111"/>
      <c r="TKW57" s="111"/>
      <c r="TKX57" s="111"/>
      <c r="TKY57" s="111"/>
      <c r="TKZ57" s="111"/>
      <c r="TLA57" s="111"/>
      <c r="TLB57" s="111"/>
      <c r="TLC57" s="111"/>
      <c r="TLD57" s="111"/>
      <c r="TLE57" s="111"/>
      <c r="TLF57" s="111"/>
      <c r="TLG57" s="111"/>
      <c r="TLH57" s="111"/>
      <c r="TLI57" s="111"/>
      <c r="TLJ57" s="111"/>
      <c r="TLK57" s="111"/>
      <c r="TLL57" s="111"/>
      <c r="TLM57" s="111"/>
      <c r="TLN57" s="111"/>
      <c r="TLO57" s="111"/>
      <c r="TLP57" s="111"/>
      <c r="TLQ57" s="111"/>
      <c r="TLR57" s="111"/>
      <c r="TLS57" s="111"/>
      <c r="TLT57" s="111"/>
      <c r="TLU57" s="111"/>
      <c r="TLV57" s="111"/>
      <c r="TLW57" s="111"/>
      <c r="TLX57" s="111"/>
      <c r="TLY57" s="111"/>
      <c r="TLZ57" s="111"/>
      <c r="TMA57" s="111"/>
      <c r="TMB57" s="111"/>
      <c r="TMC57" s="111"/>
      <c r="TMD57" s="111"/>
      <c r="TME57" s="111"/>
      <c r="TMF57" s="111"/>
      <c r="TMG57" s="111"/>
      <c r="TMH57" s="111"/>
      <c r="TMI57" s="111"/>
      <c r="TMJ57" s="111"/>
      <c r="TMK57" s="111"/>
      <c r="TML57" s="111"/>
      <c r="TMM57" s="111"/>
      <c r="TMN57" s="111"/>
      <c r="TMO57" s="111"/>
      <c r="TMP57" s="111"/>
      <c r="TMQ57" s="111"/>
      <c r="TMR57" s="111"/>
      <c r="TMS57" s="111"/>
      <c r="TMT57" s="111"/>
      <c r="TMU57" s="111"/>
      <c r="TMV57" s="111"/>
      <c r="TMW57" s="111"/>
      <c r="TMX57" s="111"/>
      <c r="TMY57" s="111"/>
      <c r="TMZ57" s="111"/>
      <c r="TNA57" s="111"/>
      <c r="TNB57" s="111"/>
      <c r="TNC57" s="111"/>
      <c r="TND57" s="111"/>
      <c r="TNE57" s="111"/>
      <c r="TNF57" s="111"/>
      <c r="TNG57" s="111"/>
      <c r="TNH57" s="111"/>
      <c r="TNI57" s="111"/>
      <c r="TNJ57" s="111"/>
      <c r="TNK57" s="111"/>
      <c r="TNL57" s="111"/>
      <c r="TNM57" s="111"/>
      <c r="TNN57" s="111"/>
      <c r="TNO57" s="111"/>
      <c r="TNP57" s="111"/>
      <c r="TNQ57" s="111"/>
      <c r="TNR57" s="111"/>
      <c r="TNS57" s="111"/>
      <c r="TNT57" s="111"/>
      <c r="TNU57" s="111"/>
      <c r="TNV57" s="111"/>
      <c r="TNW57" s="111"/>
      <c r="TNX57" s="111"/>
      <c r="TNY57" s="111"/>
      <c r="TNZ57" s="111"/>
      <c r="TOA57" s="111"/>
      <c r="TOB57" s="111"/>
      <c r="TOC57" s="111"/>
      <c r="TOD57" s="111"/>
      <c r="TOE57" s="111"/>
      <c r="TOF57" s="111"/>
      <c r="TOG57" s="111"/>
      <c r="TOH57" s="111"/>
      <c r="TOI57" s="111"/>
      <c r="TOJ57" s="111"/>
      <c r="TOK57" s="111"/>
      <c r="TOL57" s="111"/>
      <c r="TOM57" s="111"/>
      <c r="TON57" s="111"/>
      <c r="TOO57" s="111"/>
      <c r="TOP57" s="111"/>
      <c r="TOQ57" s="111"/>
      <c r="TOR57" s="111"/>
      <c r="TOS57" s="111"/>
      <c r="TOT57" s="111"/>
      <c r="TOU57" s="111"/>
      <c r="TOV57" s="111"/>
      <c r="TOW57" s="111"/>
      <c r="TOX57" s="111"/>
      <c r="TOY57" s="111"/>
      <c r="TOZ57" s="111"/>
      <c r="TPA57" s="111"/>
      <c r="TPB57" s="111"/>
      <c r="TPC57" s="111"/>
      <c r="TPD57" s="111"/>
      <c r="TPE57" s="111"/>
      <c r="TPF57" s="111"/>
      <c r="TPG57" s="111"/>
      <c r="TPH57" s="111"/>
      <c r="TPI57" s="111"/>
      <c r="TPJ57" s="111"/>
      <c r="TPK57" s="111"/>
      <c r="TPL57" s="111"/>
      <c r="TPM57" s="111"/>
      <c r="TPN57" s="111"/>
      <c r="TPO57" s="111"/>
      <c r="TPP57" s="111"/>
      <c r="TPQ57" s="111"/>
      <c r="TPR57" s="111"/>
      <c r="TPS57" s="111"/>
      <c r="TPT57" s="111"/>
      <c r="TPU57" s="111"/>
      <c r="TPV57" s="111"/>
      <c r="TPW57" s="111"/>
      <c r="TPX57" s="111"/>
      <c r="TPY57" s="111"/>
      <c r="TPZ57" s="111"/>
      <c r="TQA57" s="111"/>
      <c r="TQB57" s="111"/>
      <c r="TQC57" s="111"/>
      <c r="TQD57" s="111"/>
      <c r="TQE57" s="111"/>
      <c r="TQF57" s="111"/>
      <c r="TQG57" s="111"/>
      <c r="TQH57" s="111"/>
      <c r="TQI57" s="111"/>
      <c r="TQJ57" s="111"/>
      <c r="TQK57" s="111"/>
      <c r="TQL57" s="111"/>
      <c r="TQM57" s="111"/>
      <c r="TQN57" s="111"/>
      <c r="TQO57" s="111"/>
      <c r="TQP57" s="111"/>
      <c r="TQQ57" s="111"/>
      <c r="TQR57" s="111"/>
      <c r="TQS57" s="111"/>
      <c r="TQT57" s="111"/>
      <c r="TQU57" s="111"/>
      <c r="TQV57" s="111"/>
      <c r="TQW57" s="111"/>
      <c r="TQX57" s="111"/>
      <c r="TQY57" s="111"/>
      <c r="TQZ57" s="111"/>
      <c r="TRA57" s="111"/>
      <c r="TRB57" s="111"/>
      <c r="TRC57" s="111"/>
      <c r="TRD57" s="111"/>
      <c r="TRE57" s="111"/>
      <c r="TRF57" s="111"/>
      <c r="TRG57" s="111"/>
      <c r="TRH57" s="111"/>
      <c r="TRI57" s="111"/>
      <c r="TRJ57" s="111"/>
      <c r="TRK57" s="111"/>
      <c r="TRL57" s="111"/>
      <c r="TRM57" s="111"/>
      <c r="TRN57" s="111"/>
      <c r="TRO57" s="111"/>
      <c r="TRP57" s="111"/>
      <c r="TRQ57" s="111"/>
      <c r="TRR57" s="111"/>
      <c r="TRS57" s="111"/>
      <c r="TRT57" s="111"/>
      <c r="TRU57" s="111"/>
      <c r="TRV57" s="111"/>
      <c r="TRW57" s="111"/>
      <c r="TRX57" s="111"/>
      <c r="TRY57" s="111"/>
      <c r="TRZ57" s="111"/>
      <c r="TSA57" s="111"/>
      <c r="TSB57" s="111"/>
      <c r="TSC57" s="111"/>
      <c r="TSD57" s="111"/>
      <c r="TSE57" s="111"/>
      <c r="TSF57" s="111"/>
      <c r="TSG57" s="111"/>
      <c r="TSH57" s="111"/>
      <c r="TSI57" s="111"/>
      <c r="TSJ57" s="111"/>
      <c r="TSK57" s="111"/>
      <c r="TSL57" s="111"/>
      <c r="TSM57" s="111"/>
      <c r="TSN57" s="111"/>
      <c r="TSO57" s="111"/>
      <c r="TSP57" s="111"/>
      <c r="TSQ57" s="111"/>
      <c r="TSR57" s="111"/>
      <c r="TSS57" s="111"/>
      <c r="TST57" s="111"/>
      <c r="TSU57" s="111"/>
      <c r="TSV57" s="111"/>
      <c r="TSW57" s="111"/>
      <c r="TSX57" s="111"/>
      <c r="TSY57" s="111"/>
      <c r="TSZ57" s="111"/>
      <c r="TTA57" s="111"/>
      <c r="TTB57" s="111"/>
      <c r="TTC57" s="111"/>
      <c r="TTD57" s="111"/>
      <c r="TTE57" s="111"/>
      <c r="TTF57" s="111"/>
      <c r="TTG57" s="111"/>
      <c r="TTH57" s="111"/>
      <c r="TTI57" s="111"/>
      <c r="TTJ57" s="111"/>
      <c r="TTK57" s="111"/>
      <c r="TTL57" s="111"/>
      <c r="TTM57" s="111"/>
      <c r="TTN57" s="111"/>
      <c r="TTO57" s="111"/>
      <c r="TTP57" s="111"/>
      <c r="TTQ57" s="111"/>
      <c r="TTR57" s="111"/>
      <c r="TTS57" s="111"/>
      <c r="TTT57" s="111"/>
      <c r="TTU57" s="111"/>
      <c r="TTV57" s="111"/>
      <c r="TTW57" s="111"/>
      <c r="TTX57" s="111"/>
      <c r="TTY57" s="111"/>
      <c r="TTZ57" s="111"/>
      <c r="TUA57" s="111"/>
      <c r="TUB57" s="111"/>
      <c r="TUC57" s="111"/>
      <c r="TUD57" s="111"/>
      <c r="TUE57" s="111"/>
      <c r="TUF57" s="111"/>
      <c r="TUG57" s="111"/>
      <c r="TUH57" s="111"/>
      <c r="TUI57" s="111"/>
      <c r="TUJ57" s="111"/>
      <c r="TUK57" s="111"/>
      <c r="TUL57" s="111"/>
      <c r="TUM57" s="111"/>
      <c r="TUN57" s="111"/>
      <c r="TUO57" s="111"/>
      <c r="TUP57" s="111"/>
      <c r="TUQ57" s="111"/>
      <c r="TUR57" s="111"/>
      <c r="TUS57" s="111"/>
      <c r="TUT57" s="111"/>
      <c r="TUU57" s="111"/>
      <c r="TUV57" s="111"/>
      <c r="TUW57" s="111"/>
      <c r="TUX57" s="111"/>
      <c r="TUY57" s="111"/>
      <c r="TUZ57" s="111"/>
      <c r="TVA57" s="111"/>
      <c r="TVB57" s="111"/>
      <c r="TVC57" s="111"/>
      <c r="TVD57" s="111"/>
      <c r="TVE57" s="111"/>
      <c r="TVF57" s="111"/>
      <c r="TVG57" s="111"/>
      <c r="TVH57" s="111"/>
      <c r="TVI57" s="111"/>
      <c r="TVJ57" s="111"/>
      <c r="TVK57" s="111"/>
      <c r="TVL57" s="111"/>
      <c r="TVM57" s="111"/>
      <c r="TVN57" s="111"/>
      <c r="TVO57" s="111"/>
      <c r="TVP57" s="111"/>
      <c r="TVQ57" s="111"/>
      <c r="TVR57" s="111"/>
      <c r="TVS57" s="111"/>
      <c r="TVT57" s="111"/>
      <c r="TVU57" s="111"/>
      <c r="TVV57" s="111"/>
      <c r="TVW57" s="111"/>
      <c r="TVX57" s="111"/>
      <c r="TVY57" s="111"/>
      <c r="TVZ57" s="111"/>
      <c r="TWA57" s="111"/>
      <c r="TWB57" s="111"/>
      <c r="TWC57" s="111"/>
      <c r="TWD57" s="111"/>
      <c r="TWE57" s="111"/>
      <c r="TWF57" s="111"/>
      <c r="TWG57" s="111"/>
      <c r="TWH57" s="111"/>
      <c r="TWI57" s="111"/>
      <c r="TWJ57" s="111"/>
      <c r="TWK57" s="111"/>
      <c r="TWL57" s="111"/>
      <c r="TWM57" s="111"/>
      <c r="TWN57" s="111"/>
      <c r="TWO57" s="111"/>
      <c r="TWP57" s="111"/>
      <c r="TWQ57" s="111"/>
      <c r="TWR57" s="111"/>
      <c r="TWS57" s="111"/>
      <c r="TWT57" s="111"/>
      <c r="TWU57" s="111"/>
      <c r="TWV57" s="111"/>
      <c r="TWW57" s="111"/>
      <c r="TWX57" s="111"/>
      <c r="TWY57" s="111"/>
      <c r="TWZ57" s="111"/>
      <c r="TXA57" s="111"/>
      <c r="TXB57" s="111"/>
      <c r="TXC57" s="111"/>
      <c r="TXD57" s="111"/>
      <c r="TXE57" s="111"/>
      <c r="TXF57" s="111"/>
      <c r="TXG57" s="111"/>
      <c r="TXH57" s="111"/>
      <c r="TXI57" s="111"/>
      <c r="TXJ57" s="111"/>
      <c r="TXK57" s="111"/>
      <c r="TXL57" s="111"/>
      <c r="TXM57" s="111"/>
      <c r="TXN57" s="111"/>
      <c r="TXO57" s="111"/>
      <c r="TXP57" s="111"/>
      <c r="TXQ57" s="111"/>
      <c r="TXR57" s="111"/>
      <c r="TXS57" s="111"/>
      <c r="TXT57" s="111"/>
      <c r="TXU57" s="111"/>
      <c r="TXV57" s="111"/>
      <c r="TXW57" s="111"/>
      <c r="TXX57" s="111"/>
      <c r="TXY57" s="111"/>
      <c r="TXZ57" s="111"/>
      <c r="TYA57" s="111"/>
      <c r="TYB57" s="111"/>
      <c r="TYC57" s="111"/>
      <c r="TYD57" s="111"/>
      <c r="TYE57" s="111"/>
      <c r="TYF57" s="111"/>
      <c r="TYG57" s="111"/>
      <c r="TYH57" s="111"/>
      <c r="TYI57" s="111"/>
      <c r="TYJ57" s="111"/>
      <c r="TYK57" s="111"/>
      <c r="TYL57" s="111"/>
      <c r="TYM57" s="111"/>
      <c r="TYN57" s="111"/>
      <c r="TYO57" s="111"/>
      <c r="TYP57" s="111"/>
      <c r="TYQ57" s="111"/>
      <c r="TYR57" s="111"/>
      <c r="TYS57" s="111"/>
      <c r="TYT57" s="111"/>
      <c r="TYU57" s="111"/>
      <c r="TYV57" s="111"/>
      <c r="TYW57" s="111"/>
      <c r="TYX57" s="111"/>
      <c r="TYY57" s="111"/>
      <c r="TYZ57" s="111"/>
      <c r="TZA57" s="111"/>
      <c r="TZB57" s="111"/>
      <c r="TZC57" s="111"/>
      <c r="TZD57" s="111"/>
      <c r="TZE57" s="111"/>
      <c r="TZF57" s="111"/>
      <c r="TZG57" s="111"/>
      <c r="TZH57" s="111"/>
      <c r="TZI57" s="111"/>
      <c r="TZJ57" s="111"/>
      <c r="TZK57" s="111"/>
      <c r="TZL57" s="111"/>
      <c r="TZM57" s="111"/>
      <c r="TZN57" s="111"/>
      <c r="TZO57" s="111"/>
      <c r="TZP57" s="111"/>
      <c r="TZQ57" s="111"/>
      <c r="TZR57" s="111"/>
      <c r="TZS57" s="111"/>
      <c r="TZT57" s="111"/>
      <c r="TZU57" s="111"/>
      <c r="TZV57" s="111"/>
      <c r="TZW57" s="111"/>
      <c r="TZX57" s="111"/>
      <c r="TZY57" s="111"/>
      <c r="TZZ57" s="111"/>
      <c r="UAA57" s="111"/>
      <c r="UAB57" s="111"/>
      <c r="UAC57" s="111"/>
      <c r="UAD57" s="111"/>
      <c r="UAE57" s="111"/>
      <c r="UAF57" s="111"/>
      <c r="UAG57" s="111"/>
      <c r="UAH57" s="111"/>
      <c r="UAI57" s="111"/>
      <c r="UAJ57" s="111"/>
      <c r="UAK57" s="111"/>
      <c r="UAL57" s="111"/>
      <c r="UAM57" s="111"/>
      <c r="UAN57" s="111"/>
      <c r="UAO57" s="111"/>
      <c r="UAP57" s="111"/>
      <c r="UAQ57" s="111"/>
      <c r="UAR57" s="111"/>
      <c r="UAS57" s="111"/>
      <c r="UAT57" s="111"/>
      <c r="UAU57" s="111"/>
      <c r="UAV57" s="111"/>
      <c r="UAW57" s="111"/>
      <c r="UAX57" s="111"/>
      <c r="UAY57" s="111"/>
      <c r="UAZ57" s="111"/>
      <c r="UBA57" s="111"/>
      <c r="UBB57" s="111"/>
      <c r="UBC57" s="111"/>
      <c r="UBD57" s="111"/>
      <c r="UBE57" s="111"/>
      <c r="UBF57" s="111"/>
      <c r="UBG57" s="111"/>
      <c r="UBH57" s="111"/>
      <c r="UBI57" s="111"/>
      <c r="UBJ57" s="111"/>
      <c r="UBK57" s="111"/>
      <c r="UBL57" s="111"/>
      <c r="UBM57" s="111"/>
      <c r="UBN57" s="111"/>
      <c r="UBO57" s="111"/>
      <c r="UBP57" s="111"/>
      <c r="UBQ57" s="111"/>
      <c r="UBR57" s="111"/>
      <c r="UBS57" s="111"/>
      <c r="UBT57" s="111"/>
      <c r="UBU57" s="111"/>
      <c r="UBV57" s="111"/>
      <c r="UBW57" s="111"/>
      <c r="UBX57" s="111"/>
      <c r="UBY57" s="111"/>
      <c r="UBZ57" s="111"/>
      <c r="UCA57" s="111"/>
      <c r="UCB57" s="111"/>
      <c r="UCC57" s="111"/>
      <c r="UCD57" s="111"/>
      <c r="UCE57" s="111"/>
      <c r="UCF57" s="111"/>
      <c r="UCG57" s="111"/>
      <c r="UCH57" s="111"/>
      <c r="UCI57" s="111"/>
      <c r="UCJ57" s="111"/>
      <c r="UCK57" s="111"/>
      <c r="UCL57" s="111"/>
      <c r="UCM57" s="111"/>
      <c r="UCN57" s="111"/>
      <c r="UCO57" s="111"/>
      <c r="UCP57" s="111"/>
      <c r="UCQ57" s="111"/>
      <c r="UCR57" s="111"/>
      <c r="UCS57" s="111"/>
      <c r="UCT57" s="111"/>
      <c r="UCU57" s="111"/>
      <c r="UCV57" s="111"/>
      <c r="UCW57" s="111"/>
      <c r="UCX57" s="111"/>
      <c r="UCY57" s="111"/>
      <c r="UCZ57" s="111"/>
      <c r="UDA57" s="111"/>
      <c r="UDB57" s="111"/>
      <c r="UDC57" s="111"/>
      <c r="UDD57" s="111"/>
      <c r="UDE57" s="111"/>
      <c r="UDF57" s="111"/>
      <c r="UDG57" s="111"/>
      <c r="UDH57" s="111"/>
      <c r="UDI57" s="111"/>
      <c r="UDJ57" s="111"/>
      <c r="UDK57" s="111"/>
      <c r="UDL57" s="111"/>
      <c r="UDM57" s="111"/>
      <c r="UDN57" s="111"/>
      <c r="UDO57" s="111"/>
      <c r="UDP57" s="111"/>
      <c r="UDQ57" s="111"/>
      <c r="UDR57" s="111"/>
      <c r="UDS57" s="111"/>
      <c r="UDT57" s="111"/>
      <c r="UDU57" s="111"/>
      <c r="UDV57" s="111"/>
      <c r="UDW57" s="111"/>
      <c r="UDX57" s="111"/>
      <c r="UDY57" s="111"/>
      <c r="UDZ57" s="111"/>
      <c r="UEA57" s="111"/>
      <c r="UEB57" s="111"/>
      <c r="UEC57" s="111"/>
      <c r="UED57" s="111"/>
      <c r="UEE57" s="111"/>
      <c r="UEF57" s="111"/>
      <c r="UEG57" s="111"/>
      <c r="UEH57" s="111"/>
      <c r="UEI57" s="111"/>
      <c r="UEJ57" s="111"/>
      <c r="UEK57" s="111"/>
      <c r="UEL57" s="111"/>
      <c r="UEM57" s="111"/>
      <c r="UEN57" s="111"/>
      <c r="UEO57" s="111"/>
      <c r="UEP57" s="111"/>
      <c r="UEQ57" s="111"/>
      <c r="UER57" s="111"/>
      <c r="UES57" s="111"/>
      <c r="UET57" s="111"/>
      <c r="UEU57" s="111"/>
      <c r="UEV57" s="111"/>
      <c r="UEW57" s="111"/>
      <c r="UEX57" s="111"/>
      <c r="UEY57" s="111"/>
      <c r="UEZ57" s="111"/>
      <c r="UFA57" s="111"/>
      <c r="UFB57" s="111"/>
      <c r="UFC57" s="111"/>
      <c r="UFD57" s="111"/>
      <c r="UFE57" s="111"/>
      <c r="UFF57" s="111"/>
      <c r="UFG57" s="111"/>
      <c r="UFH57" s="111"/>
      <c r="UFI57" s="111"/>
      <c r="UFJ57" s="111"/>
      <c r="UFK57" s="111"/>
      <c r="UFL57" s="111"/>
      <c r="UFM57" s="111"/>
      <c r="UFN57" s="111"/>
      <c r="UFO57" s="111"/>
      <c r="UFP57" s="111"/>
      <c r="UFQ57" s="111"/>
      <c r="UFR57" s="111"/>
      <c r="UFS57" s="111"/>
      <c r="UFT57" s="111"/>
      <c r="UFU57" s="111"/>
      <c r="UFV57" s="111"/>
      <c r="UFW57" s="111"/>
      <c r="UFX57" s="111"/>
      <c r="UFY57" s="111"/>
      <c r="UFZ57" s="111"/>
      <c r="UGA57" s="111"/>
      <c r="UGB57" s="111"/>
      <c r="UGC57" s="111"/>
      <c r="UGD57" s="111"/>
      <c r="UGE57" s="111"/>
      <c r="UGF57" s="111"/>
      <c r="UGG57" s="111"/>
      <c r="UGH57" s="111"/>
      <c r="UGI57" s="111"/>
      <c r="UGJ57" s="111"/>
      <c r="UGK57" s="111"/>
      <c r="UGL57" s="111"/>
      <c r="UGM57" s="111"/>
      <c r="UGN57" s="111"/>
      <c r="UGO57" s="111"/>
      <c r="UGP57" s="111"/>
      <c r="UGQ57" s="111"/>
      <c r="UGR57" s="111"/>
      <c r="UGS57" s="111"/>
      <c r="UGT57" s="111"/>
      <c r="UGU57" s="111"/>
      <c r="UGV57" s="111"/>
      <c r="UGW57" s="111"/>
      <c r="UGX57" s="111"/>
      <c r="UGY57" s="111"/>
      <c r="UGZ57" s="111"/>
      <c r="UHA57" s="111"/>
      <c r="UHB57" s="111"/>
      <c r="UHC57" s="111"/>
      <c r="UHD57" s="111"/>
      <c r="UHE57" s="111"/>
      <c r="UHF57" s="111"/>
      <c r="UHG57" s="111"/>
      <c r="UHH57" s="111"/>
      <c r="UHI57" s="111"/>
      <c r="UHJ57" s="111"/>
      <c r="UHK57" s="111"/>
      <c r="UHL57" s="111"/>
      <c r="UHM57" s="111"/>
      <c r="UHN57" s="111"/>
      <c r="UHO57" s="111"/>
      <c r="UHP57" s="111"/>
      <c r="UHQ57" s="111"/>
      <c r="UHR57" s="111"/>
      <c r="UHS57" s="111"/>
      <c r="UHT57" s="111"/>
      <c r="UHU57" s="111"/>
      <c r="UHV57" s="111"/>
      <c r="UHW57" s="111"/>
      <c r="UHX57" s="111"/>
      <c r="UHY57" s="111"/>
      <c r="UHZ57" s="111"/>
      <c r="UIA57" s="111"/>
      <c r="UIB57" s="111"/>
      <c r="UIC57" s="111"/>
      <c r="UID57" s="111"/>
      <c r="UIE57" s="111"/>
      <c r="UIF57" s="111"/>
      <c r="UIG57" s="111"/>
      <c r="UIH57" s="111"/>
      <c r="UII57" s="111"/>
      <c r="UIJ57" s="111"/>
      <c r="UIK57" s="111"/>
      <c r="UIL57" s="111"/>
      <c r="UIM57" s="111"/>
      <c r="UIN57" s="111"/>
      <c r="UIO57" s="111"/>
      <c r="UIP57" s="111"/>
      <c r="UIQ57" s="111"/>
      <c r="UIR57" s="111"/>
      <c r="UIS57" s="111"/>
      <c r="UIT57" s="111"/>
      <c r="UIU57" s="111"/>
      <c r="UIV57" s="111"/>
      <c r="UIW57" s="111"/>
      <c r="UIX57" s="111"/>
      <c r="UIY57" s="111"/>
      <c r="UIZ57" s="111"/>
      <c r="UJA57" s="111"/>
      <c r="UJB57" s="111"/>
      <c r="UJC57" s="111"/>
      <c r="UJD57" s="111"/>
      <c r="UJE57" s="111"/>
      <c r="UJF57" s="111"/>
      <c r="UJG57" s="111"/>
      <c r="UJH57" s="111"/>
      <c r="UJI57" s="111"/>
      <c r="UJJ57" s="111"/>
      <c r="UJK57" s="111"/>
      <c r="UJL57" s="111"/>
      <c r="UJM57" s="111"/>
      <c r="UJN57" s="111"/>
      <c r="UJO57" s="111"/>
      <c r="UJP57" s="111"/>
      <c r="UJQ57" s="111"/>
      <c r="UJR57" s="111"/>
      <c r="UJS57" s="111"/>
      <c r="UJT57" s="111"/>
      <c r="UJU57" s="111"/>
      <c r="UJV57" s="111"/>
      <c r="UJW57" s="111"/>
      <c r="UJX57" s="111"/>
      <c r="UJY57" s="111"/>
      <c r="UJZ57" s="111"/>
      <c r="UKA57" s="111"/>
      <c r="UKB57" s="111"/>
      <c r="UKC57" s="111"/>
      <c r="UKD57" s="111"/>
      <c r="UKE57" s="111"/>
      <c r="UKF57" s="111"/>
      <c r="UKG57" s="111"/>
      <c r="UKH57" s="111"/>
      <c r="UKI57" s="111"/>
      <c r="UKJ57" s="111"/>
      <c r="UKK57" s="111"/>
      <c r="UKL57" s="111"/>
      <c r="UKM57" s="111"/>
      <c r="UKN57" s="111"/>
      <c r="UKO57" s="111"/>
      <c r="UKP57" s="111"/>
      <c r="UKQ57" s="111"/>
      <c r="UKR57" s="111"/>
      <c r="UKS57" s="111"/>
      <c r="UKT57" s="111"/>
      <c r="UKU57" s="111"/>
      <c r="UKV57" s="111"/>
      <c r="UKW57" s="111"/>
      <c r="UKX57" s="111"/>
      <c r="UKY57" s="111"/>
      <c r="UKZ57" s="111"/>
      <c r="ULA57" s="111"/>
      <c r="ULB57" s="111"/>
      <c r="ULC57" s="111"/>
      <c r="ULD57" s="111"/>
      <c r="ULE57" s="111"/>
      <c r="ULF57" s="111"/>
      <c r="ULG57" s="111"/>
      <c r="ULH57" s="111"/>
      <c r="ULI57" s="111"/>
      <c r="ULJ57" s="111"/>
      <c r="ULK57" s="111"/>
      <c r="ULL57" s="111"/>
      <c r="ULM57" s="111"/>
      <c r="ULN57" s="111"/>
      <c r="ULO57" s="111"/>
      <c r="ULP57" s="111"/>
      <c r="ULQ57" s="111"/>
      <c r="ULR57" s="111"/>
      <c r="ULS57" s="111"/>
      <c r="ULT57" s="111"/>
      <c r="ULU57" s="111"/>
      <c r="ULV57" s="111"/>
      <c r="ULW57" s="111"/>
      <c r="ULX57" s="111"/>
      <c r="ULY57" s="111"/>
      <c r="ULZ57" s="111"/>
      <c r="UMA57" s="111"/>
      <c r="UMB57" s="111"/>
      <c r="UMC57" s="111"/>
      <c r="UMD57" s="111"/>
      <c r="UME57" s="111"/>
      <c r="UMF57" s="111"/>
      <c r="UMG57" s="111"/>
      <c r="UMH57" s="111"/>
      <c r="UMI57" s="111"/>
      <c r="UMJ57" s="111"/>
      <c r="UMK57" s="111"/>
      <c r="UML57" s="111"/>
      <c r="UMM57" s="111"/>
      <c r="UMN57" s="111"/>
      <c r="UMO57" s="111"/>
      <c r="UMP57" s="111"/>
      <c r="UMQ57" s="111"/>
      <c r="UMR57" s="111"/>
      <c r="UMS57" s="111"/>
      <c r="UMT57" s="111"/>
      <c r="UMU57" s="111"/>
      <c r="UMV57" s="111"/>
      <c r="UMW57" s="111"/>
      <c r="UMX57" s="111"/>
      <c r="UMY57" s="111"/>
      <c r="UMZ57" s="111"/>
      <c r="UNA57" s="111"/>
      <c r="UNB57" s="111"/>
      <c r="UNC57" s="111"/>
      <c r="UND57" s="111"/>
      <c r="UNE57" s="111"/>
      <c r="UNF57" s="111"/>
      <c r="UNG57" s="111"/>
      <c r="UNH57" s="111"/>
      <c r="UNI57" s="111"/>
      <c r="UNJ57" s="111"/>
      <c r="UNK57" s="111"/>
      <c r="UNL57" s="111"/>
      <c r="UNM57" s="111"/>
      <c r="UNN57" s="111"/>
      <c r="UNO57" s="111"/>
      <c r="UNP57" s="111"/>
      <c r="UNQ57" s="111"/>
      <c r="UNR57" s="111"/>
      <c r="UNS57" s="111"/>
      <c r="UNT57" s="111"/>
      <c r="UNU57" s="111"/>
      <c r="UNV57" s="111"/>
      <c r="UNW57" s="111"/>
      <c r="UNX57" s="111"/>
      <c r="UNY57" s="111"/>
      <c r="UNZ57" s="111"/>
      <c r="UOA57" s="111"/>
      <c r="UOB57" s="111"/>
      <c r="UOC57" s="111"/>
      <c r="UOD57" s="111"/>
      <c r="UOE57" s="111"/>
      <c r="UOF57" s="111"/>
      <c r="UOG57" s="111"/>
      <c r="UOH57" s="111"/>
      <c r="UOI57" s="111"/>
      <c r="UOJ57" s="111"/>
      <c r="UOK57" s="111"/>
      <c r="UOL57" s="111"/>
      <c r="UOM57" s="111"/>
      <c r="UON57" s="111"/>
      <c r="UOO57" s="111"/>
      <c r="UOP57" s="111"/>
      <c r="UOQ57" s="111"/>
      <c r="UOR57" s="111"/>
      <c r="UOS57" s="111"/>
      <c r="UOT57" s="111"/>
      <c r="UOU57" s="111"/>
      <c r="UOV57" s="111"/>
      <c r="UOW57" s="111"/>
      <c r="UOX57" s="111"/>
      <c r="UOY57" s="111"/>
      <c r="UOZ57" s="111"/>
      <c r="UPA57" s="111"/>
      <c r="UPB57" s="111"/>
      <c r="UPC57" s="111"/>
      <c r="UPD57" s="111"/>
      <c r="UPE57" s="111"/>
      <c r="UPF57" s="111"/>
      <c r="UPG57" s="111"/>
      <c r="UPH57" s="111"/>
      <c r="UPI57" s="111"/>
      <c r="UPJ57" s="111"/>
      <c r="UPK57" s="111"/>
      <c r="UPL57" s="111"/>
      <c r="UPM57" s="111"/>
      <c r="UPN57" s="111"/>
      <c r="UPO57" s="111"/>
      <c r="UPP57" s="111"/>
      <c r="UPQ57" s="111"/>
      <c r="UPR57" s="111"/>
      <c r="UPS57" s="111"/>
      <c r="UPT57" s="111"/>
      <c r="UPU57" s="111"/>
      <c r="UPV57" s="111"/>
      <c r="UPW57" s="111"/>
      <c r="UPX57" s="111"/>
      <c r="UPY57" s="111"/>
      <c r="UPZ57" s="111"/>
      <c r="UQA57" s="111"/>
      <c r="UQB57" s="111"/>
      <c r="UQC57" s="111"/>
      <c r="UQD57" s="111"/>
      <c r="UQE57" s="111"/>
      <c r="UQF57" s="111"/>
      <c r="UQG57" s="111"/>
      <c r="UQH57" s="111"/>
      <c r="UQI57" s="111"/>
      <c r="UQJ57" s="111"/>
      <c r="UQK57" s="111"/>
      <c r="UQL57" s="111"/>
      <c r="UQM57" s="111"/>
      <c r="UQN57" s="111"/>
      <c r="UQO57" s="111"/>
      <c r="UQP57" s="111"/>
      <c r="UQQ57" s="111"/>
      <c r="UQR57" s="111"/>
      <c r="UQS57" s="111"/>
      <c r="UQT57" s="111"/>
      <c r="UQU57" s="111"/>
      <c r="UQV57" s="111"/>
      <c r="UQW57" s="111"/>
      <c r="UQX57" s="111"/>
      <c r="UQY57" s="111"/>
      <c r="UQZ57" s="111"/>
      <c r="URA57" s="111"/>
      <c r="URB57" s="111"/>
      <c r="URC57" s="111"/>
      <c r="URD57" s="111"/>
      <c r="URE57" s="111"/>
      <c r="URF57" s="111"/>
      <c r="URG57" s="111"/>
      <c r="URH57" s="111"/>
      <c r="URI57" s="111"/>
      <c r="URJ57" s="111"/>
      <c r="URK57" s="111"/>
      <c r="URL57" s="111"/>
      <c r="URM57" s="111"/>
      <c r="URN57" s="111"/>
      <c r="URO57" s="111"/>
      <c r="URP57" s="111"/>
      <c r="URQ57" s="111"/>
      <c r="URR57" s="111"/>
      <c r="URS57" s="111"/>
      <c r="URT57" s="111"/>
      <c r="URU57" s="111"/>
      <c r="URV57" s="111"/>
      <c r="URW57" s="111"/>
      <c r="URX57" s="111"/>
      <c r="URY57" s="111"/>
      <c r="URZ57" s="111"/>
      <c r="USA57" s="111"/>
      <c r="USB57" s="111"/>
      <c r="USC57" s="111"/>
      <c r="USD57" s="111"/>
      <c r="USE57" s="111"/>
      <c r="USF57" s="111"/>
      <c r="USG57" s="111"/>
      <c r="USH57" s="111"/>
      <c r="USI57" s="111"/>
      <c r="USJ57" s="111"/>
      <c r="USK57" s="111"/>
      <c r="USL57" s="111"/>
      <c r="USM57" s="111"/>
      <c r="USN57" s="111"/>
      <c r="USO57" s="111"/>
      <c r="USP57" s="111"/>
      <c r="USQ57" s="111"/>
      <c r="USR57" s="111"/>
      <c r="USS57" s="111"/>
      <c r="UST57" s="111"/>
      <c r="USU57" s="111"/>
      <c r="USV57" s="111"/>
      <c r="USW57" s="111"/>
      <c r="USX57" s="111"/>
      <c r="USY57" s="111"/>
      <c r="USZ57" s="111"/>
      <c r="UTA57" s="111"/>
      <c r="UTB57" s="111"/>
      <c r="UTC57" s="111"/>
      <c r="UTD57" s="111"/>
      <c r="UTE57" s="111"/>
      <c r="UTF57" s="111"/>
      <c r="UTG57" s="111"/>
      <c r="UTH57" s="111"/>
      <c r="UTI57" s="111"/>
      <c r="UTJ57" s="111"/>
      <c r="UTK57" s="111"/>
      <c r="UTL57" s="111"/>
      <c r="UTM57" s="111"/>
      <c r="UTN57" s="111"/>
      <c r="UTO57" s="111"/>
      <c r="UTP57" s="111"/>
      <c r="UTQ57" s="111"/>
      <c r="UTR57" s="111"/>
      <c r="UTS57" s="111"/>
      <c r="UTT57" s="111"/>
      <c r="UTU57" s="111"/>
      <c r="UTV57" s="111"/>
      <c r="UTW57" s="111"/>
      <c r="UTX57" s="111"/>
      <c r="UTY57" s="111"/>
      <c r="UTZ57" s="111"/>
      <c r="UUA57" s="111"/>
      <c r="UUB57" s="111"/>
      <c r="UUC57" s="111"/>
      <c r="UUD57" s="111"/>
      <c r="UUE57" s="111"/>
      <c r="UUF57" s="111"/>
      <c r="UUG57" s="111"/>
      <c r="UUH57" s="111"/>
      <c r="UUI57" s="111"/>
      <c r="UUJ57" s="111"/>
      <c r="UUK57" s="111"/>
      <c r="UUL57" s="111"/>
      <c r="UUM57" s="111"/>
      <c r="UUN57" s="111"/>
      <c r="UUO57" s="111"/>
      <c r="UUP57" s="111"/>
      <c r="UUQ57" s="111"/>
      <c r="UUR57" s="111"/>
      <c r="UUS57" s="111"/>
      <c r="UUT57" s="111"/>
      <c r="UUU57" s="111"/>
      <c r="UUV57" s="111"/>
      <c r="UUW57" s="111"/>
      <c r="UUX57" s="111"/>
      <c r="UUY57" s="111"/>
      <c r="UUZ57" s="111"/>
      <c r="UVA57" s="111"/>
      <c r="UVB57" s="111"/>
      <c r="UVC57" s="111"/>
      <c r="UVD57" s="111"/>
      <c r="UVE57" s="111"/>
      <c r="UVF57" s="111"/>
      <c r="UVG57" s="111"/>
      <c r="UVH57" s="111"/>
      <c r="UVI57" s="111"/>
      <c r="UVJ57" s="111"/>
      <c r="UVK57" s="111"/>
      <c r="UVL57" s="111"/>
      <c r="UVM57" s="111"/>
      <c r="UVN57" s="111"/>
      <c r="UVO57" s="111"/>
      <c r="UVP57" s="111"/>
      <c r="UVQ57" s="111"/>
      <c r="UVR57" s="111"/>
      <c r="UVS57" s="111"/>
      <c r="UVT57" s="111"/>
      <c r="UVU57" s="111"/>
      <c r="UVV57" s="111"/>
      <c r="UVW57" s="111"/>
      <c r="UVX57" s="111"/>
      <c r="UVY57" s="111"/>
      <c r="UVZ57" s="111"/>
      <c r="UWA57" s="111"/>
      <c r="UWB57" s="111"/>
      <c r="UWC57" s="111"/>
      <c r="UWD57" s="111"/>
      <c r="UWE57" s="111"/>
      <c r="UWF57" s="111"/>
      <c r="UWG57" s="111"/>
      <c r="UWH57" s="111"/>
      <c r="UWI57" s="111"/>
      <c r="UWJ57" s="111"/>
      <c r="UWK57" s="111"/>
      <c r="UWL57" s="111"/>
      <c r="UWM57" s="111"/>
      <c r="UWN57" s="111"/>
      <c r="UWO57" s="111"/>
      <c r="UWP57" s="111"/>
      <c r="UWQ57" s="111"/>
      <c r="UWR57" s="111"/>
      <c r="UWS57" s="111"/>
      <c r="UWT57" s="111"/>
      <c r="UWU57" s="111"/>
      <c r="UWV57" s="111"/>
      <c r="UWW57" s="111"/>
      <c r="UWX57" s="111"/>
      <c r="UWY57" s="111"/>
      <c r="UWZ57" s="111"/>
      <c r="UXA57" s="111"/>
      <c r="UXB57" s="111"/>
      <c r="UXC57" s="111"/>
      <c r="UXD57" s="111"/>
      <c r="UXE57" s="111"/>
      <c r="UXF57" s="111"/>
      <c r="UXG57" s="111"/>
      <c r="UXH57" s="111"/>
      <c r="UXI57" s="111"/>
      <c r="UXJ57" s="111"/>
      <c r="UXK57" s="111"/>
      <c r="UXL57" s="111"/>
      <c r="UXM57" s="111"/>
      <c r="UXN57" s="111"/>
      <c r="UXO57" s="111"/>
      <c r="UXP57" s="111"/>
      <c r="UXQ57" s="111"/>
      <c r="UXR57" s="111"/>
      <c r="UXS57" s="111"/>
      <c r="UXT57" s="111"/>
      <c r="UXU57" s="111"/>
      <c r="UXV57" s="111"/>
      <c r="UXW57" s="111"/>
      <c r="UXX57" s="111"/>
      <c r="UXY57" s="111"/>
      <c r="UXZ57" s="111"/>
      <c r="UYA57" s="111"/>
      <c r="UYB57" s="111"/>
      <c r="UYC57" s="111"/>
      <c r="UYD57" s="111"/>
      <c r="UYE57" s="111"/>
      <c r="UYF57" s="111"/>
      <c r="UYG57" s="111"/>
      <c r="UYH57" s="111"/>
      <c r="UYI57" s="111"/>
      <c r="UYJ57" s="111"/>
      <c r="UYK57" s="111"/>
      <c r="UYL57" s="111"/>
      <c r="UYM57" s="111"/>
      <c r="UYN57" s="111"/>
      <c r="UYO57" s="111"/>
      <c r="UYP57" s="111"/>
      <c r="UYQ57" s="111"/>
      <c r="UYR57" s="111"/>
      <c r="UYS57" s="111"/>
      <c r="UYT57" s="111"/>
      <c r="UYU57" s="111"/>
      <c r="UYV57" s="111"/>
      <c r="UYW57" s="111"/>
      <c r="UYX57" s="111"/>
      <c r="UYY57" s="111"/>
      <c r="UYZ57" s="111"/>
      <c r="UZA57" s="111"/>
      <c r="UZB57" s="111"/>
      <c r="UZC57" s="111"/>
      <c r="UZD57" s="111"/>
      <c r="UZE57" s="111"/>
      <c r="UZF57" s="111"/>
      <c r="UZG57" s="111"/>
      <c r="UZH57" s="111"/>
      <c r="UZI57" s="111"/>
      <c r="UZJ57" s="111"/>
      <c r="UZK57" s="111"/>
      <c r="UZL57" s="111"/>
      <c r="UZM57" s="111"/>
      <c r="UZN57" s="111"/>
      <c r="UZO57" s="111"/>
      <c r="UZP57" s="111"/>
      <c r="UZQ57" s="111"/>
      <c r="UZR57" s="111"/>
      <c r="UZS57" s="111"/>
      <c r="UZT57" s="111"/>
      <c r="UZU57" s="111"/>
      <c r="UZV57" s="111"/>
      <c r="UZW57" s="111"/>
      <c r="UZX57" s="111"/>
      <c r="UZY57" s="111"/>
      <c r="UZZ57" s="111"/>
      <c r="VAA57" s="111"/>
      <c r="VAB57" s="111"/>
      <c r="VAC57" s="111"/>
      <c r="VAD57" s="111"/>
      <c r="VAE57" s="111"/>
      <c r="VAF57" s="111"/>
      <c r="VAG57" s="111"/>
      <c r="VAH57" s="111"/>
      <c r="VAI57" s="111"/>
      <c r="VAJ57" s="111"/>
      <c r="VAK57" s="111"/>
      <c r="VAL57" s="111"/>
      <c r="VAM57" s="111"/>
      <c r="VAN57" s="111"/>
      <c r="VAO57" s="111"/>
      <c r="VAP57" s="111"/>
      <c r="VAQ57" s="111"/>
      <c r="VAR57" s="111"/>
      <c r="VAS57" s="111"/>
      <c r="VAT57" s="111"/>
      <c r="VAU57" s="111"/>
      <c r="VAV57" s="111"/>
      <c r="VAW57" s="111"/>
      <c r="VAX57" s="111"/>
      <c r="VAY57" s="111"/>
      <c r="VAZ57" s="111"/>
      <c r="VBA57" s="111"/>
      <c r="VBB57" s="111"/>
      <c r="VBC57" s="111"/>
      <c r="VBD57" s="111"/>
      <c r="VBE57" s="111"/>
      <c r="VBF57" s="111"/>
      <c r="VBG57" s="111"/>
      <c r="VBH57" s="111"/>
      <c r="VBI57" s="111"/>
      <c r="VBJ57" s="111"/>
      <c r="VBK57" s="111"/>
      <c r="VBL57" s="111"/>
      <c r="VBM57" s="111"/>
      <c r="VBN57" s="111"/>
      <c r="VBO57" s="111"/>
      <c r="VBP57" s="111"/>
      <c r="VBQ57" s="111"/>
      <c r="VBR57" s="111"/>
      <c r="VBS57" s="111"/>
      <c r="VBT57" s="111"/>
      <c r="VBU57" s="111"/>
      <c r="VBV57" s="111"/>
      <c r="VBW57" s="111"/>
      <c r="VBX57" s="111"/>
      <c r="VBY57" s="111"/>
      <c r="VBZ57" s="111"/>
      <c r="VCA57" s="111"/>
      <c r="VCB57" s="111"/>
      <c r="VCC57" s="111"/>
      <c r="VCD57" s="111"/>
      <c r="VCE57" s="111"/>
      <c r="VCF57" s="111"/>
      <c r="VCG57" s="111"/>
      <c r="VCH57" s="111"/>
      <c r="VCI57" s="111"/>
      <c r="VCJ57" s="111"/>
      <c r="VCK57" s="111"/>
      <c r="VCL57" s="111"/>
      <c r="VCM57" s="111"/>
      <c r="VCN57" s="111"/>
      <c r="VCO57" s="111"/>
      <c r="VCP57" s="111"/>
      <c r="VCQ57" s="111"/>
      <c r="VCR57" s="111"/>
      <c r="VCS57" s="111"/>
      <c r="VCT57" s="111"/>
      <c r="VCU57" s="111"/>
      <c r="VCV57" s="111"/>
      <c r="VCW57" s="111"/>
      <c r="VCX57" s="111"/>
      <c r="VCY57" s="111"/>
      <c r="VCZ57" s="111"/>
      <c r="VDA57" s="111"/>
      <c r="VDB57" s="111"/>
      <c r="VDC57" s="111"/>
      <c r="VDD57" s="111"/>
      <c r="VDE57" s="111"/>
      <c r="VDF57" s="111"/>
      <c r="VDG57" s="111"/>
      <c r="VDH57" s="111"/>
      <c r="VDI57" s="111"/>
      <c r="VDJ57" s="111"/>
      <c r="VDK57" s="111"/>
      <c r="VDL57" s="111"/>
      <c r="VDM57" s="111"/>
      <c r="VDN57" s="111"/>
      <c r="VDO57" s="111"/>
      <c r="VDP57" s="111"/>
      <c r="VDQ57" s="111"/>
      <c r="VDR57" s="111"/>
      <c r="VDS57" s="111"/>
      <c r="VDT57" s="111"/>
      <c r="VDU57" s="111"/>
      <c r="VDV57" s="111"/>
      <c r="VDW57" s="111"/>
      <c r="VDX57" s="111"/>
      <c r="VDY57" s="111"/>
      <c r="VDZ57" s="111"/>
      <c r="VEA57" s="111"/>
      <c r="VEB57" s="111"/>
      <c r="VEC57" s="111"/>
      <c r="VED57" s="111"/>
      <c r="VEE57" s="111"/>
      <c r="VEF57" s="111"/>
      <c r="VEG57" s="111"/>
      <c r="VEH57" s="111"/>
      <c r="VEI57" s="111"/>
      <c r="VEJ57" s="111"/>
      <c r="VEK57" s="111"/>
      <c r="VEL57" s="111"/>
      <c r="VEM57" s="111"/>
      <c r="VEN57" s="111"/>
      <c r="VEO57" s="111"/>
      <c r="VEP57" s="111"/>
      <c r="VEQ57" s="111"/>
      <c r="VER57" s="111"/>
      <c r="VES57" s="111"/>
      <c r="VET57" s="111"/>
      <c r="VEU57" s="111"/>
      <c r="VEV57" s="111"/>
      <c r="VEW57" s="111"/>
      <c r="VEX57" s="111"/>
      <c r="VEY57" s="111"/>
      <c r="VEZ57" s="111"/>
      <c r="VFA57" s="111"/>
      <c r="VFB57" s="111"/>
      <c r="VFC57" s="111"/>
      <c r="VFD57" s="111"/>
      <c r="VFE57" s="111"/>
      <c r="VFF57" s="111"/>
      <c r="VFG57" s="111"/>
      <c r="VFH57" s="111"/>
      <c r="VFI57" s="111"/>
      <c r="VFJ57" s="111"/>
      <c r="VFK57" s="111"/>
      <c r="VFL57" s="111"/>
      <c r="VFM57" s="111"/>
      <c r="VFN57" s="111"/>
      <c r="VFO57" s="111"/>
      <c r="VFP57" s="111"/>
      <c r="VFQ57" s="111"/>
      <c r="VFR57" s="111"/>
      <c r="VFS57" s="111"/>
      <c r="VFT57" s="111"/>
      <c r="VFU57" s="111"/>
      <c r="VFV57" s="111"/>
      <c r="VFW57" s="111"/>
      <c r="VFX57" s="111"/>
      <c r="VFY57" s="111"/>
      <c r="VFZ57" s="111"/>
      <c r="VGA57" s="111"/>
      <c r="VGB57" s="111"/>
      <c r="VGC57" s="111"/>
      <c r="VGD57" s="111"/>
      <c r="VGE57" s="111"/>
      <c r="VGF57" s="111"/>
      <c r="VGG57" s="111"/>
      <c r="VGH57" s="111"/>
      <c r="VGI57" s="111"/>
      <c r="VGJ57" s="111"/>
      <c r="VGK57" s="111"/>
      <c r="VGL57" s="111"/>
      <c r="VGM57" s="111"/>
      <c r="VGN57" s="111"/>
      <c r="VGO57" s="111"/>
      <c r="VGP57" s="111"/>
      <c r="VGQ57" s="111"/>
      <c r="VGR57" s="111"/>
      <c r="VGS57" s="111"/>
      <c r="VGT57" s="111"/>
      <c r="VGU57" s="111"/>
      <c r="VGV57" s="111"/>
      <c r="VGW57" s="111"/>
      <c r="VGX57" s="111"/>
      <c r="VGY57" s="111"/>
      <c r="VGZ57" s="111"/>
      <c r="VHA57" s="111"/>
      <c r="VHB57" s="111"/>
      <c r="VHC57" s="111"/>
      <c r="VHD57" s="111"/>
      <c r="VHE57" s="111"/>
      <c r="VHF57" s="111"/>
      <c r="VHG57" s="111"/>
      <c r="VHH57" s="111"/>
      <c r="VHI57" s="111"/>
      <c r="VHJ57" s="111"/>
      <c r="VHK57" s="111"/>
      <c r="VHL57" s="111"/>
      <c r="VHM57" s="111"/>
      <c r="VHN57" s="111"/>
      <c r="VHO57" s="111"/>
      <c r="VHP57" s="111"/>
      <c r="VHQ57" s="111"/>
      <c r="VHR57" s="111"/>
      <c r="VHS57" s="111"/>
      <c r="VHT57" s="111"/>
      <c r="VHU57" s="111"/>
      <c r="VHV57" s="111"/>
      <c r="VHW57" s="111"/>
      <c r="VHX57" s="111"/>
      <c r="VHY57" s="111"/>
      <c r="VHZ57" s="111"/>
      <c r="VIA57" s="111"/>
      <c r="VIB57" s="111"/>
      <c r="VIC57" s="111"/>
      <c r="VID57" s="111"/>
      <c r="VIE57" s="111"/>
      <c r="VIF57" s="111"/>
      <c r="VIG57" s="111"/>
      <c r="VIH57" s="111"/>
      <c r="VII57" s="111"/>
      <c r="VIJ57" s="111"/>
      <c r="VIK57" s="111"/>
      <c r="VIL57" s="111"/>
      <c r="VIM57" s="111"/>
      <c r="VIN57" s="111"/>
      <c r="VIO57" s="111"/>
      <c r="VIP57" s="111"/>
      <c r="VIQ57" s="111"/>
      <c r="VIR57" s="111"/>
      <c r="VIS57" s="111"/>
      <c r="VIT57" s="111"/>
      <c r="VIU57" s="111"/>
      <c r="VIV57" s="111"/>
      <c r="VIW57" s="111"/>
      <c r="VIX57" s="111"/>
      <c r="VIY57" s="111"/>
      <c r="VIZ57" s="111"/>
      <c r="VJA57" s="111"/>
      <c r="VJB57" s="111"/>
      <c r="VJC57" s="111"/>
      <c r="VJD57" s="111"/>
      <c r="VJE57" s="111"/>
      <c r="VJF57" s="111"/>
      <c r="VJG57" s="111"/>
      <c r="VJH57" s="111"/>
      <c r="VJI57" s="111"/>
      <c r="VJJ57" s="111"/>
      <c r="VJK57" s="111"/>
      <c r="VJL57" s="111"/>
      <c r="VJM57" s="111"/>
      <c r="VJN57" s="111"/>
      <c r="VJO57" s="111"/>
      <c r="VJP57" s="111"/>
      <c r="VJQ57" s="111"/>
      <c r="VJR57" s="111"/>
      <c r="VJS57" s="111"/>
      <c r="VJT57" s="111"/>
      <c r="VJU57" s="111"/>
      <c r="VJV57" s="111"/>
      <c r="VJW57" s="111"/>
      <c r="VJX57" s="111"/>
      <c r="VJY57" s="111"/>
      <c r="VJZ57" s="111"/>
      <c r="VKA57" s="111"/>
      <c r="VKB57" s="111"/>
      <c r="VKC57" s="111"/>
      <c r="VKD57" s="111"/>
      <c r="VKE57" s="111"/>
      <c r="VKF57" s="111"/>
      <c r="VKG57" s="111"/>
      <c r="VKH57" s="111"/>
      <c r="VKI57" s="111"/>
      <c r="VKJ57" s="111"/>
      <c r="VKK57" s="111"/>
      <c r="VKL57" s="111"/>
      <c r="VKM57" s="111"/>
      <c r="VKN57" s="111"/>
      <c r="VKO57" s="111"/>
      <c r="VKP57" s="111"/>
      <c r="VKQ57" s="111"/>
      <c r="VKR57" s="111"/>
      <c r="VKS57" s="111"/>
      <c r="VKT57" s="111"/>
      <c r="VKU57" s="111"/>
      <c r="VKV57" s="111"/>
      <c r="VKW57" s="111"/>
      <c r="VKX57" s="111"/>
      <c r="VKY57" s="111"/>
      <c r="VKZ57" s="111"/>
      <c r="VLA57" s="111"/>
      <c r="VLB57" s="111"/>
      <c r="VLC57" s="111"/>
      <c r="VLD57" s="111"/>
      <c r="VLE57" s="111"/>
      <c r="VLF57" s="111"/>
      <c r="VLG57" s="111"/>
      <c r="VLH57" s="111"/>
      <c r="VLI57" s="111"/>
      <c r="VLJ57" s="111"/>
      <c r="VLK57" s="111"/>
      <c r="VLL57" s="111"/>
      <c r="VLM57" s="111"/>
      <c r="VLN57" s="111"/>
      <c r="VLO57" s="111"/>
      <c r="VLP57" s="111"/>
      <c r="VLQ57" s="111"/>
      <c r="VLR57" s="111"/>
      <c r="VLS57" s="111"/>
      <c r="VLT57" s="111"/>
      <c r="VLU57" s="111"/>
      <c r="VLV57" s="111"/>
      <c r="VLW57" s="111"/>
      <c r="VLX57" s="111"/>
      <c r="VLY57" s="111"/>
      <c r="VLZ57" s="111"/>
      <c r="VMA57" s="111"/>
      <c r="VMB57" s="111"/>
      <c r="VMC57" s="111"/>
      <c r="VMD57" s="111"/>
      <c r="VME57" s="111"/>
      <c r="VMF57" s="111"/>
      <c r="VMG57" s="111"/>
      <c r="VMH57" s="111"/>
      <c r="VMI57" s="111"/>
      <c r="VMJ57" s="111"/>
      <c r="VMK57" s="111"/>
      <c r="VML57" s="111"/>
      <c r="VMM57" s="111"/>
      <c r="VMN57" s="111"/>
      <c r="VMO57" s="111"/>
      <c r="VMP57" s="111"/>
      <c r="VMQ57" s="111"/>
      <c r="VMR57" s="111"/>
      <c r="VMS57" s="111"/>
      <c r="VMT57" s="111"/>
      <c r="VMU57" s="111"/>
      <c r="VMV57" s="111"/>
      <c r="VMW57" s="111"/>
      <c r="VMX57" s="111"/>
      <c r="VMY57" s="111"/>
      <c r="VMZ57" s="111"/>
      <c r="VNA57" s="111"/>
      <c r="VNB57" s="111"/>
      <c r="VNC57" s="111"/>
      <c r="VND57" s="111"/>
      <c r="VNE57" s="111"/>
      <c r="VNF57" s="111"/>
      <c r="VNG57" s="111"/>
      <c r="VNH57" s="111"/>
      <c r="VNI57" s="111"/>
      <c r="VNJ57" s="111"/>
      <c r="VNK57" s="111"/>
      <c r="VNL57" s="111"/>
      <c r="VNM57" s="111"/>
      <c r="VNN57" s="111"/>
      <c r="VNO57" s="111"/>
      <c r="VNP57" s="111"/>
      <c r="VNQ57" s="111"/>
      <c r="VNR57" s="111"/>
      <c r="VNS57" s="111"/>
      <c r="VNT57" s="111"/>
      <c r="VNU57" s="111"/>
      <c r="VNV57" s="111"/>
      <c r="VNW57" s="111"/>
      <c r="VNX57" s="111"/>
      <c r="VNY57" s="111"/>
      <c r="VNZ57" s="111"/>
      <c r="VOA57" s="111"/>
      <c r="VOB57" s="111"/>
      <c r="VOC57" s="111"/>
      <c r="VOD57" s="111"/>
      <c r="VOE57" s="111"/>
      <c r="VOF57" s="111"/>
      <c r="VOG57" s="111"/>
      <c r="VOH57" s="111"/>
      <c r="VOI57" s="111"/>
      <c r="VOJ57" s="111"/>
      <c r="VOK57" s="111"/>
      <c r="VOL57" s="111"/>
      <c r="VOM57" s="111"/>
      <c r="VON57" s="111"/>
      <c r="VOO57" s="111"/>
      <c r="VOP57" s="111"/>
      <c r="VOQ57" s="111"/>
      <c r="VOR57" s="111"/>
      <c r="VOS57" s="111"/>
      <c r="VOT57" s="111"/>
      <c r="VOU57" s="111"/>
      <c r="VOV57" s="111"/>
      <c r="VOW57" s="111"/>
      <c r="VOX57" s="111"/>
      <c r="VOY57" s="111"/>
      <c r="VOZ57" s="111"/>
      <c r="VPA57" s="111"/>
      <c r="VPB57" s="111"/>
      <c r="VPC57" s="111"/>
      <c r="VPD57" s="111"/>
      <c r="VPE57" s="111"/>
      <c r="VPF57" s="111"/>
      <c r="VPG57" s="111"/>
      <c r="VPH57" s="111"/>
      <c r="VPI57" s="111"/>
      <c r="VPJ57" s="111"/>
      <c r="VPK57" s="111"/>
      <c r="VPL57" s="111"/>
      <c r="VPM57" s="111"/>
      <c r="VPN57" s="111"/>
      <c r="VPO57" s="111"/>
      <c r="VPP57" s="111"/>
      <c r="VPQ57" s="111"/>
      <c r="VPR57" s="111"/>
      <c r="VPS57" s="111"/>
      <c r="VPT57" s="111"/>
      <c r="VPU57" s="111"/>
      <c r="VPV57" s="111"/>
      <c r="VPW57" s="111"/>
      <c r="VPX57" s="111"/>
      <c r="VPY57" s="111"/>
      <c r="VPZ57" s="111"/>
      <c r="VQA57" s="111"/>
      <c r="VQB57" s="111"/>
      <c r="VQC57" s="111"/>
      <c r="VQD57" s="111"/>
      <c r="VQE57" s="111"/>
      <c r="VQF57" s="111"/>
      <c r="VQG57" s="111"/>
      <c r="VQH57" s="111"/>
      <c r="VQI57" s="111"/>
      <c r="VQJ57" s="111"/>
      <c r="VQK57" s="111"/>
      <c r="VQL57" s="111"/>
      <c r="VQM57" s="111"/>
      <c r="VQN57" s="111"/>
      <c r="VQO57" s="111"/>
      <c r="VQP57" s="111"/>
      <c r="VQQ57" s="111"/>
      <c r="VQR57" s="111"/>
      <c r="VQS57" s="111"/>
      <c r="VQT57" s="111"/>
      <c r="VQU57" s="111"/>
      <c r="VQV57" s="111"/>
      <c r="VQW57" s="111"/>
      <c r="VQX57" s="111"/>
      <c r="VQY57" s="111"/>
      <c r="VQZ57" s="111"/>
      <c r="VRA57" s="111"/>
      <c r="VRB57" s="111"/>
      <c r="VRC57" s="111"/>
      <c r="VRD57" s="111"/>
      <c r="VRE57" s="111"/>
      <c r="VRF57" s="111"/>
      <c r="VRG57" s="111"/>
      <c r="VRH57" s="111"/>
      <c r="VRI57" s="111"/>
      <c r="VRJ57" s="111"/>
      <c r="VRK57" s="111"/>
      <c r="VRL57" s="111"/>
      <c r="VRM57" s="111"/>
      <c r="VRN57" s="111"/>
      <c r="VRO57" s="111"/>
      <c r="VRP57" s="111"/>
      <c r="VRQ57" s="111"/>
      <c r="VRR57" s="111"/>
      <c r="VRS57" s="111"/>
      <c r="VRT57" s="111"/>
      <c r="VRU57" s="111"/>
      <c r="VRV57" s="111"/>
      <c r="VRW57" s="111"/>
      <c r="VRX57" s="111"/>
      <c r="VRY57" s="111"/>
      <c r="VRZ57" s="111"/>
      <c r="VSA57" s="111"/>
      <c r="VSB57" s="111"/>
      <c r="VSC57" s="111"/>
      <c r="VSD57" s="111"/>
      <c r="VSE57" s="111"/>
      <c r="VSF57" s="111"/>
      <c r="VSG57" s="111"/>
      <c r="VSH57" s="111"/>
      <c r="VSI57" s="111"/>
      <c r="VSJ57" s="111"/>
      <c r="VSK57" s="111"/>
      <c r="VSL57" s="111"/>
      <c r="VSM57" s="111"/>
      <c r="VSN57" s="111"/>
      <c r="VSO57" s="111"/>
      <c r="VSP57" s="111"/>
      <c r="VSQ57" s="111"/>
      <c r="VSR57" s="111"/>
      <c r="VSS57" s="111"/>
      <c r="VST57" s="111"/>
      <c r="VSU57" s="111"/>
      <c r="VSV57" s="111"/>
      <c r="VSW57" s="111"/>
      <c r="VSX57" s="111"/>
      <c r="VSY57" s="111"/>
      <c r="VSZ57" s="111"/>
      <c r="VTA57" s="111"/>
      <c r="VTB57" s="111"/>
      <c r="VTC57" s="111"/>
      <c r="VTD57" s="111"/>
      <c r="VTE57" s="111"/>
      <c r="VTF57" s="111"/>
      <c r="VTG57" s="111"/>
      <c r="VTH57" s="111"/>
      <c r="VTI57" s="111"/>
      <c r="VTJ57" s="111"/>
      <c r="VTK57" s="111"/>
      <c r="VTL57" s="111"/>
      <c r="VTM57" s="111"/>
      <c r="VTN57" s="111"/>
      <c r="VTO57" s="111"/>
      <c r="VTP57" s="111"/>
      <c r="VTQ57" s="111"/>
      <c r="VTR57" s="111"/>
      <c r="VTS57" s="111"/>
      <c r="VTT57" s="111"/>
      <c r="VTU57" s="111"/>
      <c r="VTV57" s="111"/>
      <c r="VTW57" s="111"/>
      <c r="VTX57" s="111"/>
      <c r="VTY57" s="111"/>
      <c r="VTZ57" s="111"/>
      <c r="VUA57" s="111"/>
      <c r="VUB57" s="111"/>
      <c r="VUC57" s="111"/>
      <c r="VUD57" s="111"/>
      <c r="VUE57" s="111"/>
      <c r="VUF57" s="111"/>
      <c r="VUG57" s="111"/>
      <c r="VUH57" s="111"/>
      <c r="VUI57" s="111"/>
      <c r="VUJ57" s="111"/>
      <c r="VUK57" s="111"/>
      <c r="VUL57" s="111"/>
      <c r="VUM57" s="111"/>
      <c r="VUN57" s="111"/>
      <c r="VUO57" s="111"/>
      <c r="VUP57" s="111"/>
      <c r="VUQ57" s="111"/>
      <c r="VUR57" s="111"/>
      <c r="VUS57" s="111"/>
      <c r="VUT57" s="111"/>
      <c r="VUU57" s="111"/>
      <c r="VUV57" s="111"/>
      <c r="VUW57" s="111"/>
      <c r="VUX57" s="111"/>
      <c r="VUY57" s="111"/>
      <c r="VUZ57" s="111"/>
      <c r="VVA57" s="111"/>
      <c r="VVB57" s="111"/>
      <c r="VVC57" s="111"/>
      <c r="VVD57" s="111"/>
      <c r="VVE57" s="111"/>
      <c r="VVF57" s="111"/>
      <c r="VVG57" s="111"/>
      <c r="VVH57" s="111"/>
      <c r="VVI57" s="111"/>
      <c r="VVJ57" s="111"/>
      <c r="VVK57" s="111"/>
      <c r="VVL57" s="111"/>
      <c r="VVM57" s="111"/>
      <c r="VVN57" s="111"/>
      <c r="VVO57" s="111"/>
      <c r="VVP57" s="111"/>
      <c r="VVQ57" s="111"/>
      <c r="VVR57" s="111"/>
      <c r="VVS57" s="111"/>
      <c r="VVT57" s="111"/>
      <c r="VVU57" s="111"/>
      <c r="VVV57" s="111"/>
      <c r="VVW57" s="111"/>
      <c r="VVX57" s="111"/>
      <c r="VVY57" s="111"/>
      <c r="VVZ57" s="111"/>
      <c r="VWA57" s="111"/>
      <c r="VWB57" s="111"/>
      <c r="VWC57" s="111"/>
      <c r="VWD57" s="111"/>
      <c r="VWE57" s="111"/>
      <c r="VWF57" s="111"/>
      <c r="VWG57" s="111"/>
      <c r="VWH57" s="111"/>
      <c r="VWI57" s="111"/>
      <c r="VWJ57" s="111"/>
      <c r="VWK57" s="111"/>
      <c r="VWL57" s="111"/>
      <c r="VWM57" s="111"/>
      <c r="VWN57" s="111"/>
      <c r="VWO57" s="111"/>
      <c r="VWP57" s="111"/>
      <c r="VWQ57" s="111"/>
      <c r="VWR57" s="111"/>
      <c r="VWS57" s="111"/>
      <c r="VWT57" s="111"/>
      <c r="VWU57" s="111"/>
      <c r="VWV57" s="111"/>
      <c r="VWW57" s="111"/>
      <c r="VWX57" s="111"/>
      <c r="VWY57" s="111"/>
      <c r="VWZ57" s="111"/>
      <c r="VXA57" s="111"/>
      <c r="VXB57" s="111"/>
      <c r="VXC57" s="111"/>
      <c r="VXD57" s="111"/>
      <c r="VXE57" s="111"/>
      <c r="VXF57" s="111"/>
      <c r="VXG57" s="111"/>
      <c r="VXH57" s="111"/>
      <c r="VXI57" s="111"/>
      <c r="VXJ57" s="111"/>
      <c r="VXK57" s="111"/>
      <c r="VXL57" s="111"/>
      <c r="VXM57" s="111"/>
      <c r="VXN57" s="111"/>
      <c r="VXO57" s="111"/>
      <c r="VXP57" s="111"/>
      <c r="VXQ57" s="111"/>
      <c r="VXR57" s="111"/>
      <c r="VXS57" s="111"/>
      <c r="VXT57" s="111"/>
      <c r="VXU57" s="111"/>
      <c r="VXV57" s="111"/>
      <c r="VXW57" s="111"/>
      <c r="VXX57" s="111"/>
      <c r="VXY57" s="111"/>
      <c r="VXZ57" s="111"/>
      <c r="VYA57" s="111"/>
      <c r="VYB57" s="111"/>
      <c r="VYC57" s="111"/>
      <c r="VYD57" s="111"/>
      <c r="VYE57" s="111"/>
      <c r="VYF57" s="111"/>
      <c r="VYG57" s="111"/>
      <c r="VYH57" s="111"/>
      <c r="VYI57" s="111"/>
      <c r="VYJ57" s="111"/>
      <c r="VYK57" s="111"/>
      <c r="VYL57" s="111"/>
      <c r="VYM57" s="111"/>
      <c r="VYN57" s="111"/>
      <c r="VYO57" s="111"/>
      <c r="VYP57" s="111"/>
      <c r="VYQ57" s="111"/>
      <c r="VYR57" s="111"/>
      <c r="VYS57" s="111"/>
      <c r="VYT57" s="111"/>
      <c r="VYU57" s="111"/>
      <c r="VYV57" s="111"/>
      <c r="VYW57" s="111"/>
      <c r="VYX57" s="111"/>
      <c r="VYY57" s="111"/>
      <c r="VYZ57" s="111"/>
      <c r="VZA57" s="111"/>
      <c r="VZB57" s="111"/>
      <c r="VZC57" s="111"/>
      <c r="VZD57" s="111"/>
      <c r="VZE57" s="111"/>
      <c r="VZF57" s="111"/>
      <c r="VZG57" s="111"/>
      <c r="VZH57" s="111"/>
      <c r="VZI57" s="111"/>
      <c r="VZJ57" s="111"/>
      <c r="VZK57" s="111"/>
      <c r="VZL57" s="111"/>
      <c r="VZM57" s="111"/>
      <c r="VZN57" s="111"/>
      <c r="VZO57" s="111"/>
      <c r="VZP57" s="111"/>
      <c r="VZQ57" s="111"/>
      <c r="VZR57" s="111"/>
      <c r="VZS57" s="111"/>
      <c r="VZT57" s="111"/>
      <c r="VZU57" s="111"/>
      <c r="VZV57" s="111"/>
      <c r="VZW57" s="111"/>
      <c r="VZX57" s="111"/>
      <c r="VZY57" s="111"/>
      <c r="VZZ57" s="111"/>
      <c r="WAA57" s="111"/>
      <c r="WAB57" s="111"/>
      <c r="WAC57" s="111"/>
      <c r="WAD57" s="111"/>
      <c r="WAE57" s="111"/>
      <c r="WAF57" s="111"/>
      <c r="WAG57" s="111"/>
      <c r="WAH57" s="111"/>
      <c r="WAI57" s="111"/>
      <c r="WAJ57" s="111"/>
      <c r="WAK57" s="111"/>
      <c r="WAL57" s="111"/>
      <c r="WAM57" s="111"/>
      <c r="WAN57" s="111"/>
      <c r="WAO57" s="111"/>
      <c r="WAP57" s="111"/>
      <c r="WAQ57" s="111"/>
      <c r="WAR57" s="111"/>
      <c r="WAS57" s="111"/>
      <c r="WAT57" s="111"/>
      <c r="WAU57" s="111"/>
      <c r="WAV57" s="111"/>
      <c r="WAW57" s="111"/>
      <c r="WAX57" s="111"/>
      <c r="WAY57" s="111"/>
      <c r="WAZ57" s="111"/>
      <c r="WBA57" s="111"/>
      <c r="WBB57" s="111"/>
      <c r="WBC57" s="111"/>
      <c r="WBD57" s="111"/>
      <c r="WBE57" s="111"/>
      <c r="WBF57" s="111"/>
      <c r="WBG57" s="111"/>
      <c r="WBH57" s="111"/>
      <c r="WBI57" s="111"/>
      <c r="WBJ57" s="111"/>
      <c r="WBK57" s="111"/>
      <c r="WBL57" s="111"/>
      <c r="WBM57" s="111"/>
      <c r="WBN57" s="111"/>
      <c r="WBO57" s="111"/>
      <c r="WBP57" s="111"/>
      <c r="WBQ57" s="111"/>
      <c r="WBR57" s="111"/>
      <c r="WBS57" s="111"/>
      <c r="WBT57" s="111"/>
      <c r="WBU57" s="111"/>
      <c r="WBV57" s="111"/>
      <c r="WBW57" s="111"/>
      <c r="WBX57" s="111"/>
      <c r="WBY57" s="111"/>
      <c r="WBZ57" s="111"/>
      <c r="WCA57" s="111"/>
      <c r="WCB57" s="111"/>
      <c r="WCC57" s="111"/>
      <c r="WCD57" s="111"/>
      <c r="WCE57" s="111"/>
      <c r="WCF57" s="111"/>
      <c r="WCG57" s="111"/>
      <c r="WCH57" s="111"/>
      <c r="WCI57" s="111"/>
      <c r="WCJ57" s="111"/>
      <c r="WCK57" s="111"/>
      <c r="WCL57" s="111"/>
      <c r="WCM57" s="111"/>
      <c r="WCN57" s="111"/>
      <c r="WCO57" s="111"/>
      <c r="WCP57" s="111"/>
      <c r="WCQ57" s="111"/>
      <c r="WCR57" s="111"/>
      <c r="WCS57" s="111"/>
      <c r="WCT57" s="111"/>
      <c r="WCU57" s="111"/>
      <c r="WCV57" s="111"/>
      <c r="WCW57" s="111"/>
      <c r="WCX57" s="111"/>
      <c r="WCY57" s="111"/>
      <c r="WCZ57" s="111"/>
      <c r="WDA57" s="111"/>
      <c r="WDB57" s="111"/>
      <c r="WDC57" s="111"/>
      <c r="WDD57" s="111"/>
      <c r="WDE57" s="111"/>
      <c r="WDF57" s="111"/>
      <c r="WDG57" s="111"/>
      <c r="WDH57" s="111"/>
      <c r="WDI57" s="111"/>
      <c r="WDJ57" s="111"/>
      <c r="WDK57" s="111"/>
      <c r="WDL57" s="111"/>
      <c r="WDM57" s="111"/>
      <c r="WDN57" s="111"/>
      <c r="WDO57" s="111"/>
      <c r="WDP57" s="111"/>
      <c r="WDQ57" s="111"/>
      <c r="WDR57" s="111"/>
      <c r="WDS57" s="111"/>
      <c r="WDT57" s="111"/>
      <c r="WDU57" s="111"/>
      <c r="WDV57" s="111"/>
      <c r="WDW57" s="111"/>
      <c r="WDX57" s="111"/>
      <c r="WDY57" s="111"/>
      <c r="WDZ57" s="111"/>
      <c r="WEA57" s="111"/>
      <c r="WEB57" s="111"/>
      <c r="WEC57" s="111"/>
      <c r="WED57" s="111"/>
      <c r="WEE57" s="111"/>
      <c r="WEF57" s="111"/>
      <c r="WEG57" s="111"/>
      <c r="WEH57" s="111"/>
      <c r="WEI57" s="111"/>
      <c r="WEJ57" s="111"/>
      <c r="WEK57" s="111"/>
      <c r="WEL57" s="111"/>
      <c r="WEM57" s="111"/>
      <c r="WEN57" s="111"/>
      <c r="WEO57" s="111"/>
      <c r="WEP57" s="111"/>
      <c r="WEQ57" s="111"/>
      <c r="WER57" s="111"/>
      <c r="WES57" s="111"/>
      <c r="WET57" s="111"/>
      <c r="WEU57" s="111"/>
      <c r="WEV57" s="111"/>
      <c r="WEW57" s="111"/>
      <c r="WEX57" s="111"/>
      <c r="WEY57" s="111"/>
      <c r="WEZ57" s="111"/>
      <c r="WFA57" s="111"/>
      <c r="WFB57" s="111"/>
      <c r="WFC57" s="111"/>
      <c r="WFD57" s="111"/>
      <c r="WFE57" s="111"/>
      <c r="WFF57" s="111"/>
      <c r="WFG57" s="111"/>
      <c r="WFH57" s="111"/>
      <c r="WFI57" s="111"/>
      <c r="WFJ57" s="111"/>
      <c r="WFK57" s="111"/>
      <c r="WFL57" s="111"/>
      <c r="WFM57" s="111"/>
      <c r="WFN57" s="111"/>
      <c r="WFO57" s="111"/>
      <c r="WFP57" s="111"/>
      <c r="WFQ57" s="111"/>
      <c r="WFR57" s="111"/>
      <c r="WFS57" s="111"/>
      <c r="WFT57" s="111"/>
      <c r="WFU57" s="111"/>
      <c r="WFV57" s="111"/>
      <c r="WFW57" s="111"/>
      <c r="WFX57" s="111"/>
      <c r="WFY57" s="111"/>
      <c r="WFZ57" s="111"/>
      <c r="WGA57" s="111"/>
      <c r="WGB57" s="111"/>
      <c r="WGC57" s="111"/>
      <c r="WGD57" s="111"/>
      <c r="WGE57" s="111"/>
      <c r="WGF57" s="111"/>
      <c r="WGG57" s="111"/>
      <c r="WGH57" s="111"/>
      <c r="WGI57" s="111"/>
      <c r="WGJ57" s="111"/>
      <c r="WGK57" s="111"/>
      <c r="WGL57" s="111"/>
      <c r="WGM57" s="111"/>
      <c r="WGN57" s="111"/>
      <c r="WGO57" s="111"/>
      <c r="WGP57" s="111"/>
      <c r="WGQ57" s="111"/>
      <c r="WGR57" s="111"/>
      <c r="WGS57" s="111"/>
      <c r="WGT57" s="111"/>
      <c r="WGU57" s="111"/>
      <c r="WGV57" s="111"/>
      <c r="WGW57" s="111"/>
      <c r="WGX57" s="111"/>
      <c r="WGY57" s="111"/>
      <c r="WGZ57" s="111"/>
      <c r="WHA57" s="111"/>
      <c r="WHB57" s="111"/>
      <c r="WHC57" s="111"/>
      <c r="WHD57" s="111"/>
      <c r="WHE57" s="111"/>
      <c r="WHF57" s="111"/>
      <c r="WHG57" s="111"/>
      <c r="WHH57" s="111"/>
      <c r="WHI57" s="111"/>
      <c r="WHJ57" s="111"/>
      <c r="WHK57" s="111"/>
      <c r="WHL57" s="111"/>
      <c r="WHM57" s="111"/>
      <c r="WHN57" s="111"/>
      <c r="WHO57" s="111"/>
      <c r="WHP57" s="111"/>
      <c r="WHQ57" s="111"/>
      <c r="WHR57" s="111"/>
      <c r="WHS57" s="111"/>
      <c r="WHT57" s="111"/>
      <c r="WHU57" s="111"/>
      <c r="WHV57" s="111"/>
      <c r="WHW57" s="111"/>
      <c r="WHX57" s="111"/>
      <c r="WHY57" s="111"/>
      <c r="WHZ57" s="111"/>
      <c r="WIA57" s="111"/>
      <c r="WIB57" s="111"/>
      <c r="WIC57" s="111"/>
      <c r="WID57" s="111"/>
      <c r="WIE57" s="111"/>
      <c r="WIF57" s="111"/>
      <c r="WIG57" s="111"/>
      <c r="WIH57" s="111"/>
      <c r="WII57" s="111"/>
      <c r="WIJ57" s="111"/>
      <c r="WIK57" s="111"/>
      <c r="WIL57" s="111"/>
      <c r="WIM57" s="111"/>
      <c r="WIN57" s="111"/>
      <c r="WIO57" s="111"/>
      <c r="WIP57" s="111"/>
      <c r="WIQ57" s="111"/>
      <c r="WIR57" s="111"/>
      <c r="WIS57" s="111"/>
      <c r="WIT57" s="111"/>
      <c r="WIU57" s="111"/>
      <c r="WIV57" s="111"/>
      <c r="WIW57" s="111"/>
      <c r="WIX57" s="111"/>
      <c r="WIY57" s="111"/>
      <c r="WIZ57" s="111"/>
      <c r="WJA57" s="111"/>
      <c r="WJB57" s="111"/>
      <c r="WJC57" s="111"/>
      <c r="WJD57" s="111"/>
      <c r="WJE57" s="111"/>
      <c r="WJF57" s="111"/>
      <c r="WJG57" s="111"/>
      <c r="WJH57" s="111"/>
      <c r="WJI57" s="111"/>
      <c r="WJJ57" s="111"/>
      <c r="WJK57" s="111"/>
      <c r="WJL57" s="111"/>
      <c r="WJM57" s="111"/>
      <c r="WJN57" s="111"/>
      <c r="WJO57" s="111"/>
      <c r="WJP57" s="111"/>
      <c r="WJQ57" s="111"/>
      <c r="WJR57" s="111"/>
      <c r="WJS57" s="111"/>
      <c r="WJT57" s="111"/>
      <c r="WJU57" s="111"/>
      <c r="WJV57" s="111"/>
      <c r="WJW57" s="111"/>
      <c r="WJX57" s="111"/>
      <c r="WJY57" s="111"/>
      <c r="WJZ57" s="111"/>
      <c r="WKA57" s="111"/>
      <c r="WKB57" s="111"/>
      <c r="WKC57" s="111"/>
      <c r="WKD57" s="111"/>
      <c r="WKE57" s="111"/>
      <c r="WKF57" s="111"/>
      <c r="WKG57" s="111"/>
      <c r="WKH57" s="111"/>
      <c r="WKI57" s="111"/>
      <c r="WKJ57" s="111"/>
      <c r="WKK57" s="111"/>
      <c r="WKL57" s="111"/>
      <c r="WKM57" s="111"/>
      <c r="WKN57" s="111"/>
      <c r="WKO57" s="111"/>
      <c r="WKP57" s="111"/>
      <c r="WKQ57" s="111"/>
      <c r="WKR57" s="111"/>
      <c r="WKS57" s="111"/>
      <c r="WKT57" s="111"/>
      <c r="WKU57" s="111"/>
      <c r="WKV57" s="111"/>
      <c r="WKW57" s="111"/>
      <c r="WKX57" s="111"/>
      <c r="WKY57" s="111"/>
      <c r="WKZ57" s="111"/>
      <c r="WLA57" s="111"/>
      <c r="WLB57" s="111"/>
      <c r="WLC57" s="111"/>
      <c r="WLD57" s="111"/>
      <c r="WLE57" s="111"/>
      <c r="WLF57" s="111"/>
      <c r="WLG57" s="111"/>
      <c r="WLH57" s="111"/>
      <c r="WLI57" s="111"/>
      <c r="WLJ57" s="111"/>
      <c r="WLK57" s="111"/>
      <c r="WLL57" s="111"/>
      <c r="WLM57" s="111"/>
      <c r="WLN57" s="111"/>
      <c r="WLO57" s="111"/>
      <c r="WLP57" s="111"/>
      <c r="WLQ57" s="111"/>
      <c r="WLR57" s="111"/>
      <c r="WLS57" s="111"/>
      <c r="WLT57" s="111"/>
      <c r="WLU57" s="111"/>
      <c r="WLV57" s="111"/>
      <c r="WLW57" s="111"/>
      <c r="WLX57" s="111"/>
      <c r="WLY57" s="111"/>
      <c r="WLZ57" s="111"/>
      <c r="WMA57" s="111"/>
      <c r="WMB57" s="111"/>
      <c r="WMC57" s="111"/>
      <c r="WMD57" s="111"/>
      <c r="WME57" s="111"/>
      <c r="WMF57" s="111"/>
      <c r="WMG57" s="111"/>
      <c r="WMH57" s="111"/>
      <c r="WMI57" s="111"/>
      <c r="WMJ57" s="111"/>
      <c r="WMK57" s="111"/>
      <c r="WML57" s="111"/>
      <c r="WMM57" s="111"/>
      <c r="WMN57" s="111"/>
      <c r="WMO57" s="111"/>
      <c r="WMP57" s="111"/>
      <c r="WMQ57" s="111"/>
      <c r="WMR57" s="111"/>
      <c r="WMS57" s="111"/>
      <c r="WMT57" s="111"/>
      <c r="WMU57" s="111"/>
      <c r="WMV57" s="111"/>
      <c r="WMW57" s="111"/>
      <c r="WMX57" s="111"/>
      <c r="WMY57" s="111"/>
      <c r="WMZ57" s="111"/>
      <c r="WNA57" s="111"/>
      <c r="WNB57" s="111"/>
      <c r="WNC57" s="111"/>
      <c r="WND57" s="111"/>
      <c r="WNE57" s="111"/>
      <c r="WNF57" s="111"/>
      <c r="WNG57" s="111"/>
      <c r="WNH57" s="111"/>
      <c r="WNI57" s="111"/>
      <c r="WNJ57" s="111"/>
      <c r="WNK57" s="111"/>
      <c r="WNL57" s="111"/>
      <c r="WNM57" s="111"/>
      <c r="WNN57" s="111"/>
      <c r="WNO57" s="111"/>
      <c r="WNP57" s="111"/>
      <c r="WNQ57" s="111"/>
      <c r="WNR57" s="111"/>
      <c r="WNS57" s="111"/>
      <c r="WNT57" s="111"/>
      <c r="WNU57" s="111"/>
      <c r="WNV57" s="111"/>
      <c r="WNW57" s="111"/>
      <c r="WNX57" s="111"/>
      <c r="WNY57" s="111"/>
      <c r="WNZ57" s="111"/>
      <c r="WOA57" s="111"/>
      <c r="WOB57" s="111"/>
      <c r="WOC57" s="111"/>
      <c r="WOD57" s="111"/>
      <c r="WOE57" s="111"/>
      <c r="WOF57" s="111"/>
      <c r="WOG57" s="111"/>
      <c r="WOH57" s="111"/>
      <c r="WOI57" s="111"/>
      <c r="WOJ57" s="111"/>
      <c r="WOK57" s="111"/>
      <c r="WOL57" s="111"/>
      <c r="WOM57" s="111"/>
      <c r="WON57" s="111"/>
      <c r="WOO57" s="111"/>
      <c r="WOP57" s="111"/>
      <c r="WOQ57" s="111"/>
      <c r="WOR57" s="111"/>
      <c r="WOS57" s="111"/>
      <c r="WOT57" s="111"/>
      <c r="WOU57" s="111"/>
      <c r="WOV57" s="111"/>
      <c r="WOW57" s="111"/>
      <c r="WOX57" s="111"/>
      <c r="WOY57" s="111"/>
      <c r="WOZ57" s="111"/>
      <c r="WPA57" s="111"/>
      <c r="WPB57" s="111"/>
      <c r="WPC57" s="111"/>
      <c r="WPD57" s="111"/>
      <c r="WPE57" s="111"/>
      <c r="WPF57" s="111"/>
      <c r="WPG57" s="111"/>
      <c r="WPH57" s="111"/>
      <c r="WPI57" s="111"/>
      <c r="WPJ57" s="111"/>
      <c r="WPK57" s="111"/>
      <c r="WPL57" s="111"/>
      <c r="WPM57" s="111"/>
      <c r="WPN57" s="111"/>
      <c r="WPO57" s="111"/>
      <c r="WPP57" s="111"/>
      <c r="WPQ57" s="111"/>
      <c r="WPR57" s="111"/>
      <c r="WPS57" s="111"/>
      <c r="WPT57" s="111"/>
      <c r="WPU57" s="111"/>
      <c r="WPV57" s="111"/>
      <c r="WPW57" s="111"/>
      <c r="WPX57" s="111"/>
      <c r="WPY57" s="111"/>
      <c r="WPZ57" s="111"/>
      <c r="WQA57" s="111"/>
      <c r="WQB57" s="111"/>
      <c r="WQC57" s="111"/>
      <c r="WQD57" s="111"/>
      <c r="WQE57" s="111"/>
      <c r="WQF57" s="111"/>
      <c r="WQG57" s="111"/>
      <c r="WQH57" s="111"/>
      <c r="WQI57" s="111"/>
      <c r="WQJ57" s="111"/>
      <c r="WQK57" s="111"/>
      <c r="WQL57" s="111"/>
      <c r="WQM57" s="111"/>
      <c r="WQN57" s="111"/>
      <c r="WQO57" s="111"/>
      <c r="WQP57" s="111"/>
      <c r="WQQ57" s="111"/>
      <c r="WQR57" s="111"/>
      <c r="WQS57" s="111"/>
      <c r="WQT57" s="111"/>
      <c r="WQU57" s="111"/>
      <c r="WQV57" s="111"/>
      <c r="WQW57" s="111"/>
      <c r="WQX57" s="111"/>
      <c r="WQY57" s="111"/>
      <c r="WQZ57" s="111"/>
      <c r="WRA57" s="111"/>
      <c r="WRB57" s="111"/>
      <c r="WRC57" s="111"/>
      <c r="WRD57" s="111"/>
      <c r="WRE57" s="111"/>
      <c r="WRF57" s="111"/>
      <c r="WRG57" s="111"/>
      <c r="WRH57" s="111"/>
      <c r="WRI57" s="111"/>
      <c r="WRJ57" s="111"/>
      <c r="WRK57" s="111"/>
      <c r="WRL57" s="111"/>
      <c r="WRM57" s="111"/>
      <c r="WRN57" s="111"/>
      <c r="WRO57" s="111"/>
      <c r="WRP57" s="111"/>
      <c r="WRQ57" s="111"/>
      <c r="WRR57" s="111"/>
      <c r="WRS57" s="111"/>
      <c r="WRT57" s="111"/>
      <c r="WRU57" s="111"/>
      <c r="WRV57" s="111"/>
      <c r="WRW57" s="111"/>
      <c r="WRX57" s="111"/>
      <c r="WRY57" s="111"/>
      <c r="WRZ57" s="111"/>
      <c r="WSA57" s="111"/>
      <c r="WSB57" s="111"/>
      <c r="WSC57" s="111"/>
      <c r="WSD57" s="111"/>
      <c r="WSE57" s="111"/>
      <c r="WSF57" s="111"/>
      <c r="WSG57" s="111"/>
      <c r="WSH57" s="111"/>
      <c r="WSI57" s="111"/>
      <c r="WSJ57" s="111"/>
      <c r="WSK57" s="111"/>
      <c r="WSL57" s="111"/>
      <c r="WSM57" s="111"/>
      <c r="WSN57" s="111"/>
      <c r="WSO57" s="111"/>
      <c r="WSP57" s="111"/>
      <c r="WSQ57" s="111"/>
      <c r="WSR57" s="111"/>
      <c r="WSS57" s="111"/>
      <c r="WST57" s="111"/>
      <c r="WSU57" s="111"/>
      <c r="WSV57" s="111"/>
      <c r="WSW57" s="111"/>
      <c r="WSX57" s="111"/>
      <c r="WSY57" s="111"/>
      <c r="WSZ57" s="111"/>
      <c r="WTA57" s="111"/>
      <c r="WTB57" s="111"/>
      <c r="WTC57" s="111"/>
      <c r="WTD57" s="111"/>
      <c r="WTE57" s="111"/>
      <c r="WTF57" s="111"/>
      <c r="WTG57" s="111"/>
      <c r="WTH57" s="111"/>
      <c r="WTI57" s="111"/>
      <c r="WTJ57" s="111"/>
      <c r="WTK57" s="111"/>
      <c r="WTL57" s="111"/>
      <c r="WTM57" s="111"/>
      <c r="WTN57" s="111"/>
      <c r="WTO57" s="111"/>
      <c r="WTP57" s="111"/>
      <c r="WTQ57" s="111"/>
      <c r="WTR57" s="111"/>
      <c r="WTS57" s="111"/>
      <c r="WTT57" s="111"/>
      <c r="WTU57" s="111"/>
      <c r="WTV57" s="111"/>
      <c r="WTW57" s="111"/>
      <c r="WTX57" s="111"/>
      <c r="WTY57" s="111"/>
      <c r="WTZ57" s="111"/>
      <c r="WUA57" s="111"/>
      <c r="WUB57" s="111"/>
      <c r="WUC57" s="111"/>
      <c r="WUD57" s="111"/>
      <c r="WUE57" s="111"/>
      <c r="WUF57" s="111"/>
      <c r="WUG57" s="111"/>
      <c r="WUH57" s="111"/>
      <c r="WUI57" s="111"/>
      <c r="WUJ57" s="111"/>
      <c r="WUK57" s="111"/>
      <c r="WUL57" s="111"/>
      <c r="WUM57" s="111"/>
      <c r="WUN57" s="111"/>
      <c r="WUO57" s="111"/>
      <c r="WUP57" s="111"/>
      <c r="WUQ57" s="111"/>
      <c r="WUR57" s="111"/>
      <c r="WUS57" s="111"/>
      <c r="WUT57" s="111"/>
      <c r="WUU57" s="111"/>
      <c r="WUV57" s="111"/>
      <c r="WUW57" s="111"/>
      <c r="WUX57" s="111"/>
      <c r="WUY57" s="111"/>
      <c r="WUZ57" s="111"/>
      <c r="WVA57" s="111"/>
      <c r="WVB57" s="111"/>
      <c r="WVC57" s="111"/>
      <c r="WVD57" s="111"/>
      <c r="WVE57" s="111"/>
      <c r="WVF57" s="111"/>
      <c r="WVG57" s="111"/>
      <c r="WVH57" s="111"/>
      <c r="WVI57" s="111"/>
      <c r="WVJ57" s="111"/>
      <c r="WVK57" s="111"/>
      <c r="WVL57" s="111"/>
      <c r="WVM57" s="111"/>
      <c r="WVN57" s="111"/>
      <c r="WVO57" s="111"/>
      <c r="WVP57" s="111"/>
      <c r="WVQ57" s="111"/>
      <c r="WVR57" s="111"/>
      <c r="WVS57" s="111"/>
      <c r="WVT57" s="111"/>
      <c r="WVU57" s="111"/>
      <c r="WVV57" s="111"/>
      <c r="WVW57" s="111"/>
      <c r="WVX57" s="111"/>
      <c r="WVY57" s="111"/>
      <c r="WVZ57" s="111"/>
      <c r="WWA57" s="111"/>
      <c r="WWB57" s="111"/>
      <c r="WWC57" s="111"/>
      <c r="WWD57" s="111"/>
      <c r="WWE57" s="111"/>
      <c r="WWF57" s="111"/>
      <c r="WWG57" s="111"/>
      <c r="WWH57" s="111"/>
      <c r="WWI57" s="111"/>
      <c r="WWJ57" s="111"/>
      <c r="WWK57" s="111"/>
      <c r="WWL57" s="111"/>
      <c r="WWM57" s="111"/>
      <c r="WWN57" s="111"/>
      <c r="WWO57" s="111"/>
      <c r="WWP57" s="111"/>
      <c r="WWQ57" s="111"/>
      <c r="WWR57" s="111"/>
      <c r="WWS57" s="111"/>
      <c r="WWT57" s="111"/>
      <c r="WWU57" s="111"/>
      <c r="WWV57" s="111"/>
      <c r="WWW57" s="111"/>
      <c r="WWX57" s="111"/>
      <c r="WWY57" s="111"/>
      <c r="WWZ57" s="111"/>
      <c r="WXA57" s="111"/>
      <c r="WXB57" s="111"/>
      <c r="WXC57" s="111"/>
      <c r="WXD57" s="111"/>
      <c r="WXE57" s="111"/>
      <c r="WXF57" s="111"/>
      <c r="WXG57" s="111"/>
      <c r="WXH57" s="111"/>
      <c r="WXI57" s="111"/>
      <c r="WXJ57" s="111"/>
      <c r="WXK57" s="111"/>
      <c r="WXL57" s="111"/>
      <c r="WXM57" s="111"/>
      <c r="WXN57" s="111"/>
      <c r="WXO57" s="111"/>
      <c r="WXP57" s="111"/>
      <c r="WXQ57" s="111"/>
      <c r="WXR57" s="111"/>
      <c r="WXS57" s="111"/>
      <c r="WXT57" s="111"/>
      <c r="WXU57" s="111"/>
      <c r="WXV57" s="111"/>
      <c r="WXW57" s="111"/>
      <c r="WXX57" s="111"/>
      <c r="WXY57" s="111"/>
      <c r="WXZ57" s="111"/>
      <c r="WYA57" s="111"/>
      <c r="WYB57" s="111"/>
      <c r="WYC57" s="111"/>
      <c r="WYD57" s="111"/>
      <c r="WYE57" s="111"/>
      <c r="WYF57" s="111"/>
      <c r="WYG57" s="111"/>
      <c r="WYH57" s="111"/>
      <c r="WYI57" s="111"/>
      <c r="WYJ57" s="111"/>
      <c r="WYK57" s="111"/>
      <c r="WYL57" s="111"/>
      <c r="WYM57" s="111"/>
      <c r="WYN57" s="111"/>
      <c r="WYO57" s="111"/>
      <c r="WYP57" s="111"/>
      <c r="WYQ57" s="111"/>
      <c r="WYR57" s="111"/>
      <c r="WYS57" s="111"/>
      <c r="WYT57" s="111"/>
      <c r="WYU57" s="111"/>
      <c r="WYV57" s="111"/>
      <c r="WYW57" s="111"/>
      <c r="WYX57" s="111"/>
      <c r="WYY57" s="111"/>
      <c r="WYZ57" s="111"/>
      <c r="WZA57" s="111"/>
      <c r="WZB57" s="111"/>
      <c r="WZC57" s="111"/>
      <c r="WZD57" s="111"/>
      <c r="WZE57" s="111"/>
      <c r="WZF57" s="111"/>
      <c r="WZG57" s="111"/>
      <c r="WZH57" s="111"/>
      <c r="WZI57" s="111"/>
      <c r="WZJ57" s="111"/>
      <c r="WZK57" s="111"/>
      <c r="WZL57" s="111"/>
      <c r="WZM57" s="111"/>
      <c r="WZN57" s="111"/>
      <c r="WZO57" s="111"/>
      <c r="WZP57" s="111"/>
      <c r="WZQ57" s="111"/>
      <c r="WZR57" s="111"/>
      <c r="WZS57" s="111"/>
      <c r="WZT57" s="111"/>
      <c r="WZU57" s="111"/>
      <c r="WZV57" s="111"/>
      <c r="WZW57" s="111"/>
      <c r="WZX57" s="111"/>
      <c r="WZY57" s="111"/>
      <c r="WZZ57" s="111"/>
      <c r="XAA57" s="111"/>
      <c r="XAB57" s="111"/>
      <c r="XAC57" s="111"/>
      <c r="XAD57" s="111"/>
      <c r="XAE57" s="111"/>
      <c r="XAF57" s="111"/>
      <c r="XAG57" s="111"/>
      <c r="XAH57" s="111"/>
      <c r="XAI57" s="111"/>
      <c r="XAJ57" s="111"/>
      <c r="XAK57" s="111"/>
      <c r="XAL57" s="111"/>
      <c r="XAM57" s="111"/>
      <c r="XAN57" s="111"/>
      <c r="XAO57" s="111"/>
      <c r="XAP57" s="111"/>
      <c r="XAQ57" s="111"/>
      <c r="XAR57" s="111"/>
      <c r="XAS57" s="111"/>
      <c r="XAT57" s="111"/>
      <c r="XAU57" s="111"/>
      <c r="XAV57" s="111"/>
      <c r="XAW57" s="111"/>
      <c r="XAX57" s="111"/>
      <c r="XAY57" s="111"/>
      <c r="XAZ57" s="111"/>
      <c r="XBA57" s="111"/>
      <c r="XBB57" s="111"/>
      <c r="XBC57" s="111"/>
      <c r="XBD57" s="111"/>
      <c r="XBE57" s="111"/>
      <c r="XBF57" s="111"/>
      <c r="XBG57" s="111"/>
      <c r="XBH57" s="111"/>
      <c r="XBI57" s="111"/>
      <c r="XBJ57" s="111"/>
      <c r="XBK57" s="111"/>
      <c r="XBL57" s="111"/>
      <c r="XBM57" s="111"/>
      <c r="XBN57" s="111"/>
      <c r="XBO57" s="111"/>
      <c r="XBP57" s="111"/>
      <c r="XBQ57" s="111"/>
      <c r="XBR57" s="111"/>
      <c r="XBS57" s="111"/>
      <c r="XBT57" s="111"/>
      <c r="XBU57" s="111"/>
      <c r="XBV57" s="111"/>
      <c r="XBW57" s="111"/>
      <c r="XBX57" s="111"/>
      <c r="XBY57" s="111"/>
      <c r="XBZ57" s="111"/>
      <c r="XCA57" s="111"/>
      <c r="XCB57" s="111"/>
      <c r="XCC57" s="111"/>
      <c r="XCD57" s="111"/>
      <c r="XCE57" s="111"/>
      <c r="XCF57" s="111"/>
      <c r="XCG57" s="111"/>
      <c r="XCH57" s="111"/>
      <c r="XCI57" s="111"/>
      <c r="XCJ57" s="111"/>
      <c r="XCK57" s="111"/>
      <c r="XCL57" s="111"/>
      <c r="XCM57" s="111"/>
      <c r="XCN57" s="111"/>
      <c r="XCO57" s="111"/>
      <c r="XCP57" s="111"/>
      <c r="XCQ57" s="111"/>
      <c r="XCR57" s="111"/>
      <c r="XCS57" s="111"/>
      <c r="XCT57" s="111"/>
      <c r="XCU57" s="111"/>
      <c r="XCV57" s="111"/>
      <c r="XCW57" s="111"/>
      <c r="XCX57" s="111"/>
      <c r="XCY57" s="111"/>
      <c r="XCZ57" s="111"/>
      <c r="XDA57" s="111"/>
      <c r="XDB57" s="111"/>
      <c r="XDC57" s="111"/>
      <c r="XDD57" s="111"/>
      <c r="XDE57" s="111"/>
      <c r="XDF57" s="111"/>
      <c r="XDG57" s="111"/>
      <c r="XDH57" s="111"/>
      <c r="XDI57" s="111"/>
      <c r="XDJ57" s="111"/>
      <c r="XDK57" s="111"/>
      <c r="XDL57" s="111"/>
      <c r="XDM57" s="111"/>
      <c r="XDN57" s="111"/>
      <c r="XDO57" s="111"/>
      <c r="XDP57" s="111"/>
      <c r="XDQ57" s="111"/>
      <c r="XDR57" s="111"/>
      <c r="XDS57" s="111"/>
      <c r="XDT57" s="111"/>
      <c r="XDU57" s="111"/>
      <c r="XDV57" s="111"/>
      <c r="XDW57" s="111"/>
      <c r="XDX57" s="111"/>
      <c r="XDY57" s="111"/>
      <c r="XDZ57" s="111"/>
      <c r="XEA57" s="111"/>
      <c r="XEB57" s="111"/>
      <c r="XEC57" s="111"/>
      <c r="XED57" s="111"/>
      <c r="XEE57" s="111"/>
      <c r="XEF57" s="111"/>
      <c r="XEG57" s="111"/>
      <c r="XEH57" s="111"/>
      <c r="XEI57" s="111"/>
      <c r="XEJ57" s="111"/>
      <c r="XEK57" s="111"/>
      <c r="XEL57" s="111"/>
      <c r="XEM57" s="111"/>
      <c r="XEN57" s="111"/>
      <c r="XEO57" s="111"/>
      <c r="XEP57" s="111"/>
      <c r="XEQ57" s="111"/>
      <c r="XER57" s="111"/>
      <c r="XES57" s="111"/>
      <c r="XET57" s="111"/>
      <c r="XEU57" s="111"/>
      <c r="XEV57" s="111"/>
      <c r="XEW57" s="111"/>
      <c r="XEX57" s="111"/>
      <c r="XEY57" s="111"/>
      <c r="XEZ57" s="111"/>
      <c r="XFA57" s="111"/>
      <c r="XFB57" s="111"/>
      <c r="XFC57" s="111"/>
    </row>
    <row r="58" spans="1:16383" x14ac:dyDescent="0.25">
      <c r="A58" s="95" t="s">
        <v>39</v>
      </c>
      <c r="B58" s="95" t="s">
        <v>259</v>
      </c>
      <c r="C58" s="129" t="s">
        <v>12</v>
      </c>
      <c r="D58" s="123">
        <f>ROUND('Operating Efficiency(%)'!D58*' Capacity by Company'!D58,4)</f>
        <v>0</v>
      </c>
      <c r="E58" s="123">
        <f>ROUND('Operating Efficiency(%)'!E58*' Capacity by Company'!E58,4)</f>
        <v>0</v>
      </c>
      <c r="F58" s="123">
        <f>ROUND('Operating Efficiency(%)'!F58*' Capacity by Company'!F58,4)</f>
        <v>0</v>
      </c>
      <c r="G58" s="123">
        <f>ROUND('Operating Efficiency(%)'!G58*' Capacity by Company'!G58,4)</f>
        <v>0</v>
      </c>
      <c r="H58" s="123">
        <f>ROUND('Operating Efficiency(%)'!H58*' Capacity by Company'!H58,4)</f>
        <v>0</v>
      </c>
      <c r="I58" s="123">
        <f>ROUND('Operating Efficiency(%)'!I58*' Capacity by Company'!I58,4)</f>
        <v>0</v>
      </c>
      <c r="J58" s="123">
        <f>ROUND('Operating Efficiency(%)'!J58*' Capacity by Company'!J58,4)</f>
        <v>0</v>
      </c>
      <c r="K58" s="123">
        <f>ROUND('Operating Efficiency(%)'!K58*' Capacity by Company'!K58,4)</f>
        <v>0</v>
      </c>
      <c r="L58" s="123">
        <f>ROUND('Operating Efficiency(%)'!L58*' Capacity by Company'!L58,4)</f>
        <v>0</v>
      </c>
      <c r="M58" s="123">
        <f>ROUND('Operating Efficiency(%)'!M58*' Capacity by Company'!M58,4)</f>
        <v>0</v>
      </c>
      <c r="N58" s="123">
        <f>ROUND('Operating Efficiency(%)'!N58*' Capacity by Company'!N58,4)</f>
        <v>0</v>
      </c>
      <c r="O58" s="123">
        <f>ROUND('Operating Efficiency(%)'!O58*' Capacity by Company'!O58,4)</f>
        <v>0</v>
      </c>
      <c r="P58" s="123">
        <f>ROUND('Operating Efficiency(%)'!P58*' Capacity by Company'!P58,4)</f>
        <v>0</v>
      </c>
      <c r="Q58" s="123">
        <f>ROUND('Operating Efficiency(%)'!Q58*' Capacity by Company'!Q58,4)</f>
        <v>0</v>
      </c>
      <c r="R58" s="123">
        <f>ROUND('Operating Efficiency(%)'!R58*' Capacity by Company'!R58,4)</f>
        <v>0</v>
      </c>
      <c r="S58" s="123">
        <f>ROUND('Operating Efficiency(%)'!S58*' Capacity by Company'!S58,4)</f>
        <v>0</v>
      </c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13"/>
      <c r="FG58" s="113"/>
      <c r="FH58" s="113"/>
      <c r="FI58" s="113"/>
      <c r="FJ58" s="113"/>
      <c r="FK58" s="113"/>
      <c r="FL58" s="113"/>
      <c r="FM58" s="113"/>
      <c r="FN58" s="113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3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3"/>
      <c r="GM58" s="113"/>
      <c r="GN58" s="113"/>
      <c r="GO58" s="113"/>
      <c r="GP58" s="113"/>
      <c r="GQ58" s="113"/>
      <c r="GR58" s="113"/>
      <c r="GS58" s="113"/>
      <c r="GT58" s="113"/>
      <c r="GU58" s="113"/>
      <c r="GV58" s="113"/>
      <c r="GW58" s="113"/>
      <c r="GX58" s="113"/>
      <c r="GY58" s="113"/>
      <c r="GZ58" s="113"/>
      <c r="HA58" s="113"/>
      <c r="HB58" s="113"/>
      <c r="HC58" s="113"/>
      <c r="HD58" s="113"/>
      <c r="HE58" s="113"/>
      <c r="HF58" s="113"/>
      <c r="HG58" s="113"/>
      <c r="HH58" s="113"/>
      <c r="HI58" s="113"/>
      <c r="HJ58" s="113"/>
      <c r="HK58" s="113"/>
      <c r="HL58" s="113"/>
      <c r="HM58" s="113"/>
      <c r="HN58" s="113"/>
      <c r="HO58" s="113"/>
      <c r="HP58" s="113"/>
      <c r="HQ58" s="113"/>
      <c r="HR58" s="113"/>
      <c r="HS58" s="113"/>
      <c r="HT58" s="113"/>
      <c r="HU58" s="113"/>
      <c r="HV58" s="113"/>
      <c r="HW58" s="113"/>
      <c r="HX58" s="113"/>
      <c r="HY58" s="113"/>
      <c r="HZ58" s="113"/>
      <c r="IA58" s="113"/>
      <c r="IB58" s="113"/>
      <c r="IC58" s="113"/>
      <c r="ID58" s="113"/>
      <c r="IE58" s="113"/>
      <c r="IF58" s="113"/>
      <c r="IG58" s="113"/>
      <c r="IH58" s="113"/>
      <c r="II58" s="113"/>
      <c r="IJ58" s="113"/>
      <c r="IK58" s="113"/>
      <c r="IL58" s="113"/>
      <c r="IM58" s="113"/>
      <c r="IN58" s="113"/>
      <c r="IO58" s="113"/>
      <c r="IP58" s="113"/>
      <c r="IQ58" s="113"/>
      <c r="IR58" s="113"/>
      <c r="IS58" s="113"/>
      <c r="IT58" s="113"/>
      <c r="IU58" s="113"/>
      <c r="IV58" s="113"/>
      <c r="IW58" s="113"/>
      <c r="IX58" s="113"/>
      <c r="IY58" s="113"/>
      <c r="IZ58" s="113"/>
      <c r="JA58" s="113"/>
      <c r="JB58" s="113"/>
      <c r="JC58" s="113"/>
      <c r="JD58" s="113"/>
      <c r="JE58" s="113"/>
      <c r="JF58" s="113"/>
      <c r="JG58" s="113"/>
      <c r="JH58" s="113"/>
      <c r="JI58" s="113"/>
      <c r="JJ58" s="113"/>
      <c r="JK58" s="113"/>
      <c r="JL58" s="113"/>
      <c r="JM58" s="113"/>
      <c r="JN58" s="113"/>
      <c r="JO58" s="113"/>
      <c r="JP58" s="113"/>
      <c r="JQ58" s="113"/>
      <c r="JR58" s="113"/>
      <c r="JS58" s="113"/>
      <c r="JT58" s="113"/>
      <c r="JU58" s="113"/>
      <c r="JV58" s="113"/>
      <c r="JW58" s="113"/>
      <c r="JX58" s="113"/>
      <c r="JY58" s="113"/>
      <c r="JZ58" s="113"/>
      <c r="KA58" s="113"/>
      <c r="KB58" s="113"/>
      <c r="KC58" s="113"/>
      <c r="KD58" s="113"/>
      <c r="KE58" s="113"/>
      <c r="KF58" s="113"/>
      <c r="KG58" s="113"/>
      <c r="KH58" s="113"/>
      <c r="KI58" s="113"/>
      <c r="KJ58" s="113"/>
      <c r="KK58" s="113"/>
      <c r="KL58" s="113"/>
      <c r="KM58" s="113"/>
      <c r="KN58" s="113"/>
      <c r="KO58" s="113"/>
      <c r="KP58" s="113"/>
      <c r="KQ58" s="113"/>
      <c r="KR58" s="113"/>
      <c r="KS58" s="113"/>
      <c r="KT58" s="113"/>
      <c r="KU58" s="113"/>
      <c r="KV58" s="113"/>
      <c r="KW58" s="113"/>
      <c r="KX58" s="113"/>
      <c r="KY58" s="113"/>
      <c r="KZ58" s="113"/>
      <c r="LA58" s="113"/>
      <c r="LB58" s="113"/>
      <c r="LC58" s="113"/>
      <c r="LD58" s="113"/>
      <c r="LE58" s="113"/>
      <c r="LF58" s="113"/>
      <c r="LG58" s="113"/>
      <c r="LH58" s="113"/>
      <c r="LI58" s="113"/>
      <c r="LJ58" s="113"/>
      <c r="LK58" s="113"/>
      <c r="LL58" s="113"/>
      <c r="LM58" s="113"/>
      <c r="LN58" s="113"/>
      <c r="LO58" s="113"/>
      <c r="LP58" s="113"/>
      <c r="LQ58" s="113"/>
      <c r="LR58" s="113"/>
      <c r="LS58" s="113"/>
      <c r="LT58" s="113"/>
      <c r="LU58" s="113"/>
      <c r="LV58" s="113"/>
      <c r="LW58" s="113"/>
      <c r="LX58" s="113"/>
      <c r="LY58" s="113"/>
      <c r="LZ58" s="113"/>
      <c r="MA58" s="113"/>
      <c r="MB58" s="113"/>
      <c r="MC58" s="113"/>
      <c r="MD58" s="113"/>
      <c r="ME58" s="113"/>
      <c r="MF58" s="113"/>
      <c r="MG58" s="113"/>
      <c r="MH58" s="113"/>
      <c r="MI58" s="113"/>
      <c r="MJ58" s="113"/>
      <c r="MK58" s="113"/>
      <c r="ML58" s="113"/>
      <c r="MM58" s="113"/>
      <c r="MN58" s="113"/>
      <c r="MO58" s="113"/>
      <c r="MP58" s="113"/>
      <c r="MQ58" s="113"/>
      <c r="MR58" s="113"/>
      <c r="MS58" s="113"/>
      <c r="MT58" s="113"/>
      <c r="MU58" s="113"/>
      <c r="MV58" s="113"/>
      <c r="MW58" s="113"/>
      <c r="MX58" s="113"/>
      <c r="MY58" s="113"/>
      <c r="MZ58" s="113"/>
      <c r="NA58" s="113"/>
      <c r="NB58" s="113"/>
      <c r="NC58" s="113"/>
      <c r="ND58" s="113"/>
      <c r="NE58" s="113"/>
      <c r="NF58" s="113"/>
      <c r="NG58" s="113"/>
      <c r="NH58" s="113"/>
      <c r="NI58" s="113"/>
      <c r="NJ58" s="113"/>
      <c r="NK58" s="113"/>
      <c r="NL58" s="113"/>
      <c r="NM58" s="113"/>
      <c r="NN58" s="113"/>
      <c r="NO58" s="113"/>
      <c r="NP58" s="113"/>
      <c r="NQ58" s="113"/>
      <c r="NR58" s="113"/>
      <c r="NS58" s="113"/>
      <c r="NT58" s="113"/>
      <c r="NU58" s="113"/>
      <c r="NV58" s="113"/>
      <c r="NW58" s="113"/>
      <c r="NX58" s="113"/>
      <c r="NY58" s="113"/>
      <c r="NZ58" s="113"/>
      <c r="OA58" s="113"/>
      <c r="OB58" s="113"/>
      <c r="OC58" s="113"/>
      <c r="OD58" s="113"/>
      <c r="OE58" s="113"/>
      <c r="OF58" s="113"/>
      <c r="OG58" s="113"/>
      <c r="OH58" s="113"/>
      <c r="OI58" s="113"/>
      <c r="OJ58" s="113"/>
      <c r="OK58" s="113"/>
      <c r="OL58" s="113"/>
      <c r="OM58" s="113"/>
      <c r="ON58" s="113"/>
      <c r="OO58" s="113"/>
      <c r="OP58" s="113"/>
      <c r="OQ58" s="113"/>
      <c r="OR58" s="113"/>
      <c r="OS58" s="113"/>
      <c r="OT58" s="113"/>
      <c r="OU58" s="113"/>
      <c r="OV58" s="113"/>
      <c r="OW58" s="113"/>
      <c r="OX58" s="113"/>
      <c r="OY58" s="113"/>
      <c r="OZ58" s="113"/>
      <c r="PA58" s="113"/>
      <c r="PB58" s="113"/>
      <c r="PC58" s="113"/>
      <c r="PD58" s="113"/>
      <c r="PE58" s="113"/>
      <c r="PF58" s="113"/>
      <c r="PG58" s="113"/>
      <c r="PH58" s="113"/>
      <c r="PI58" s="113"/>
      <c r="PJ58" s="113"/>
      <c r="PK58" s="113"/>
      <c r="PL58" s="113"/>
      <c r="PM58" s="113"/>
      <c r="PN58" s="113"/>
      <c r="PO58" s="113"/>
      <c r="PP58" s="113"/>
      <c r="PQ58" s="113"/>
      <c r="PR58" s="113"/>
      <c r="PS58" s="113"/>
      <c r="PT58" s="113"/>
      <c r="PU58" s="113"/>
      <c r="PV58" s="113"/>
      <c r="PW58" s="113"/>
      <c r="PX58" s="113"/>
      <c r="PY58" s="113"/>
      <c r="PZ58" s="113"/>
      <c r="QA58" s="113"/>
      <c r="QB58" s="113"/>
      <c r="QC58" s="113"/>
      <c r="QD58" s="113"/>
      <c r="QE58" s="113"/>
      <c r="QF58" s="113"/>
      <c r="QG58" s="113"/>
      <c r="QH58" s="113"/>
      <c r="QI58" s="113"/>
      <c r="QJ58" s="113"/>
      <c r="QK58" s="113"/>
      <c r="QL58" s="113"/>
      <c r="QM58" s="113"/>
      <c r="QN58" s="113"/>
      <c r="QO58" s="113"/>
      <c r="QP58" s="113"/>
      <c r="QQ58" s="113"/>
      <c r="QR58" s="113"/>
      <c r="QS58" s="113"/>
      <c r="QT58" s="113"/>
      <c r="QU58" s="113"/>
      <c r="QV58" s="113"/>
      <c r="QW58" s="113"/>
      <c r="QX58" s="113"/>
      <c r="QY58" s="113"/>
      <c r="QZ58" s="113"/>
      <c r="RA58" s="113"/>
      <c r="RB58" s="113"/>
      <c r="RC58" s="113"/>
      <c r="RD58" s="113"/>
      <c r="RE58" s="113"/>
      <c r="RF58" s="113"/>
      <c r="RG58" s="113"/>
      <c r="RH58" s="113"/>
      <c r="RI58" s="113"/>
      <c r="RJ58" s="113"/>
      <c r="RK58" s="113"/>
      <c r="RL58" s="113"/>
      <c r="RM58" s="113"/>
      <c r="RN58" s="113"/>
      <c r="RO58" s="113"/>
      <c r="RP58" s="113"/>
      <c r="RQ58" s="113"/>
      <c r="RR58" s="113"/>
      <c r="RS58" s="113"/>
      <c r="RT58" s="113"/>
      <c r="RU58" s="113"/>
      <c r="RV58" s="113"/>
      <c r="RW58" s="113"/>
      <c r="RX58" s="113"/>
      <c r="RY58" s="113"/>
      <c r="RZ58" s="113"/>
      <c r="SA58" s="113"/>
      <c r="SB58" s="113"/>
      <c r="SC58" s="113"/>
      <c r="SD58" s="113"/>
      <c r="SE58" s="113"/>
      <c r="SF58" s="113"/>
      <c r="SG58" s="113"/>
      <c r="SH58" s="113"/>
      <c r="SI58" s="113"/>
      <c r="SJ58" s="113"/>
      <c r="SK58" s="113"/>
      <c r="SL58" s="113"/>
      <c r="SM58" s="113"/>
      <c r="SN58" s="113"/>
      <c r="SO58" s="113"/>
      <c r="SP58" s="113"/>
      <c r="SQ58" s="113"/>
      <c r="SR58" s="113"/>
      <c r="SS58" s="113"/>
      <c r="ST58" s="113"/>
      <c r="SU58" s="113"/>
      <c r="SV58" s="113"/>
      <c r="SW58" s="113"/>
      <c r="SX58" s="113"/>
      <c r="SY58" s="113"/>
      <c r="SZ58" s="113"/>
      <c r="TA58" s="113"/>
      <c r="TB58" s="113"/>
      <c r="TC58" s="113"/>
      <c r="TD58" s="113"/>
      <c r="TE58" s="113"/>
      <c r="TF58" s="113"/>
      <c r="TG58" s="113"/>
      <c r="TH58" s="113"/>
      <c r="TI58" s="113"/>
      <c r="TJ58" s="113"/>
      <c r="TK58" s="113"/>
      <c r="TL58" s="113"/>
      <c r="TM58" s="113"/>
      <c r="TN58" s="113"/>
      <c r="TO58" s="113"/>
      <c r="TP58" s="113"/>
      <c r="TQ58" s="113"/>
      <c r="TR58" s="113"/>
      <c r="TS58" s="113"/>
      <c r="TT58" s="113"/>
      <c r="TU58" s="113"/>
      <c r="TV58" s="113"/>
      <c r="TW58" s="113"/>
      <c r="TX58" s="113"/>
      <c r="TY58" s="113"/>
      <c r="TZ58" s="113"/>
      <c r="UA58" s="113"/>
      <c r="UB58" s="113"/>
      <c r="UC58" s="113"/>
      <c r="UD58" s="113"/>
      <c r="UE58" s="113"/>
      <c r="UF58" s="113"/>
      <c r="UG58" s="113"/>
      <c r="UH58" s="113"/>
      <c r="UI58" s="113"/>
      <c r="UJ58" s="113"/>
      <c r="UK58" s="113"/>
      <c r="UL58" s="113"/>
      <c r="UM58" s="113"/>
      <c r="UN58" s="113"/>
      <c r="UO58" s="113"/>
      <c r="UP58" s="113"/>
      <c r="UQ58" s="113"/>
      <c r="UR58" s="113"/>
      <c r="US58" s="113"/>
      <c r="UT58" s="113"/>
      <c r="UU58" s="113"/>
      <c r="UV58" s="113"/>
      <c r="UW58" s="113"/>
      <c r="UX58" s="113"/>
      <c r="UY58" s="113"/>
      <c r="UZ58" s="113"/>
      <c r="VA58" s="113"/>
      <c r="VB58" s="113"/>
      <c r="VC58" s="113"/>
      <c r="VD58" s="113"/>
      <c r="VE58" s="113"/>
      <c r="VF58" s="113"/>
      <c r="VG58" s="113"/>
      <c r="VH58" s="113"/>
      <c r="VI58" s="113"/>
      <c r="VJ58" s="113"/>
      <c r="VK58" s="113"/>
      <c r="VL58" s="113"/>
      <c r="VM58" s="113"/>
      <c r="VN58" s="113"/>
      <c r="VO58" s="113"/>
      <c r="VP58" s="113"/>
      <c r="VQ58" s="113"/>
      <c r="VR58" s="113"/>
      <c r="VS58" s="113"/>
      <c r="VT58" s="113"/>
      <c r="VU58" s="113"/>
      <c r="VV58" s="113"/>
      <c r="VW58" s="113"/>
      <c r="VX58" s="113"/>
      <c r="VY58" s="113"/>
      <c r="VZ58" s="113"/>
      <c r="WA58" s="113"/>
      <c r="WB58" s="113"/>
      <c r="WC58" s="113"/>
      <c r="WD58" s="113"/>
      <c r="WE58" s="113"/>
      <c r="WF58" s="113"/>
      <c r="WG58" s="113"/>
      <c r="WH58" s="113"/>
      <c r="WI58" s="113"/>
      <c r="WJ58" s="113"/>
      <c r="WK58" s="113"/>
      <c r="WL58" s="113"/>
      <c r="WM58" s="113"/>
      <c r="WN58" s="113"/>
      <c r="WO58" s="113"/>
      <c r="WP58" s="113"/>
      <c r="WQ58" s="113"/>
      <c r="WR58" s="113"/>
      <c r="WS58" s="113"/>
      <c r="WT58" s="113"/>
      <c r="WU58" s="113"/>
      <c r="WV58" s="113"/>
      <c r="WW58" s="113"/>
      <c r="WX58" s="113"/>
      <c r="WY58" s="113"/>
      <c r="WZ58" s="113"/>
      <c r="XA58" s="113"/>
      <c r="XB58" s="113"/>
      <c r="XC58" s="113"/>
      <c r="XD58" s="113"/>
      <c r="XE58" s="113"/>
      <c r="XF58" s="113"/>
      <c r="XG58" s="113"/>
      <c r="XH58" s="113"/>
      <c r="XI58" s="113"/>
      <c r="XJ58" s="113"/>
      <c r="XK58" s="113"/>
      <c r="XL58" s="113"/>
      <c r="XM58" s="113"/>
      <c r="XN58" s="113"/>
      <c r="XO58" s="113"/>
      <c r="XP58" s="113"/>
      <c r="XQ58" s="113"/>
      <c r="XR58" s="113"/>
      <c r="XS58" s="113"/>
      <c r="XT58" s="113"/>
      <c r="XU58" s="113"/>
      <c r="XV58" s="113"/>
      <c r="XW58" s="113"/>
      <c r="XX58" s="113"/>
      <c r="XY58" s="113"/>
      <c r="XZ58" s="113"/>
      <c r="YA58" s="113"/>
      <c r="YB58" s="113"/>
      <c r="YC58" s="113"/>
      <c r="YD58" s="113"/>
      <c r="YE58" s="113"/>
      <c r="YF58" s="113"/>
      <c r="YG58" s="113"/>
      <c r="YH58" s="113"/>
      <c r="YI58" s="113"/>
      <c r="YJ58" s="113"/>
      <c r="YK58" s="113"/>
      <c r="YL58" s="113"/>
      <c r="YM58" s="113"/>
      <c r="YN58" s="113"/>
      <c r="YO58" s="113"/>
      <c r="YP58" s="113"/>
      <c r="YQ58" s="113"/>
      <c r="YR58" s="113"/>
      <c r="YS58" s="113"/>
      <c r="YT58" s="113"/>
      <c r="YU58" s="113"/>
      <c r="YV58" s="113"/>
      <c r="YW58" s="113"/>
      <c r="YX58" s="113"/>
      <c r="YY58" s="113"/>
      <c r="YZ58" s="113"/>
      <c r="ZA58" s="113"/>
      <c r="ZB58" s="113"/>
      <c r="ZC58" s="113"/>
      <c r="ZD58" s="113"/>
      <c r="ZE58" s="113"/>
      <c r="ZF58" s="113"/>
      <c r="ZG58" s="113"/>
      <c r="ZH58" s="113"/>
      <c r="ZI58" s="113"/>
      <c r="ZJ58" s="113"/>
      <c r="ZK58" s="113"/>
      <c r="ZL58" s="113"/>
      <c r="ZM58" s="113"/>
      <c r="ZN58" s="113"/>
      <c r="ZO58" s="113"/>
      <c r="ZP58" s="113"/>
      <c r="ZQ58" s="113"/>
      <c r="ZR58" s="113"/>
      <c r="ZS58" s="113"/>
      <c r="ZT58" s="113"/>
      <c r="ZU58" s="113"/>
      <c r="ZV58" s="113"/>
      <c r="ZW58" s="113"/>
      <c r="ZX58" s="113"/>
      <c r="ZY58" s="113"/>
      <c r="ZZ58" s="113"/>
      <c r="AAA58" s="113"/>
      <c r="AAB58" s="113"/>
      <c r="AAC58" s="113"/>
      <c r="AAD58" s="113"/>
      <c r="AAE58" s="113"/>
      <c r="AAF58" s="113"/>
      <c r="AAG58" s="113"/>
      <c r="AAH58" s="113"/>
      <c r="AAI58" s="113"/>
      <c r="AAJ58" s="113"/>
      <c r="AAK58" s="113"/>
      <c r="AAL58" s="113"/>
      <c r="AAM58" s="113"/>
      <c r="AAN58" s="113"/>
      <c r="AAO58" s="113"/>
      <c r="AAP58" s="113"/>
      <c r="AAQ58" s="113"/>
      <c r="AAR58" s="113"/>
      <c r="AAS58" s="113"/>
      <c r="AAT58" s="113"/>
      <c r="AAU58" s="113"/>
      <c r="AAV58" s="113"/>
      <c r="AAW58" s="113"/>
      <c r="AAX58" s="113"/>
      <c r="AAY58" s="113"/>
      <c r="AAZ58" s="113"/>
      <c r="ABA58" s="113"/>
      <c r="ABB58" s="113"/>
      <c r="ABC58" s="113"/>
      <c r="ABD58" s="113"/>
      <c r="ABE58" s="113"/>
      <c r="ABF58" s="113"/>
      <c r="ABG58" s="113"/>
      <c r="ABH58" s="113"/>
      <c r="ABI58" s="113"/>
      <c r="ABJ58" s="113"/>
      <c r="ABK58" s="113"/>
      <c r="ABL58" s="113"/>
      <c r="ABM58" s="113"/>
      <c r="ABN58" s="113"/>
      <c r="ABO58" s="113"/>
      <c r="ABP58" s="113"/>
      <c r="ABQ58" s="113"/>
      <c r="ABR58" s="113"/>
      <c r="ABS58" s="113"/>
      <c r="ABT58" s="113"/>
      <c r="ABU58" s="113"/>
      <c r="ABV58" s="113"/>
      <c r="ABW58" s="113"/>
      <c r="ABX58" s="113"/>
      <c r="ABY58" s="113"/>
      <c r="ABZ58" s="113"/>
      <c r="ACA58" s="113"/>
      <c r="ACB58" s="113"/>
      <c r="ACC58" s="113"/>
      <c r="ACD58" s="113"/>
      <c r="ACE58" s="113"/>
      <c r="ACF58" s="113"/>
      <c r="ACG58" s="113"/>
      <c r="ACH58" s="113"/>
      <c r="ACI58" s="113"/>
      <c r="ACJ58" s="113"/>
      <c r="ACK58" s="113"/>
      <c r="ACL58" s="113"/>
      <c r="ACM58" s="113"/>
      <c r="ACN58" s="113"/>
      <c r="ACO58" s="113"/>
      <c r="ACP58" s="113"/>
      <c r="ACQ58" s="113"/>
      <c r="ACR58" s="113"/>
      <c r="ACS58" s="113"/>
      <c r="ACT58" s="113"/>
      <c r="ACU58" s="113"/>
      <c r="ACV58" s="113"/>
      <c r="ACW58" s="113"/>
      <c r="ACX58" s="113"/>
      <c r="ACY58" s="113"/>
      <c r="ACZ58" s="113"/>
      <c r="ADA58" s="113"/>
      <c r="ADB58" s="113"/>
      <c r="ADC58" s="113"/>
      <c r="ADD58" s="113"/>
      <c r="ADE58" s="113"/>
      <c r="ADF58" s="113"/>
      <c r="ADG58" s="113"/>
      <c r="ADH58" s="113"/>
      <c r="ADI58" s="113"/>
      <c r="ADJ58" s="113"/>
      <c r="ADK58" s="113"/>
      <c r="ADL58" s="113"/>
      <c r="ADM58" s="113"/>
      <c r="ADN58" s="113"/>
      <c r="ADO58" s="113"/>
      <c r="ADP58" s="113"/>
      <c r="ADQ58" s="113"/>
      <c r="ADR58" s="113"/>
      <c r="ADS58" s="113"/>
      <c r="ADT58" s="113"/>
      <c r="ADU58" s="113"/>
      <c r="ADV58" s="113"/>
      <c r="ADW58" s="113"/>
      <c r="ADX58" s="113"/>
      <c r="ADY58" s="113"/>
      <c r="ADZ58" s="113"/>
      <c r="AEA58" s="113"/>
      <c r="AEB58" s="113"/>
      <c r="AEC58" s="113"/>
      <c r="AED58" s="113"/>
      <c r="AEE58" s="113"/>
      <c r="AEF58" s="113"/>
      <c r="AEG58" s="113"/>
      <c r="AEH58" s="113"/>
      <c r="AEI58" s="113"/>
      <c r="AEJ58" s="113"/>
      <c r="AEK58" s="113"/>
      <c r="AEL58" s="113"/>
      <c r="AEM58" s="113"/>
      <c r="AEN58" s="113"/>
      <c r="AEO58" s="113"/>
      <c r="AEP58" s="113"/>
      <c r="AEQ58" s="113"/>
      <c r="AER58" s="113"/>
      <c r="AES58" s="113"/>
      <c r="AET58" s="113"/>
      <c r="AEU58" s="113"/>
      <c r="AEV58" s="113"/>
      <c r="AEW58" s="113"/>
      <c r="AEX58" s="113"/>
      <c r="AEY58" s="113"/>
      <c r="AEZ58" s="113"/>
      <c r="AFA58" s="113"/>
      <c r="AFB58" s="113"/>
      <c r="AFC58" s="113"/>
      <c r="AFD58" s="113"/>
      <c r="AFE58" s="113"/>
      <c r="AFF58" s="113"/>
      <c r="AFG58" s="113"/>
      <c r="AFH58" s="113"/>
      <c r="AFI58" s="113"/>
      <c r="AFJ58" s="113"/>
      <c r="AFK58" s="113"/>
      <c r="AFL58" s="113"/>
      <c r="AFM58" s="113"/>
      <c r="AFN58" s="113"/>
      <c r="AFO58" s="113"/>
      <c r="AFP58" s="113"/>
      <c r="AFQ58" s="113"/>
      <c r="AFR58" s="113"/>
      <c r="AFS58" s="113"/>
      <c r="AFT58" s="113"/>
      <c r="AFU58" s="113"/>
      <c r="AFV58" s="113"/>
      <c r="AFW58" s="113"/>
      <c r="AFX58" s="113"/>
      <c r="AFY58" s="113"/>
      <c r="AFZ58" s="113"/>
      <c r="AGA58" s="113"/>
      <c r="AGB58" s="113"/>
      <c r="AGC58" s="113"/>
      <c r="AGD58" s="113"/>
      <c r="AGE58" s="113"/>
      <c r="AGF58" s="113"/>
      <c r="AGG58" s="113"/>
      <c r="AGH58" s="113"/>
      <c r="AGI58" s="113"/>
      <c r="AGJ58" s="113"/>
      <c r="AGK58" s="113"/>
      <c r="AGL58" s="113"/>
      <c r="AGM58" s="113"/>
      <c r="AGN58" s="113"/>
      <c r="AGO58" s="113"/>
      <c r="AGP58" s="113"/>
      <c r="AGQ58" s="113"/>
      <c r="AGR58" s="113"/>
      <c r="AGS58" s="113"/>
      <c r="AGT58" s="113"/>
      <c r="AGU58" s="113"/>
      <c r="AGV58" s="113"/>
      <c r="AGW58" s="113"/>
      <c r="AGX58" s="113"/>
      <c r="AGY58" s="113"/>
      <c r="AGZ58" s="113"/>
      <c r="AHA58" s="113"/>
      <c r="AHB58" s="113"/>
      <c r="AHC58" s="113"/>
      <c r="AHD58" s="113"/>
      <c r="AHE58" s="113"/>
      <c r="AHF58" s="113"/>
      <c r="AHG58" s="113"/>
      <c r="AHH58" s="113"/>
      <c r="AHI58" s="113"/>
      <c r="AHJ58" s="113"/>
      <c r="AHK58" s="113"/>
      <c r="AHL58" s="113"/>
      <c r="AHM58" s="113"/>
      <c r="AHN58" s="113"/>
      <c r="AHO58" s="113"/>
      <c r="AHP58" s="113"/>
      <c r="AHQ58" s="113"/>
      <c r="AHR58" s="113"/>
      <c r="AHS58" s="113"/>
      <c r="AHT58" s="113"/>
      <c r="AHU58" s="113"/>
      <c r="AHV58" s="113"/>
      <c r="AHW58" s="113"/>
      <c r="AHX58" s="113"/>
      <c r="AHY58" s="113"/>
      <c r="AHZ58" s="113"/>
      <c r="AIA58" s="113"/>
      <c r="AIB58" s="113"/>
      <c r="AIC58" s="113"/>
      <c r="AID58" s="113"/>
      <c r="AIE58" s="113"/>
      <c r="AIF58" s="113"/>
      <c r="AIG58" s="113"/>
      <c r="AIH58" s="113"/>
      <c r="AII58" s="113"/>
      <c r="AIJ58" s="113"/>
      <c r="AIK58" s="113"/>
      <c r="AIL58" s="113"/>
      <c r="AIM58" s="113"/>
      <c r="AIN58" s="113"/>
      <c r="AIO58" s="113"/>
      <c r="AIP58" s="113"/>
      <c r="AIQ58" s="113"/>
      <c r="AIR58" s="113"/>
      <c r="AIS58" s="113"/>
      <c r="AIT58" s="113"/>
      <c r="AIU58" s="113"/>
      <c r="AIV58" s="113"/>
      <c r="AIW58" s="113"/>
      <c r="AIX58" s="113"/>
      <c r="AIY58" s="113"/>
      <c r="AIZ58" s="113"/>
      <c r="AJA58" s="113"/>
      <c r="AJB58" s="113"/>
      <c r="AJC58" s="113"/>
      <c r="AJD58" s="113"/>
      <c r="AJE58" s="113"/>
      <c r="AJF58" s="113"/>
      <c r="AJG58" s="113"/>
      <c r="AJH58" s="113"/>
      <c r="AJI58" s="113"/>
      <c r="AJJ58" s="113"/>
      <c r="AJK58" s="113"/>
      <c r="AJL58" s="113"/>
      <c r="AJM58" s="113"/>
      <c r="AJN58" s="113"/>
      <c r="AJO58" s="113"/>
      <c r="AJP58" s="113"/>
      <c r="AJQ58" s="113"/>
      <c r="AJR58" s="113"/>
      <c r="AJS58" s="113"/>
      <c r="AJT58" s="113"/>
      <c r="AJU58" s="113"/>
      <c r="AJV58" s="113"/>
      <c r="AJW58" s="113"/>
      <c r="AJX58" s="113"/>
      <c r="AJY58" s="113"/>
      <c r="AJZ58" s="113"/>
      <c r="AKA58" s="113"/>
      <c r="AKB58" s="113"/>
      <c r="AKC58" s="113"/>
      <c r="AKD58" s="113"/>
      <c r="AKE58" s="113"/>
      <c r="AKF58" s="113"/>
      <c r="AKG58" s="113"/>
      <c r="AKH58" s="113"/>
      <c r="AKI58" s="113"/>
      <c r="AKJ58" s="113"/>
      <c r="AKK58" s="113"/>
      <c r="AKL58" s="113"/>
      <c r="AKM58" s="113"/>
      <c r="AKN58" s="113"/>
      <c r="AKO58" s="113"/>
      <c r="AKP58" s="113"/>
      <c r="AKQ58" s="113"/>
      <c r="AKR58" s="113"/>
      <c r="AKS58" s="113"/>
      <c r="AKT58" s="113"/>
      <c r="AKU58" s="113"/>
      <c r="AKV58" s="113"/>
      <c r="AKW58" s="113"/>
      <c r="AKX58" s="113"/>
      <c r="AKY58" s="113"/>
      <c r="AKZ58" s="113"/>
      <c r="ALA58" s="113"/>
      <c r="ALB58" s="113"/>
      <c r="ALC58" s="113"/>
      <c r="ALD58" s="113"/>
      <c r="ALE58" s="113"/>
      <c r="ALF58" s="113"/>
      <c r="ALG58" s="113"/>
      <c r="ALH58" s="113"/>
      <c r="ALI58" s="113"/>
      <c r="ALJ58" s="113"/>
      <c r="ALK58" s="113"/>
      <c r="ALL58" s="113"/>
      <c r="ALM58" s="113"/>
      <c r="ALN58" s="113"/>
      <c r="ALO58" s="113"/>
      <c r="ALP58" s="113"/>
      <c r="ALQ58" s="113"/>
      <c r="ALR58" s="113"/>
      <c r="ALS58" s="113"/>
      <c r="ALT58" s="113"/>
      <c r="ALU58" s="113"/>
      <c r="ALV58" s="113"/>
      <c r="ALW58" s="113"/>
      <c r="ALX58" s="113"/>
      <c r="ALY58" s="113"/>
      <c r="ALZ58" s="113"/>
      <c r="AMA58" s="113"/>
      <c r="AMB58" s="113"/>
      <c r="AMC58" s="113"/>
      <c r="AMD58" s="113"/>
      <c r="AME58" s="113"/>
      <c r="AMF58" s="113"/>
      <c r="AMG58" s="113"/>
      <c r="AMH58" s="113"/>
      <c r="AMI58" s="113"/>
      <c r="AMJ58" s="113"/>
      <c r="AMK58" s="113"/>
      <c r="AML58" s="113"/>
      <c r="AMM58" s="113"/>
      <c r="AMN58" s="113"/>
      <c r="AMO58" s="113"/>
      <c r="AMP58" s="113"/>
      <c r="AMQ58" s="113"/>
      <c r="AMR58" s="113"/>
      <c r="AMS58" s="113"/>
      <c r="AMT58" s="113"/>
      <c r="AMU58" s="113"/>
      <c r="AMV58" s="113"/>
      <c r="AMW58" s="113"/>
      <c r="AMX58" s="113"/>
      <c r="AMY58" s="113"/>
      <c r="AMZ58" s="113"/>
      <c r="ANA58" s="113"/>
      <c r="ANB58" s="113"/>
      <c r="ANC58" s="113"/>
      <c r="AND58" s="113"/>
      <c r="ANE58" s="113"/>
      <c r="ANF58" s="113"/>
      <c r="ANG58" s="113"/>
      <c r="ANH58" s="113"/>
      <c r="ANI58" s="113"/>
      <c r="ANJ58" s="113"/>
      <c r="ANK58" s="113"/>
      <c r="ANL58" s="113"/>
      <c r="ANM58" s="113"/>
      <c r="ANN58" s="113"/>
      <c r="ANO58" s="113"/>
      <c r="ANP58" s="113"/>
      <c r="ANQ58" s="113"/>
      <c r="ANR58" s="113"/>
      <c r="ANS58" s="113"/>
      <c r="ANT58" s="113"/>
      <c r="ANU58" s="113"/>
      <c r="ANV58" s="113"/>
      <c r="ANW58" s="113"/>
      <c r="ANX58" s="113"/>
      <c r="ANY58" s="113"/>
      <c r="ANZ58" s="113"/>
      <c r="AOA58" s="113"/>
      <c r="AOB58" s="113"/>
      <c r="AOC58" s="113"/>
      <c r="AOD58" s="113"/>
      <c r="AOE58" s="113"/>
      <c r="AOF58" s="113"/>
      <c r="AOG58" s="113"/>
      <c r="AOH58" s="113"/>
      <c r="AOI58" s="113"/>
      <c r="AOJ58" s="113"/>
      <c r="AOK58" s="113"/>
      <c r="AOL58" s="113"/>
      <c r="AOM58" s="113"/>
      <c r="AON58" s="113"/>
      <c r="AOO58" s="113"/>
      <c r="AOP58" s="113"/>
      <c r="AOQ58" s="113"/>
      <c r="AOR58" s="113"/>
      <c r="AOS58" s="113"/>
      <c r="AOT58" s="113"/>
      <c r="AOU58" s="113"/>
      <c r="AOV58" s="113"/>
      <c r="AOW58" s="113"/>
      <c r="AOX58" s="113"/>
      <c r="AOY58" s="113"/>
      <c r="AOZ58" s="113"/>
      <c r="APA58" s="113"/>
      <c r="APB58" s="113"/>
      <c r="APC58" s="113"/>
      <c r="APD58" s="113"/>
      <c r="APE58" s="113"/>
      <c r="APF58" s="113"/>
      <c r="APG58" s="113"/>
      <c r="APH58" s="113"/>
      <c r="API58" s="113"/>
      <c r="APJ58" s="113"/>
      <c r="APK58" s="113"/>
      <c r="APL58" s="113"/>
      <c r="APM58" s="113"/>
      <c r="APN58" s="113"/>
      <c r="APO58" s="113"/>
      <c r="APP58" s="113"/>
      <c r="APQ58" s="113"/>
      <c r="APR58" s="113"/>
      <c r="APS58" s="113"/>
      <c r="APT58" s="113"/>
      <c r="APU58" s="113"/>
      <c r="APV58" s="113"/>
      <c r="APW58" s="113"/>
      <c r="APX58" s="113"/>
      <c r="APY58" s="113"/>
      <c r="APZ58" s="113"/>
      <c r="AQA58" s="113"/>
      <c r="AQB58" s="113"/>
      <c r="AQC58" s="113"/>
      <c r="AQD58" s="113"/>
      <c r="AQE58" s="113"/>
      <c r="AQF58" s="113"/>
      <c r="AQG58" s="113"/>
      <c r="AQH58" s="113"/>
      <c r="AQI58" s="113"/>
      <c r="AQJ58" s="113"/>
      <c r="AQK58" s="113"/>
      <c r="AQL58" s="113"/>
      <c r="AQM58" s="113"/>
      <c r="AQN58" s="113"/>
      <c r="AQO58" s="113"/>
      <c r="AQP58" s="113"/>
      <c r="AQQ58" s="113"/>
      <c r="AQR58" s="113"/>
      <c r="AQS58" s="113"/>
      <c r="AQT58" s="113"/>
      <c r="AQU58" s="113"/>
      <c r="AQV58" s="113"/>
      <c r="AQW58" s="113"/>
      <c r="AQX58" s="113"/>
      <c r="AQY58" s="113"/>
      <c r="AQZ58" s="113"/>
      <c r="ARA58" s="113"/>
      <c r="ARB58" s="113"/>
      <c r="ARC58" s="113"/>
      <c r="ARD58" s="113"/>
      <c r="ARE58" s="113"/>
      <c r="ARF58" s="113"/>
      <c r="ARG58" s="113"/>
      <c r="ARH58" s="113"/>
      <c r="ARI58" s="113"/>
      <c r="ARJ58" s="113"/>
      <c r="ARK58" s="113"/>
      <c r="ARL58" s="113"/>
      <c r="ARM58" s="113"/>
      <c r="ARN58" s="113"/>
      <c r="ARO58" s="113"/>
      <c r="ARP58" s="113"/>
      <c r="ARQ58" s="113"/>
      <c r="ARR58" s="113"/>
      <c r="ARS58" s="113"/>
      <c r="ART58" s="113"/>
      <c r="ARU58" s="113"/>
      <c r="ARV58" s="113"/>
      <c r="ARW58" s="113"/>
      <c r="ARX58" s="113"/>
      <c r="ARY58" s="113"/>
      <c r="ARZ58" s="113"/>
      <c r="ASA58" s="113"/>
      <c r="ASB58" s="113"/>
      <c r="ASC58" s="113"/>
      <c r="ASD58" s="113"/>
      <c r="ASE58" s="113"/>
      <c r="ASF58" s="113"/>
      <c r="ASG58" s="113"/>
      <c r="ASH58" s="113"/>
      <c r="ASI58" s="113"/>
      <c r="ASJ58" s="113"/>
      <c r="ASK58" s="113"/>
      <c r="ASL58" s="113"/>
      <c r="ASM58" s="113"/>
      <c r="ASN58" s="113"/>
      <c r="ASO58" s="113"/>
      <c r="ASP58" s="113"/>
      <c r="ASQ58" s="113"/>
      <c r="ASR58" s="113"/>
      <c r="ASS58" s="113"/>
      <c r="AST58" s="113"/>
      <c r="ASU58" s="113"/>
      <c r="ASV58" s="113"/>
      <c r="ASW58" s="113"/>
      <c r="ASX58" s="113"/>
      <c r="ASY58" s="113"/>
      <c r="ASZ58" s="113"/>
      <c r="ATA58" s="113"/>
      <c r="ATB58" s="113"/>
      <c r="ATC58" s="113"/>
      <c r="ATD58" s="113"/>
      <c r="ATE58" s="113"/>
      <c r="ATF58" s="113"/>
      <c r="ATG58" s="113"/>
      <c r="ATH58" s="113"/>
      <c r="ATI58" s="113"/>
      <c r="ATJ58" s="113"/>
      <c r="ATK58" s="113"/>
      <c r="ATL58" s="113"/>
      <c r="ATM58" s="113"/>
      <c r="ATN58" s="113"/>
      <c r="ATO58" s="113"/>
      <c r="ATP58" s="113"/>
      <c r="ATQ58" s="113"/>
      <c r="ATR58" s="113"/>
      <c r="ATS58" s="113"/>
      <c r="ATT58" s="113"/>
      <c r="ATU58" s="113"/>
      <c r="ATV58" s="113"/>
      <c r="ATW58" s="113"/>
      <c r="ATX58" s="113"/>
      <c r="ATY58" s="113"/>
      <c r="ATZ58" s="113"/>
      <c r="AUA58" s="113"/>
      <c r="AUB58" s="113"/>
      <c r="AUC58" s="113"/>
      <c r="AUD58" s="113"/>
      <c r="AUE58" s="113"/>
      <c r="AUF58" s="113"/>
      <c r="AUG58" s="113"/>
      <c r="AUH58" s="113"/>
      <c r="AUI58" s="113"/>
      <c r="AUJ58" s="113"/>
      <c r="AUK58" s="113"/>
      <c r="AUL58" s="113"/>
      <c r="AUM58" s="113"/>
      <c r="AUN58" s="113"/>
      <c r="AUO58" s="113"/>
      <c r="AUP58" s="113"/>
      <c r="AUQ58" s="113"/>
      <c r="AUR58" s="113"/>
      <c r="AUS58" s="113"/>
      <c r="AUT58" s="113"/>
      <c r="AUU58" s="113"/>
      <c r="AUV58" s="113"/>
      <c r="AUW58" s="113"/>
      <c r="AUX58" s="113"/>
      <c r="AUY58" s="113"/>
      <c r="AUZ58" s="113"/>
      <c r="AVA58" s="113"/>
      <c r="AVB58" s="113"/>
      <c r="AVC58" s="113"/>
      <c r="AVD58" s="113"/>
      <c r="AVE58" s="113"/>
      <c r="AVF58" s="113"/>
      <c r="AVG58" s="113"/>
      <c r="AVH58" s="113"/>
      <c r="AVI58" s="113"/>
      <c r="AVJ58" s="113"/>
      <c r="AVK58" s="113"/>
      <c r="AVL58" s="113"/>
      <c r="AVM58" s="113"/>
      <c r="AVN58" s="113"/>
      <c r="AVO58" s="113"/>
      <c r="AVP58" s="113"/>
      <c r="AVQ58" s="113"/>
      <c r="AVR58" s="113"/>
      <c r="AVS58" s="113"/>
      <c r="AVT58" s="113"/>
      <c r="AVU58" s="113"/>
      <c r="AVV58" s="113"/>
      <c r="AVW58" s="113"/>
      <c r="AVX58" s="113"/>
      <c r="AVY58" s="113"/>
      <c r="AVZ58" s="113"/>
      <c r="AWA58" s="113"/>
      <c r="AWB58" s="113"/>
      <c r="AWC58" s="113"/>
      <c r="AWD58" s="113"/>
      <c r="AWE58" s="113"/>
      <c r="AWF58" s="113"/>
      <c r="AWG58" s="113"/>
      <c r="AWH58" s="113"/>
      <c r="AWI58" s="113"/>
      <c r="AWJ58" s="113"/>
      <c r="AWK58" s="113"/>
      <c r="AWL58" s="113"/>
      <c r="AWM58" s="113"/>
      <c r="AWN58" s="113"/>
      <c r="AWO58" s="113"/>
      <c r="AWP58" s="113"/>
      <c r="AWQ58" s="113"/>
      <c r="AWR58" s="113"/>
      <c r="AWS58" s="113"/>
      <c r="AWT58" s="113"/>
      <c r="AWU58" s="113"/>
      <c r="AWV58" s="113"/>
      <c r="AWW58" s="113"/>
      <c r="AWX58" s="113"/>
      <c r="AWY58" s="113"/>
      <c r="AWZ58" s="113"/>
      <c r="AXA58" s="113"/>
      <c r="AXB58" s="113"/>
      <c r="AXC58" s="113"/>
      <c r="AXD58" s="113"/>
      <c r="AXE58" s="113"/>
      <c r="AXF58" s="113"/>
      <c r="AXG58" s="113"/>
      <c r="AXH58" s="113"/>
      <c r="AXI58" s="113"/>
      <c r="AXJ58" s="113"/>
      <c r="AXK58" s="113"/>
      <c r="AXL58" s="113"/>
      <c r="AXM58" s="113"/>
      <c r="AXN58" s="113"/>
      <c r="AXO58" s="113"/>
      <c r="AXP58" s="113"/>
      <c r="AXQ58" s="113"/>
      <c r="AXR58" s="113"/>
      <c r="AXS58" s="113"/>
      <c r="AXT58" s="113"/>
      <c r="AXU58" s="113"/>
      <c r="AXV58" s="113"/>
      <c r="AXW58" s="113"/>
      <c r="AXX58" s="113"/>
      <c r="AXY58" s="113"/>
      <c r="AXZ58" s="113"/>
      <c r="AYA58" s="113"/>
      <c r="AYB58" s="113"/>
      <c r="AYC58" s="113"/>
      <c r="AYD58" s="113"/>
      <c r="AYE58" s="113"/>
      <c r="AYF58" s="113"/>
      <c r="AYG58" s="113"/>
      <c r="AYH58" s="113"/>
      <c r="AYI58" s="113"/>
      <c r="AYJ58" s="113"/>
      <c r="AYK58" s="113"/>
      <c r="AYL58" s="113"/>
      <c r="AYM58" s="113"/>
      <c r="AYN58" s="113"/>
      <c r="AYO58" s="113"/>
      <c r="AYP58" s="113"/>
      <c r="AYQ58" s="113"/>
      <c r="AYR58" s="113"/>
      <c r="AYS58" s="113"/>
      <c r="AYT58" s="113"/>
      <c r="AYU58" s="113"/>
      <c r="AYV58" s="113"/>
      <c r="AYW58" s="113"/>
      <c r="AYX58" s="113"/>
      <c r="AYY58" s="113"/>
      <c r="AYZ58" s="113"/>
      <c r="AZA58" s="113"/>
      <c r="AZB58" s="113"/>
      <c r="AZC58" s="113"/>
      <c r="AZD58" s="113"/>
      <c r="AZE58" s="113"/>
      <c r="AZF58" s="113"/>
      <c r="AZG58" s="113"/>
      <c r="AZH58" s="113"/>
      <c r="AZI58" s="113"/>
      <c r="AZJ58" s="113"/>
      <c r="AZK58" s="113"/>
      <c r="AZL58" s="113"/>
      <c r="AZM58" s="113"/>
      <c r="AZN58" s="113"/>
      <c r="AZO58" s="113"/>
      <c r="AZP58" s="113"/>
      <c r="AZQ58" s="113"/>
      <c r="AZR58" s="113"/>
      <c r="AZS58" s="113"/>
      <c r="AZT58" s="113"/>
      <c r="AZU58" s="113"/>
      <c r="AZV58" s="113"/>
      <c r="AZW58" s="113"/>
      <c r="AZX58" s="113"/>
      <c r="AZY58" s="113"/>
      <c r="AZZ58" s="113"/>
      <c r="BAA58" s="113"/>
      <c r="BAB58" s="113"/>
      <c r="BAC58" s="113"/>
      <c r="BAD58" s="113"/>
      <c r="BAE58" s="113"/>
      <c r="BAF58" s="113"/>
      <c r="BAG58" s="113"/>
      <c r="BAH58" s="113"/>
      <c r="BAI58" s="113"/>
      <c r="BAJ58" s="113"/>
      <c r="BAK58" s="113"/>
      <c r="BAL58" s="113"/>
      <c r="BAM58" s="113"/>
      <c r="BAN58" s="113"/>
      <c r="BAO58" s="113"/>
      <c r="BAP58" s="113"/>
      <c r="BAQ58" s="113"/>
      <c r="BAR58" s="113"/>
      <c r="BAS58" s="113"/>
      <c r="BAT58" s="113"/>
      <c r="BAU58" s="113"/>
      <c r="BAV58" s="113"/>
      <c r="BAW58" s="113"/>
      <c r="BAX58" s="113"/>
      <c r="BAY58" s="113"/>
      <c r="BAZ58" s="113"/>
      <c r="BBA58" s="113"/>
      <c r="BBB58" s="113"/>
      <c r="BBC58" s="113"/>
      <c r="BBD58" s="113"/>
      <c r="BBE58" s="113"/>
      <c r="BBF58" s="113"/>
      <c r="BBG58" s="113"/>
      <c r="BBH58" s="113"/>
      <c r="BBI58" s="113"/>
      <c r="BBJ58" s="113"/>
      <c r="BBK58" s="113"/>
      <c r="BBL58" s="113"/>
      <c r="BBM58" s="113"/>
      <c r="BBN58" s="113"/>
      <c r="BBO58" s="113"/>
      <c r="BBP58" s="113"/>
      <c r="BBQ58" s="113"/>
      <c r="BBR58" s="113"/>
      <c r="BBS58" s="113"/>
      <c r="BBT58" s="113"/>
      <c r="BBU58" s="113"/>
      <c r="BBV58" s="113"/>
      <c r="BBW58" s="113"/>
      <c r="BBX58" s="113"/>
      <c r="BBY58" s="113"/>
      <c r="BBZ58" s="113"/>
      <c r="BCA58" s="113"/>
      <c r="BCB58" s="113"/>
      <c r="BCC58" s="113"/>
      <c r="BCD58" s="113"/>
      <c r="BCE58" s="113"/>
      <c r="BCF58" s="113"/>
      <c r="BCG58" s="113"/>
      <c r="BCH58" s="113"/>
      <c r="BCI58" s="113"/>
      <c r="BCJ58" s="113"/>
      <c r="BCK58" s="113"/>
      <c r="BCL58" s="113"/>
      <c r="BCM58" s="113"/>
      <c r="BCN58" s="113"/>
      <c r="BCO58" s="113"/>
      <c r="BCP58" s="113"/>
      <c r="BCQ58" s="113"/>
      <c r="BCR58" s="113"/>
      <c r="BCS58" s="113"/>
      <c r="BCT58" s="113"/>
      <c r="BCU58" s="113"/>
      <c r="BCV58" s="113"/>
      <c r="BCW58" s="113"/>
      <c r="BCX58" s="113"/>
      <c r="BCY58" s="113"/>
      <c r="BCZ58" s="113"/>
      <c r="BDA58" s="113"/>
      <c r="BDB58" s="113"/>
      <c r="BDC58" s="113"/>
      <c r="BDD58" s="113"/>
      <c r="BDE58" s="113"/>
      <c r="BDF58" s="113"/>
      <c r="BDG58" s="113"/>
      <c r="BDH58" s="113"/>
      <c r="BDI58" s="113"/>
      <c r="BDJ58" s="113"/>
      <c r="BDK58" s="113"/>
      <c r="BDL58" s="113"/>
      <c r="BDM58" s="113"/>
      <c r="BDN58" s="113"/>
      <c r="BDO58" s="113"/>
      <c r="BDP58" s="113"/>
      <c r="BDQ58" s="113"/>
      <c r="BDR58" s="113"/>
      <c r="BDS58" s="113"/>
      <c r="BDT58" s="113"/>
      <c r="BDU58" s="113"/>
      <c r="BDV58" s="113"/>
      <c r="BDW58" s="113"/>
      <c r="BDX58" s="113"/>
      <c r="BDY58" s="113"/>
      <c r="BDZ58" s="113"/>
      <c r="BEA58" s="113"/>
      <c r="BEB58" s="113"/>
      <c r="BEC58" s="113"/>
      <c r="BED58" s="113"/>
      <c r="BEE58" s="113"/>
      <c r="BEF58" s="113"/>
      <c r="BEG58" s="113"/>
      <c r="BEH58" s="113"/>
      <c r="BEI58" s="113"/>
      <c r="BEJ58" s="113"/>
      <c r="BEK58" s="113"/>
      <c r="BEL58" s="113"/>
      <c r="BEM58" s="113"/>
      <c r="BEN58" s="113"/>
      <c r="BEO58" s="113"/>
      <c r="BEP58" s="113"/>
      <c r="BEQ58" s="113"/>
      <c r="BER58" s="113"/>
      <c r="BES58" s="113"/>
      <c r="BET58" s="113"/>
      <c r="BEU58" s="113"/>
      <c r="BEV58" s="113"/>
      <c r="BEW58" s="113"/>
      <c r="BEX58" s="113"/>
      <c r="BEY58" s="113"/>
      <c r="BEZ58" s="113"/>
      <c r="BFA58" s="113"/>
      <c r="BFB58" s="113"/>
      <c r="BFC58" s="113"/>
      <c r="BFD58" s="113"/>
      <c r="BFE58" s="113"/>
      <c r="BFF58" s="113"/>
      <c r="BFG58" s="113"/>
      <c r="BFH58" s="113"/>
      <c r="BFI58" s="113"/>
      <c r="BFJ58" s="113"/>
      <c r="BFK58" s="113"/>
      <c r="BFL58" s="113"/>
      <c r="BFM58" s="113"/>
      <c r="BFN58" s="113"/>
      <c r="BFO58" s="113"/>
      <c r="BFP58" s="113"/>
      <c r="BFQ58" s="113"/>
      <c r="BFR58" s="113"/>
      <c r="BFS58" s="113"/>
      <c r="BFT58" s="113"/>
      <c r="BFU58" s="113"/>
      <c r="BFV58" s="113"/>
      <c r="BFW58" s="113"/>
      <c r="BFX58" s="113"/>
      <c r="BFY58" s="113"/>
      <c r="BFZ58" s="113"/>
      <c r="BGA58" s="113"/>
      <c r="BGB58" s="113"/>
      <c r="BGC58" s="113"/>
      <c r="BGD58" s="113"/>
      <c r="BGE58" s="113"/>
      <c r="BGF58" s="113"/>
      <c r="BGG58" s="113"/>
      <c r="BGH58" s="113"/>
      <c r="BGI58" s="113"/>
      <c r="BGJ58" s="113"/>
      <c r="BGK58" s="113"/>
      <c r="BGL58" s="113"/>
      <c r="BGM58" s="113"/>
      <c r="BGN58" s="113"/>
      <c r="BGO58" s="113"/>
      <c r="BGP58" s="113"/>
      <c r="BGQ58" s="113"/>
      <c r="BGR58" s="113"/>
      <c r="BGS58" s="113"/>
      <c r="BGT58" s="113"/>
      <c r="BGU58" s="113"/>
      <c r="BGV58" s="113"/>
      <c r="BGW58" s="113"/>
      <c r="BGX58" s="113"/>
      <c r="BGY58" s="113"/>
      <c r="BGZ58" s="113"/>
      <c r="BHA58" s="113"/>
      <c r="BHB58" s="113"/>
      <c r="BHC58" s="113"/>
      <c r="BHD58" s="113"/>
      <c r="BHE58" s="113"/>
      <c r="BHF58" s="113"/>
      <c r="BHG58" s="113"/>
      <c r="BHH58" s="113"/>
      <c r="BHI58" s="113"/>
      <c r="BHJ58" s="113"/>
      <c r="BHK58" s="113"/>
      <c r="BHL58" s="113"/>
      <c r="BHM58" s="113"/>
      <c r="BHN58" s="113"/>
      <c r="BHO58" s="113"/>
      <c r="BHP58" s="113"/>
      <c r="BHQ58" s="113"/>
      <c r="BHR58" s="113"/>
      <c r="BHS58" s="113"/>
      <c r="BHT58" s="113"/>
      <c r="BHU58" s="113"/>
      <c r="BHV58" s="113"/>
      <c r="BHW58" s="113"/>
      <c r="BHX58" s="113"/>
      <c r="BHY58" s="113"/>
      <c r="BHZ58" s="113"/>
      <c r="BIA58" s="113"/>
      <c r="BIB58" s="113"/>
      <c r="BIC58" s="113"/>
      <c r="BID58" s="113"/>
      <c r="BIE58" s="113"/>
      <c r="BIF58" s="113"/>
      <c r="BIG58" s="113"/>
      <c r="BIH58" s="113"/>
      <c r="BII58" s="113"/>
      <c r="BIJ58" s="113"/>
      <c r="BIK58" s="113"/>
      <c r="BIL58" s="113"/>
      <c r="BIM58" s="113"/>
      <c r="BIN58" s="113"/>
      <c r="BIO58" s="113"/>
      <c r="BIP58" s="113"/>
      <c r="BIQ58" s="113"/>
      <c r="BIR58" s="113"/>
      <c r="BIS58" s="113"/>
      <c r="BIT58" s="113"/>
      <c r="BIU58" s="113"/>
      <c r="BIV58" s="113"/>
      <c r="BIW58" s="113"/>
      <c r="BIX58" s="113"/>
      <c r="BIY58" s="113"/>
      <c r="BIZ58" s="113"/>
      <c r="BJA58" s="113"/>
      <c r="BJB58" s="113"/>
      <c r="BJC58" s="113"/>
      <c r="BJD58" s="113"/>
      <c r="BJE58" s="113"/>
      <c r="BJF58" s="113"/>
      <c r="BJG58" s="113"/>
      <c r="BJH58" s="113"/>
      <c r="BJI58" s="113"/>
      <c r="BJJ58" s="113"/>
      <c r="BJK58" s="113"/>
      <c r="BJL58" s="113"/>
      <c r="BJM58" s="113"/>
      <c r="BJN58" s="113"/>
      <c r="BJO58" s="113"/>
      <c r="BJP58" s="113"/>
      <c r="BJQ58" s="113"/>
      <c r="BJR58" s="113"/>
      <c r="BJS58" s="113"/>
      <c r="BJT58" s="113"/>
      <c r="BJU58" s="113"/>
      <c r="BJV58" s="113"/>
      <c r="BJW58" s="113"/>
      <c r="BJX58" s="113"/>
      <c r="BJY58" s="113"/>
      <c r="BJZ58" s="113"/>
      <c r="BKA58" s="113"/>
      <c r="BKB58" s="113"/>
      <c r="BKC58" s="113"/>
      <c r="BKD58" s="113"/>
      <c r="BKE58" s="113"/>
      <c r="BKF58" s="113"/>
      <c r="BKG58" s="113"/>
      <c r="BKH58" s="113"/>
      <c r="BKI58" s="113"/>
      <c r="BKJ58" s="113"/>
      <c r="BKK58" s="113"/>
      <c r="BKL58" s="113"/>
      <c r="BKM58" s="113"/>
      <c r="BKN58" s="113"/>
      <c r="BKO58" s="113"/>
      <c r="BKP58" s="113"/>
      <c r="BKQ58" s="113"/>
      <c r="BKR58" s="113"/>
      <c r="BKS58" s="113"/>
      <c r="BKT58" s="113"/>
      <c r="BKU58" s="113"/>
      <c r="BKV58" s="113"/>
      <c r="BKW58" s="113"/>
      <c r="BKX58" s="113"/>
      <c r="BKY58" s="113"/>
      <c r="BKZ58" s="113"/>
      <c r="BLA58" s="113"/>
      <c r="BLB58" s="113"/>
      <c r="BLC58" s="113"/>
      <c r="BLD58" s="113"/>
      <c r="BLE58" s="113"/>
      <c r="BLF58" s="113"/>
      <c r="BLG58" s="113"/>
      <c r="BLH58" s="113"/>
      <c r="BLI58" s="113"/>
      <c r="BLJ58" s="113"/>
      <c r="BLK58" s="113"/>
      <c r="BLL58" s="113"/>
      <c r="BLM58" s="113"/>
      <c r="BLN58" s="113"/>
      <c r="BLO58" s="113"/>
      <c r="BLP58" s="113"/>
      <c r="BLQ58" s="113"/>
      <c r="BLR58" s="113"/>
      <c r="BLS58" s="113"/>
      <c r="BLT58" s="113"/>
      <c r="BLU58" s="113"/>
      <c r="BLV58" s="113"/>
      <c r="BLW58" s="113"/>
      <c r="BLX58" s="113"/>
      <c r="BLY58" s="113"/>
      <c r="BLZ58" s="113"/>
      <c r="BMA58" s="113"/>
      <c r="BMB58" s="113"/>
      <c r="BMC58" s="113"/>
      <c r="BMD58" s="113"/>
      <c r="BME58" s="113"/>
      <c r="BMF58" s="113"/>
      <c r="BMG58" s="113"/>
      <c r="BMH58" s="113"/>
      <c r="BMI58" s="113"/>
      <c r="BMJ58" s="113"/>
      <c r="BMK58" s="113"/>
      <c r="BML58" s="113"/>
      <c r="BMM58" s="113"/>
      <c r="BMN58" s="113"/>
      <c r="BMO58" s="113"/>
      <c r="BMP58" s="113"/>
      <c r="BMQ58" s="113"/>
      <c r="BMR58" s="113"/>
      <c r="BMS58" s="113"/>
      <c r="BMT58" s="113"/>
      <c r="BMU58" s="113"/>
      <c r="BMV58" s="113"/>
      <c r="BMW58" s="113"/>
      <c r="BMX58" s="113"/>
      <c r="BMY58" s="113"/>
      <c r="BMZ58" s="113"/>
      <c r="BNA58" s="113"/>
      <c r="BNB58" s="113"/>
      <c r="BNC58" s="113"/>
      <c r="BND58" s="113"/>
      <c r="BNE58" s="113"/>
      <c r="BNF58" s="113"/>
      <c r="BNG58" s="113"/>
      <c r="BNH58" s="113"/>
      <c r="BNI58" s="113"/>
      <c r="BNJ58" s="113"/>
      <c r="BNK58" s="113"/>
      <c r="BNL58" s="113"/>
      <c r="BNM58" s="113"/>
      <c r="BNN58" s="113"/>
      <c r="BNO58" s="113"/>
      <c r="BNP58" s="113"/>
      <c r="BNQ58" s="113"/>
      <c r="BNR58" s="113"/>
      <c r="BNS58" s="113"/>
      <c r="BNT58" s="113"/>
      <c r="BNU58" s="113"/>
      <c r="BNV58" s="113"/>
      <c r="BNW58" s="113"/>
      <c r="BNX58" s="113"/>
      <c r="BNY58" s="113"/>
      <c r="BNZ58" s="113"/>
      <c r="BOA58" s="113"/>
      <c r="BOB58" s="113"/>
      <c r="BOC58" s="113"/>
      <c r="BOD58" s="113"/>
      <c r="BOE58" s="113"/>
      <c r="BOF58" s="113"/>
      <c r="BOG58" s="113"/>
      <c r="BOH58" s="113"/>
      <c r="BOI58" s="113"/>
      <c r="BOJ58" s="113"/>
      <c r="BOK58" s="113"/>
      <c r="BOL58" s="113"/>
      <c r="BOM58" s="113"/>
      <c r="BON58" s="113"/>
      <c r="BOO58" s="113"/>
      <c r="BOP58" s="113"/>
      <c r="BOQ58" s="113"/>
      <c r="BOR58" s="113"/>
      <c r="BOS58" s="113"/>
      <c r="BOT58" s="113"/>
      <c r="BOU58" s="113"/>
      <c r="BOV58" s="113"/>
      <c r="BOW58" s="113"/>
      <c r="BOX58" s="113"/>
      <c r="BOY58" s="113"/>
      <c r="BOZ58" s="113"/>
      <c r="BPA58" s="113"/>
      <c r="BPB58" s="113"/>
      <c r="BPC58" s="113"/>
      <c r="BPD58" s="113"/>
      <c r="BPE58" s="113"/>
      <c r="BPF58" s="113"/>
      <c r="BPG58" s="113"/>
      <c r="BPH58" s="113"/>
      <c r="BPI58" s="113"/>
      <c r="BPJ58" s="113"/>
      <c r="BPK58" s="113"/>
      <c r="BPL58" s="113"/>
      <c r="BPM58" s="113"/>
      <c r="BPN58" s="113"/>
      <c r="BPO58" s="113"/>
      <c r="BPP58" s="113"/>
      <c r="BPQ58" s="113"/>
      <c r="BPR58" s="113"/>
      <c r="BPS58" s="113"/>
      <c r="BPT58" s="113"/>
      <c r="BPU58" s="113"/>
      <c r="BPV58" s="113"/>
      <c r="BPW58" s="113"/>
      <c r="BPX58" s="113"/>
      <c r="BPY58" s="113"/>
      <c r="BPZ58" s="113"/>
      <c r="BQA58" s="113"/>
      <c r="BQB58" s="113"/>
      <c r="BQC58" s="113"/>
      <c r="BQD58" s="113"/>
      <c r="BQE58" s="113"/>
      <c r="BQF58" s="113"/>
      <c r="BQG58" s="113"/>
      <c r="BQH58" s="113"/>
      <c r="BQI58" s="113"/>
      <c r="BQJ58" s="113"/>
      <c r="BQK58" s="113"/>
      <c r="BQL58" s="113"/>
      <c r="BQM58" s="113"/>
      <c r="BQN58" s="113"/>
      <c r="BQO58" s="113"/>
      <c r="BQP58" s="113"/>
      <c r="BQQ58" s="113"/>
      <c r="BQR58" s="113"/>
      <c r="BQS58" s="113"/>
      <c r="BQT58" s="113"/>
      <c r="BQU58" s="113"/>
      <c r="BQV58" s="113"/>
      <c r="BQW58" s="113"/>
      <c r="BQX58" s="113"/>
      <c r="BQY58" s="113"/>
      <c r="BQZ58" s="113"/>
      <c r="BRA58" s="113"/>
      <c r="BRB58" s="113"/>
      <c r="BRC58" s="113"/>
      <c r="BRD58" s="113"/>
      <c r="BRE58" s="113"/>
      <c r="BRF58" s="113"/>
      <c r="BRG58" s="113"/>
      <c r="BRH58" s="113"/>
      <c r="BRI58" s="113"/>
      <c r="BRJ58" s="113"/>
      <c r="BRK58" s="113"/>
      <c r="BRL58" s="113"/>
      <c r="BRM58" s="113"/>
      <c r="BRN58" s="113"/>
      <c r="BRO58" s="113"/>
      <c r="BRP58" s="113"/>
      <c r="BRQ58" s="113"/>
      <c r="BRR58" s="113"/>
      <c r="BRS58" s="113"/>
      <c r="BRT58" s="113"/>
      <c r="BRU58" s="113"/>
      <c r="BRV58" s="113"/>
      <c r="BRW58" s="113"/>
      <c r="BRX58" s="113"/>
      <c r="BRY58" s="113"/>
      <c r="BRZ58" s="113"/>
      <c r="BSA58" s="113"/>
      <c r="BSB58" s="113"/>
      <c r="BSC58" s="113"/>
      <c r="BSD58" s="113"/>
      <c r="BSE58" s="113"/>
      <c r="BSF58" s="113"/>
      <c r="BSG58" s="113"/>
      <c r="BSH58" s="113"/>
      <c r="BSI58" s="113"/>
      <c r="BSJ58" s="113"/>
      <c r="BSK58" s="113"/>
      <c r="BSL58" s="113"/>
      <c r="BSM58" s="113"/>
      <c r="BSN58" s="113"/>
      <c r="BSO58" s="113"/>
      <c r="BSP58" s="113"/>
      <c r="BSQ58" s="113"/>
      <c r="BSR58" s="113"/>
      <c r="BSS58" s="113"/>
      <c r="BST58" s="113"/>
      <c r="BSU58" s="113"/>
      <c r="BSV58" s="113"/>
      <c r="BSW58" s="113"/>
      <c r="BSX58" s="113"/>
      <c r="BSY58" s="113"/>
      <c r="BSZ58" s="113"/>
      <c r="BTA58" s="113"/>
      <c r="BTB58" s="113"/>
      <c r="BTC58" s="113"/>
      <c r="BTD58" s="113"/>
      <c r="BTE58" s="113"/>
      <c r="BTF58" s="113"/>
      <c r="BTG58" s="113"/>
      <c r="BTH58" s="113"/>
      <c r="BTI58" s="113"/>
      <c r="BTJ58" s="113"/>
      <c r="BTK58" s="113"/>
      <c r="BTL58" s="113"/>
      <c r="BTM58" s="113"/>
      <c r="BTN58" s="113"/>
      <c r="BTO58" s="113"/>
      <c r="BTP58" s="113"/>
      <c r="BTQ58" s="113"/>
      <c r="BTR58" s="113"/>
      <c r="BTS58" s="113"/>
      <c r="BTT58" s="113"/>
      <c r="BTU58" s="113"/>
      <c r="BTV58" s="113"/>
      <c r="BTW58" s="113"/>
      <c r="BTX58" s="113"/>
      <c r="BTY58" s="113"/>
      <c r="BTZ58" s="113"/>
      <c r="BUA58" s="113"/>
      <c r="BUB58" s="113"/>
      <c r="BUC58" s="113"/>
      <c r="BUD58" s="113"/>
      <c r="BUE58" s="113"/>
      <c r="BUF58" s="113"/>
      <c r="BUG58" s="113"/>
      <c r="BUH58" s="113"/>
      <c r="BUI58" s="113"/>
      <c r="BUJ58" s="113"/>
      <c r="BUK58" s="113"/>
      <c r="BUL58" s="113"/>
      <c r="BUM58" s="113"/>
      <c r="BUN58" s="113"/>
      <c r="BUO58" s="113"/>
      <c r="BUP58" s="113"/>
      <c r="BUQ58" s="113"/>
      <c r="BUR58" s="113"/>
      <c r="BUS58" s="113"/>
      <c r="BUT58" s="113"/>
      <c r="BUU58" s="113"/>
      <c r="BUV58" s="113"/>
      <c r="BUW58" s="113"/>
      <c r="BUX58" s="113"/>
      <c r="BUY58" s="113"/>
      <c r="BUZ58" s="113"/>
      <c r="BVA58" s="113"/>
      <c r="BVB58" s="113"/>
      <c r="BVC58" s="113"/>
      <c r="BVD58" s="113"/>
      <c r="BVE58" s="113"/>
      <c r="BVF58" s="113"/>
      <c r="BVG58" s="113"/>
      <c r="BVH58" s="113"/>
      <c r="BVI58" s="113"/>
      <c r="BVJ58" s="113"/>
      <c r="BVK58" s="113"/>
      <c r="BVL58" s="113"/>
      <c r="BVM58" s="113"/>
      <c r="BVN58" s="113"/>
      <c r="BVO58" s="113"/>
      <c r="BVP58" s="113"/>
      <c r="BVQ58" s="113"/>
      <c r="BVR58" s="113"/>
      <c r="BVS58" s="113"/>
      <c r="BVT58" s="113"/>
      <c r="BVU58" s="113"/>
      <c r="BVV58" s="113"/>
      <c r="BVW58" s="113"/>
      <c r="BVX58" s="113"/>
      <c r="BVY58" s="113"/>
      <c r="BVZ58" s="113"/>
      <c r="BWA58" s="113"/>
      <c r="BWB58" s="113"/>
      <c r="BWC58" s="113"/>
      <c r="BWD58" s="113"/>
      <c r="BWE58" s="113"/>
      <c r="BWF58" s="113"/>
      <c r="BWG58" s="113"/>
      <c r="BWH58" s="113"/>
      <c r="BWI58" s="113"/>
      <c r="BWJ58" s="113"/>
      <c r="BWK58" s="113"/>
      <c r="BWL58" s="113"/>
      <c r="BWM58" s="113"/>
      <c r="BWN58" s="113"/>
      <c r="BWO58" s="113"/>
      <c r="BWP58" s="113"/>
      <c r="BWQ58" s="113"/>
      <c r="BWR58" s="113"/>
      <c r="BWS58" s="113"/>
      <c r="BWT58" s="113"/>
      <c r="BWU58" s="113"/>
      <c r="BWV58" s="113"/>
      <c r="BWW58" s="113"/>
      <c r="BWX58" s="113"/>
      <c r="BWY58" s="113"/>
      <c r="BWZ58" s="113"/>
      <c r="BXA58" s="113"/>
      <c r="BXB58" s="113"/>
      <c r="BXC58" s="113"/>
      <c r="BXD58" s="113"/>
      <c r="BXE58" s="113"/>
      <c r="BXF58" s="113"/>
      <c r="BXG58" s="113"/>
      <c r="BXH58" s="113"/>
      <c r="BXI58" s="113"/>
      <c r="BXJ58" s="113"/>
      <c r="BXK58" s="113"/>
      <c r="BXL58" s="113"/>
      <c r="BXM58" s="113"/>
      <c r="BXN58" s="113"/>
      <c r="BXO58" s="113"/>
      <c r="BXP58" s="113"/>
      <c r="BXQ58" s="113"/>
      <c r="BXR58" s="113"/>
      <c r="BXS58" s="113"/>
      <c r="BXT58" s="113"/>
      <c r="BXU58" s="113"/>
      <c r="BXV58" s="113"/>
      <c r="BXW58" s="113"/>
      <c r="BXX58" s="113"/>
      <c r="BXY58" s="113"/>
      <c r="BXZ58" s="113"/>
      <c r="BYA58" s="113"/>
      <c r="BYB58" s="113"/>
      <c r="BYC58" s="113"/>
      <c r="BYD58" s="113"/>
      <c r="BYE58" s="113"/>
      <c r="BYF58" s="113"/>
      <c r="BYG58" s="113"/>
      <c r="BYH58" s="113"/>
      <c r="BYI58" s="113"/>
      <c r="BYJ58" s="113"/>
      <c r="BYK58" s="113"/>
      <c r="BYL58" s="113"/>
      <c r="BYM58" s="113"/>
      <c r="BYN58" s="113"/>
      <c r="BYO58" s="113"/>
      <c r="BYP58" s="113"/>
      <c r="BYQ58" s="113"/>
      <c r="BYR58" s="113"/>
      <c r="BYS58" s="113"/>
      <c r="BYT58" s="113"/>
      <c r="BYU58" s="113"/>
      <c r="BYV58" s="113"/>
      <c r="BYW58" s="113"/>
      <c r="BYX58" s="113"/>
      <c r="BYY58" s="113"/>
      <c r="BYZ58" s="113"/>
      <c r="BZA58" s="113"/>
      <c r="BZB58" s="113"/>
      <c r="BZC58" s="113"/>
      <c r="BZD58" s="113"/>
      <c r="BZE58" s="113"/>
      <c r="BZF58" s="113"/>
      <c r="BZG58" s="113"/>
      <c r="BZH58" s="113"/>
      <c r="BZI58" s="113"/>
      <c r="BZJ58" s="113"/>
      <c r="BZK58" s="113"/>
      <c r="BZL58" s="113"/>
      <c r="BZM58" s="113"/>
      <c r="BZN58" s="113"/>
      <c r="BZO58" s="113"/>
      <c r="BZP58" s="113"/>
      <c r="BZQ58" s="113"/>
      <c r="BZR58" s="113"/>
      <c r="BZS58" s="113"/>
      <c r="BZT58" s="113"/>
      <c r="BZU58" s="113"/>
      <c r="BZV58" s="113"/>
      <c r="BZW58" s="113"/>
      <c r="BZX58" s="113"/>
      <c r="BZY58" s="113"/>
      <c r="BZZ58" s="113"/>
      <c r="CAA58" s="113"/>
      <c r="CAB58" s="113"/>
      <c r="CAC58" s="113"/>
      <c r="CAD58" s="113"/>
      <c r="CAE58" s="113"/>
      <c r="CAF58" s="113"/>
      <c r="CAG58" s="113"/>
      <c r="CAH58" s="113"/>
      <c r="CAI58" s="113"/>
      <c r="CAJ58" s="113"/>
      <c r="CAK58" s="113"/>
      <c r="CAL58" s="113"/>
      <c r="CAM58" s="113"/>
      <c r="CAN58" s="113"/>
      <c r="CAO58" s="113"/>
      <c r="CAP58" s="113"/>
      <c r="CAQ58" s="113"/>
      <c r="CAR58" s="113"/>
      <c r="CAS58" s="113"/>
      <c r="CAT58" s="113"/>
      <c r="CAU58" s="113"/>
      <c r="CAV58" s="113"/>
      <c r="CAW58" s="113"/>
      <c r="CAX58" s="113"/>
      <c r="CAY58" s="113"/>
      <c r="CAZ58" s="113"/>
      <c r="CBA58" s="113"/>
      <c r="CBB58" s="113"/>
      <c r="CBC58" s="113"/>
      <c r="CBD58" s="113"/>
      <c r="CBE58" s="113"/>
      <c r="CBF58" s="113"/>
      <c r="CBG58" s="113"/>
      <c r="CBH58" s="113"/>
      <c r="CBI58" s="113"/>
      <c r="CBJ58" s="113"/>
      <c r="CBK58" s="113"/>
      <c r="CBL58" s="113"/>
      <c r="CBM58" s="113"/>
      <c r="CBN58" s="113"/>
      <c r="CBO58" s="113"/>
      <c r="CBP58" s="113"/>
      <c r="CBQ58" s="113"/>
      <c r="CBR58" s="113"/>
      <c r="CBS58" s="113"/>
      <c r="CBT58" s="113"/>
      <c r="CBU58" s="113"/>
      <c r="CBV58" s="113"/>
      <c r="CBW58" s="113"/>
      <c r="CBX58" s="113"/>
      <c r="CBY58" s="113"/>
      <c r="CBZ58" s="113"/>
      <c r="CCA58" s="113"/>
      <c r="CCB58" s="113"/>
      <c r="CCC58" s="113"/>
      <c r="CCD58" s="113"/>
      <c r="CCE58" s="113"/>
      <c r="CCF58" s="113"/>
      <c r="CCG58" s="113"/>
      <c r="CCH58" s="113"/>
      <c r="CCI58" s="113"/>
      <c r="CCJ58" s="113"/>
      <c r="CCK58" s="113"/>
      <c r="CCL58" s="113"/>
      <c r="CCM58" s="113"/>
      <c r="CCN58" s="113"/>
      <c r="CCO58" s="113"/>
      <c r="CCP58" s="113"/>
      <c r="CCQ58" s="113"/>
      <c r="CCR58" s="113"/>
      <c r="CCS58" s="113"/>
      <c r="CCT58" s="113"/>
      <c r="CCU58" s="113"/>
      <c r="CCV58" s="113"/>
      <c r="CCW58" s="113"/>
      <c r="CCX58" s="113"/>
      <c r="CCY58" s="113"/>
      <c r="CCZ58" s="113"/>
      <c r="CDA58" s="113"/>
      <c r="CDB58" s="113"/>
      <c r="CDC58" s="113"/>
      <c r="CDD58" s="113"/>
      <c r="CDE58" s="113"/>
      <c r="CDF58" s="113"/>
      <c r="CDG58" s="113"/>
      <c r="CDH58" s="113"/>
      <c r="CDI58" s="113"/>
      <c r="CDJ58" s="113"/>
      <c r="CDK58" s="113"/>
      <c r="CDL58" s="113"/>
      <c r="CDM58" s="113"/>
      <c r="CDN58" s="113"/>
      <c r="CDO58" s="113"/>
      <c r="CDP58" s="113"/>
      <c r="CDQ58" s="113"/>
      <c r="CDR58" s="113"/>
      <c r="CDS58" s="113"/>
      <c r="CDT58" s="113"/>
      <c r="CDU58" s="113"/>
      <c r="CDV58" s="113"/>
      <c r="CDW58" s="113"/>
      <c r="CDX58" s="113"/>
      <c r="CDY58" s="113"/>
      <c r="CDZ58" s="113"/>
      <c r="CEA58" s="113"/>
      <c r="CEB58" s="113"/>
      <c r="CEC58" s="113"/>
      <c r="CED58" s="113"/>
      <c r="CEE58" s="113"/>
      <c r="CEF58" s="113"/>
      <c r="CEG58" s="113"/>
      <c r="CEH58" s="113"/>
      <c r="CEI58" s="113"/>
      <c r="CEJ58" s="113"/>
      <c r="CEK58" s="113"/>
      <c r="CEL58" s="113"/>
      <c r="CEM58" s="113"/>
      <c r="CEN58" s="113"/>
      <c r="CEO58" s="113"/>
      <c r="CEP58" s="113"/>
      <c r="CEQ58" s="113"/>
      <c r="CER58" s="113"/>
      <c r="CES58" s="113"/>
      <c r="CET58" s="113"/>
      <c r="CEU58" s="113"/>
      <c r="CEV58" s="113"/>
      <c r="CEW58" s="113"/>
      <c r="CEX58" s="113"/>
      <c r="CEY58" s="113"/>
      <c r="CEZ58" s="113"/>
      <c r="CFA58" s="113"/>
      <c r="CFB58" s="113"/>
      <c r="CFC58" s="113"/>
      <c r="CFD58" s="113"/>
      <c r="CFE58" s="113"/>
      <c r="CFF58" s="113"/>
      <c r="CFG58" s="113"/>
      <c r="CFH58" s="113"/>
      <c r="CFI58" s="113"/>
      <c r="CFJ58" s="113"/>
      <c r="CFK58" s="113"/>
      <c r="CFL58" s="113"/>
      <c r="CFM58" s="113"/>
      <c r="CFN58" s="113"/>
      <c r="CFO58" s="113"/>
      <c r="CFP58" s="113"/>
      <c r="CFQ58" s="113"/>
      <c r="CFR58" s="113"/>
      <c r="CFS58" s="113"/>
      <c r="CFT58" s="113"/>
      <c r="CFU58" s="113"/>
      <c r="CFV58" s="113"/>
      <c r="CFW58" s="113"/>
      <c r="CFX58" s="113"/>
      <c r="CFY58" s="113"/>
      <c r="CFZ58" s="113"/>
      <c r="CGA58" s="113"/>
      <c r="CGB58" s="113"/>
      <c r="CGC58" s="113"/>
      <c r="CGD58" s="113"/>
      <c r="CGE58" s="113"/>
      <c r="CGF58" s="113"/>
      <c r="CGG58" s="113"/>
      <c r="CGH58" s="113"/>
      <c r="CGI58" s="113"/>
      <c r="CGJ58" s="113"/>
      <c r="CGK58" s="113"/>
      <c r="CGL58" s="113"/>
      <c r="CGM58" s="113"/>
      <c r="CGN58" s="113"/>
      <c r="CGO58" s="113"/>
      <c r="CGP58" s="113"/>
      <c r="CGQ58" s="113"/>
      <c r="CGR58" s="113"/>
      <c r="CGS58" s="113"/>
      <c r="CGT58" s="113"/>
      <c r="CGU58" s="113"/>
      <c r="CGV58" s="113"/>
      <c r="CGW58" s="113"/>
      <c r="CGX58" s="113"/>
      <c r="CGY58" s="113"/>
      <c r="CGZ58" s="113"/>
      <c r="CHA58" s="113"/>
      <c r="CHB58" s="113"/>
      <c r="CHC58" s="113"/>
      <c r="CHD58" s="113"/>
      <c r="CHE58" s="113"/>
      <c r="CHF58" s="113"/>
      <c r="CHG58" s="113"/>
      <c r="CHH58" s="113"/>
      <c r="CHI58" s="113"/>
      <c r="CHJ58" s="113"/>
      <c r="CHK58" s="113"/>
      <c r="CHL58" s="113"/>
      <c r="CHM58" s="113"/>
      <c r="CHN58" s="113"/>
      <c r="CHO58" s="113"/>
      <c r="CHP58" s="113"/>
      <c r="CHQ58" s="113"/>
      <c r="CHR58" s="113"/>
      <c r="CHS58" s="113"/>
      <c r="CHT58" s="113"/>
      <c r="CHU58" s="113"/>
      <c r="CHV58" s="113"/>
      <c r="CHW58" s="113"/>
      <c r="CHX58" s="113"/>
      <c r="CHY58" s="113"/>
      <c r="CHZ58" s="113"/>
      <c r="CIA58" s="113"/>
      <c r="CIB58" s="113"/>
      <c r="CIC58" s="113"/>
      <c r="CID58" s="113"/>
      <c r="CIE58" s="113"/>
      <c r="CIF58" s="113"/>
      <c r="CIG58" s="113"/>
      <c r="CIH58" s="113"/>
      <c r="CII58" s="113"/>
      <c r="CIJ58" s="113"/>
      <c r="CIK58" s="113"/>
      <c r="CIL58" s="113"/>
      <c r="CIM58" s="113"/>
      <c r="CIN58" s="113"/>
      <c r="CIO58" s="113"/>
      <c r="CIP58" s="113"/>
      <c r="CIQ58" s="113"/>
      <c r="CIR58" s="113"/>
      <c r="CIS58" s="113"/>
      <c r="CIT58" s="113"/>
      <c r="CIU58" s="113"/>
      <c r="CIV58" s="113"/>
      <c r="CIW58" s="113"/>
      <c r="CIX58" s="113"/>
      <c r="CIY58" s="113"/>
      <c r="CIZ58" s="113"/>
      <c r="CJA58" s="113"/>
      <c r="CJB58" s="113"/>
      <c r="CJC58" s="113"/>
      <c r="CJD58" s="113"/>
      <c r="CJE58" s="113"/>
      <c r="CJF58" s="113"/>
      <c r="CJG58" s="113"/>
      <c r="CJH58" s="113"/>
      <c r="CJI58" s="113"/>
      <c r="CJJ58" s="113"/>
      <c r="CJK58" s="113"/>
      <c r="CJL58" s="113"/>
      <c r="CJM58" s="113"/>
      <c r="CJN58" s="113"/>
      <c r="CJO58" s="113"/>
      <c r="CJP58" s="113"/>
      <c r="CJQ58" s="113"/>
      <c r="CJR58" s="113"/>
      <c r="CJS58" s="113"/>
      <c r="CJT58" s="113"/>
      <c r="CJU58" s="113"/>
      <c r="CJV58" s="113"/>
      <c r="CJW58" s="113"/>
      <c r="CJX58" s="113"/>
      <c r="CJY58" s="113"/>
      <c r="CJZ58" s="113"/>
      <c r="CKA58" s="113"/>
      <c r="CKB58" s="113"/>
      <c r="CKC58" s="113"/>
      <c r="CKD58" s="113"/>
      <c r="CKE58" s="113"/>
      <c r="CKF58" s="113"/>
      <c r="CKG58" s="113"/>
      <c r="CKH58" s="113"/>
      <c r="CKI58" s="113"/>
      <c r="CKJ58" s="113"/>
      <c r="CKK58" s="113"/>
      <c r="CKL58" s="113"/>
      <c r="CKM58" s="113"/>
      <c r="CKN58" s="113"/>
      <c r="CKO58" s="113"/>
      <c r="CKP58" s="113"/>
      <c r="CKQ58" s="113"/>
      <c r="CKR58" s="113"/>
      <c r="CKS58" s="113"/>
      <c r="CKT58" s="113"/>
      <c r="CKU58" s="113"/>
      <c r="CKV58" s="113"/>
      <c r="CKW58" s="113"/>
      <c r="CKX58" s="113"/>
      <c r="CKY58" s="113"/>
      <c r="CKZ58" s="113"/>
      <c r="CLA58" s="113"/>
      <c r="CLB58" s="113"/>
      <c r="CLC58" s="113"/>
      <c r="CLD58" s="113"/>
      <c r="CLE58" s="113"/>
      <c r="CLF58" s="113"/>
      <c r="CLG58" s="113"/>
      <c r="CLH58" s="113"/>
      <c r="CLI58" s="113"/>
      <c r="CLJ58" s="113"/>
      <c r="CLK58" s="113"/>
      <c r="CLL58" s="113"/>
      <c r="CLM58" s="113"/>
      <c r="CLN58" s="113"/>
      <c r="CLO58" s="113"/>
      <c r="CLP58" s="113"/>
      <c r="CLQ58" s="113"/>
      <c r="CLR58" s="113"/>
      <c r="CLS58" s="113"/>
      <c r="CLT58" s="113"/>
      <c r="CLU58" s="113"/>
      <c r="CLV58" s="113"/>
      <c r="CLW58" s="113"/>
      <c r="CLX58" s="113"/>
      <c r="CLY58" s="113"/>
      <c r="CLZ58" s="113"/>
      <c r="CMA58" s="113"/>
      <c r="CMB58" s="113"/>
      <c r="CMC58" s="113"/>
      <c r="CMD58" s="113"/>
      <c r="CME58" s="113"/>
      <c r="CMF58" s="113"/>
      <c r="CMG58" s="113"/>
      <c r="CMH58" s="113"/>
      <c r="CMI58" s="113"/>
      <c r="CMJ58" s="113"/>
      <c r="CMK58" s="113"/>
      <c r="CML58" s="113"/>
      <c r="CMM58" s="113"/>
      <c r="CMN58" s="113"/>
      <c r="CMO58" s="113"/>
      <c r="CMP58" s="113"/>
      <c r="CMQ58" s="113"/>
      <c r="CMR58" s="113"/>
      <c r="CMS58" s="113"/>
      <c r="CMT58" s="113"/>
      <c r="CMU58" s="113"/>
      <c r="CMV58" s="113"/>
      <c r="CMW58" s="113"/>
      <c r="CMX58" s="113"/>
      <c r="CMY58" s="113"/>
      <c r="CMZ58" s="113"/>
      <c r="CNA58" s="113"/>
      <c r="CNB58" s="113"/>
      <c r="CNC58" s="113"/>
      <c r="CND58" s="113"/>
      <c r="CNE58" s="113"/>
      <c r="CNF58" s="113"/>
      <c r="CNG58" s="113"/>
      <c r="CNH58" s="113"/>
      <c r="CNI58" s="113"/>
      <c r="CNJ58" s="113"/>
      <c r="CNK58" s="113"/>
      <c r="CNL58" s="113"/>
      <c r="CNM58" s="113"/>
      <c r="CNN58" s="113"/>
      <c r="CNO58" s="113"/>
      <c r="CNP58" s="113"/>
      <c r="CNQ58" s="113"/>
      <c r="CNR58" s="113"/>
      <c r="CNS58" s="113"/>
      <c r="CNT58" s="113"/>
      <c r="CNU58" s="113"/>
      <c r="CNV58" s="113"/>
      <c r="CNW58" s="113"/>
      <c r="CNX58" s="113"/>
      <c r="CNY58" s="113"/>
      <c r="CNZ58" s="113"/>
      <c r="COA58" s="113"/>
      <c r="COB58" s="113"/>
      <c r="COC58" s="113"/>
      <c r="COD58" s="113"/>
      <c r="COE58" s="113"/>
      <c r="COF58" s="113"/>
      <c r="COG58" s="113"/>
      <c r="COH58" s="113"/>
      <c r="COI58" s="113"/>
      <c r="COJ58" s="113"/>
      <c r="COK58" s="113"/>
      <c r="COL58" s="113"/>
      <c r="COM58" s="113"/>
      <c r="CON58" s="113"/>
      <c r="COO58" s="113"/>
      <c r="COP58" s="113"/>
      <c r="COQ58" s="113"/>
      <c r="COR58" s="113"/>
      <c r="COS58" s="113"/>
      <c r="COT58" s="113"/>
      <c r="COU58" s="113"/>
      <c r="COV58" s="113"/>
      <c r="COW58" s="113"/>
      <c r="COX58" s="113"/>
      <c r="COY58" s="113"/>
      <c r="COZ58" s="113"/>
      <c r="CPA58" s="113"/>
      <c r="CPB58" s="113"/>
      <c r="CPC58" s="113"/>
      <c r="CPD58" s="113"/>
      <c r="CPE58" s="113"/>
      <c r="CPF58" s="113"/>
      <c r="CPG58" s="113"/>
      <c r="CPH58" s="113"/>
      <c r="CPI58" s="113"/>
      <c r="CPJ58" s="113"/>
      <c r="CPK58" s="113"/>
      <c r="CPL58" s="113"/>
      <c r="CPM58" s="113"/>
      <c r="CPN58" s="113"/>
      <c r="CPO58" s="113"/>
      <c r="CPP58" s="113"/>
      <c r="CPQ58" s="113"/>
      <c r="CPR58" s="113"/>
      <c r="CPS58" s="113"/>
      <c r="CPT58" s="113"/>
      <c r="CPU58" s="113"/>
      <c r="CPV58" s="113"/>
      <c r="CPW58" s="113"/>
      <c r="CPX58" s="113"/>
      <c r="CPY58" s="113"/>
      <c r="CPZ58" s="113"/>
      <c r="CQA58" s="113"/>
      <c r="CQB58" s="113"/>
      <c r="CQC58" s="113"/>
      <c r="CQD58" s="113"/>
      <c r="CQE58" s="113"/>
      <c r="CQF58" s="113"/>
      <c r="CQG58" s="113"/>
      <c r="CQH58" s="113"/>
      <c r="CQI58" s="113"/>
      <c r="CQJ58" s="113"/>
      <c r="CQK58" s="113"/>
      <c r="CQL58" s="113"/>
      <c r="CQM58" s="113"/>
      <c r="CQN58" s="113"/>
      <c r="CQO58" s="113"/>
      <c r="CQP58" s="113"/>
      <c r="CQQ58" s="113"/>
      <c r="CQR58" s="113"/>
      <c r="CQS58" s="113"/>
      <c r="CQT58" s="113"/>
      <c r="CQU58" s="113"/>
      <c r="CQV58" s="113"/>
      <c r="CQW58" s="113"/>
      <c r="CQX58" s="113"/>
      <c r="CQY58" s="113"/>
      <c r="CQZ58" s="113"/>
      <c r="CRA58" s="113"/>
      <c r="CRB58" s="113"/>
      <c r="CRC58" s="113"/>
      <c r="CRD58" s="113"/>
      <c r="CRE58" s="113"/>
      <c r="CRF58" s="113"/>
      <c r="CRG58" s="113"/>
      <c r="CRH58" s="113"/>
      <c r="CRI58" s="113"/>
      <c r="CRJ58" s="113"/>
      <c r="CRK58" s="113"/>
      <c r="CRL58" s="113"/>
      <c r="CRM58" s="113"/>
      <c r="CRN58" s="113"/>
      <c r="CRO58" s="113"/>
      <c r="CRP58" s="113"/>
      <c r="CRQ58" s="113"/>
      <c r="CRR58" s="113"/>
      <c r="CRS58" s="113"/>
      <c r="CRT58" s="113"/>
      <c r="CRU58" s="113"/>
      <c r="CRV58" s="113"/>
      <c r="CRW58" s="113"/>
      <c r="CRX58" s="113"/>
      <c r="CRY58" s="113"/>
      <c r="CRZ58" s="113"/>
      <c r="CSA58" s="113"/>
      <c r="CSB58" s="113"/>
      <c r="CSC58" s="113"/>
      <c r="CSD58" s="113"/>
      <c r="CSE58" s="113"/>
      <c r="CSF58" s="113"/>
      <c r="CSG58" s="113"/>
      <c r="CSH58" s="113"/>
      <c r="CSI58" s="113"/>
      <c r="CSJ58" s="113"/>
      <c r="CSK58" s="113"/>
      <c r="CSL58" s="113"/>
      <c r="CSM58" s="113"/>
      <c r="CSN58" s="113"/>
      <c r="CSO58" s="113"/>
      <c r="CSP58" s="113"/>
      <c r="CSQ58" s="113"/>
      <c r="CSR58" s="113"/>
      <c r="CSS58" s="113"/>
      <c r="CST58" s="113"/>
      <c r="CSU58" s="113"/>
      <c r="CSV58" s="113"/>
      <c r="CSW58" s="113"/>
      <c r="CSX58" s="113"/>
      <c r="CSY58" s="113"/>
      <c r="CSZ58" s="113"/>
      <c r="CTA58" s="113"/>
      <c r="CTB58" s="113"/>
      <c r="CTC58" s="113"/>
      <c r="CTD58" s="113"/>
      <c r="CTE58" s="113"/>
      <c r="CTF58" s="113"/>
      <c r="CTG58" s="113"/>
      <c r="CTH58" s="113"/>
      <c r="CTI58" s="113"/>
      <c r="CTJ58" s="113"/>
      <c r="CTK58" s="113"/>
      <c r="CTL58" s="113"/>
      <c r="CTM58" s="113"/>
      <c r="CTN58" s="113"/>
      <c r="CTO58" s="113"/>
      <c r="CTP58" s="113"/>
      <c r="CTQ58" s="113"/>
      <c r="CTR58" s="113"/>
      <c r="CTS58" s="113"/>
      <c r="CTT58" s="113"/>
      <c r="CTU58" s="113"/>
      <c r="CTV58" s="113"/>
      <c r="CTW58" s="113"/>
      <c r="CTX58" s="113"/>
      <c r="CTY58" s="113"/>
      <c r="CTZ58" s="113"/>
      <c r="CUA58" s="113"/>
      <c r="CUB58" s="113"/>
      <c r="CUC58" s="113"/>
      <c r="CUD58" s="113"/>
      <c r="CUE58" s="113"/>
      <c r="CUF58" s="113"/>
      <c r="CUG58" s="113"/>
      <c r="CUH58" s="113"/>
      <c r="CUI58" s="113"/>
      <c r="CUJ58" s="113"/>
      <c r="CUK58" s="113"/>
      <c r="CUL58" s="113"/>
      <c r="CUM58" s="113"/>
      <c r="CUN58" s="113"/>
      <c r="CUO58" s="113"/>
      <c r="CUP58" s="113"/>
      <c r="CUQ58" s="113"/>
      <c r="CUR58" s="113"/>
      <c r="CUS58" s="113"/>
      <c r="CUT58" s="113"/>
      <c r="CUU58" s="113"/>
      <c r="CUV58" s="113"/>
      <c r="CUW58" s="113"/>
      <c r="CUX58" s="113"/>
      <c r="CUY58" s="113"/>
      <c r="CUZ58" s="113"/>
      <c r="CVA58" s="113"/>
      <c r="CVB58" s="113"/>
      <c r="CVC58" s="113"/>
      <c r="CVD58" s="113"/>
      <c r="CVE58" s="113"/>
      <c r="CVF58" s="113"/>
      <c r="CVG58" s="113"/>
      <c r="CVH58" s="113"/>
      <c r="CVI58" s="113"/>
      <c r="CVJ58" s="113"/>
      <c r="CVK58" s="113"/>
      <c r="CVL58" s="113"/>
      <c r="CVM58" s="113"/>
      <c r="CVN58" s="113"/>
      <c r="CVO58" s="113"/>
      <c r="CVP58" s="113"/>
      <c r="CVQ58" s="113"/>
      <c r="CVR58" s="113"/>
      <c r="CVS58" s="113"/>
      <c r="CVT58" s="113"/>
      <c r="CVU58" s="113"/>
      <c r="CVV58" s="113"/>
      <c r="CVW58" s="113"/>
      <c r="CVX58" s="113"/>
      <c r="CVY58" s="113"/>
      <c r="CVZ58" s="113"/>
      <c r="CWA58" s="113"/>
      <c r="CWB58" s="113"/>
      <c r="CWC58" s="113"/>
      <c r="CWD58" s="113"/>
      <c r="CWE58" s="113"/>
      <c r="CWF58" s="113"/>
      <c r="CWG58" s="113"/>
      <c r="CWH58" s="113"/>
      <c r="CWI58" s="113"/>
      <c r="CWJ58" s="113"/>
      <c r="CWK58" s="113"/>
      <c r="CWL58" s="113"/>
      <c r="CWM58" s="113"/>
      <c r="CWN58" s="113"/>
      <c r="CWO58" s="113"/>
      <c r="CWP58" s="113"/>
      <c r="CWQ58" s="113"/>
      <c r="CWR58" s="113"/>
      <c r="CWS58" s="113"/>
      <c r="CWT58" s="113"/>
      <c r="CWU58" s="113"/>
      <c r="CWV58" s="113"/>
      <c r="CWW58" s="113"/>
      <c r="CWX58" s="113"/>
      <c r="CWY58" s="113"/>
      <c r="CWZ58" s="113"/>
      <c r="CXA58" s="113"/>
      <c r="CXB58" s="113"/>
      <c r="CXC58" s="113"/>
      <c r="CXD58" s="113"/>
      <c r="CXE58" s="113"/>
      <c r="CXF58" s="113"/>
      <c r="CXG58" s="113"/>
      <c r="CXH58" s="113"/>
      <c r="CXI58" s="113"/>
      <c r="CXJ58" s="113"/>
      <c r="CXK58" s="113"/>
      <c r="CXL58" s="113"/>
      <c r="CXM58" s="113"/>
      <c r="CXN58" s="113"/>
      <c r="CXO58" s="113"/>
      <c r="CXP58" s="113"/>
      <c r="CXQ58" s="113"/>
      <c r="CXR58" s="113"/>
      <c r="CXS58" s="113"/>
      <c r="CXT58" s="113"/>
      <c r="CXU58" s="113"/>
      <c r="CXV58" s="113"/>
      <c r="CXW58" s="113"/>
      <c r="CXX58" s="113"/>
      <c r="CXY58" s="113"/>
      <c r="CXZ58" s="113"/>
      <c r="CYA58" s="113"/>
      <c r="CYB58" s="113"/>
      <c r="CYC58" s="113"/>
      <c r="CYD58" s="113"/>
      <c r="CYE58" s="113"/>
      <c r="CYF58" s="113"/>
      <c r="CYG58" s="113"/>
      <c r="CYH58" s="113"/>
      <c r="CYI58" s="113"/>
      <c r="CYJ58" s="113"/>
      <c r="CYK58" s="113"/>
      <c r="CYL58" s="113"/>
      <c r="CYM58" s="113"/>
      <c r="CYN58" s="113"/>
      <c r="CYO58" s="113"/>
      <c r="CYP58" s="113"/>
      <c r="CYQ58" s="113"/>
      <c r="CYR58" s="113"/>
      <c r="CYS58" s="113"/>
      <c r="CYT58" s="113"/>
      <c r="CYU58" s="113"/>
      <c r="CYV58" s="113"/>
      <c r="CYW58" s="113"/>
      <c r="CYX58" s="113"/>
      <c r="CYY58" s="113"/>
      <c r="CYZ58" s="113"/>
      <c r="CZA58" s="113"/>
      <c r="CZB58" s="113"/>
      <c r="CZC58" s="113"/>
      <c r="CZD58" s="113"/>
      <c r="CZE58" s="113"/>
      <c r="CZF58" s="113"/>
      <c r="CZG58" s="113"/>
      <c r="CZH58" s="113"/>
      <c r="CZI58" s="113"/>
      <c r="CZJ58" s="113"/>
      <c r="CZK58" s="113"/>
      <c r="CZL58" s="113"/>
      <c r="CZM58" s="113"/>
      <c r="CZN58" s="113"/>
      <c r="CZO58" s="113"/>
      <c r="CZP58" s="113"/>
      <c r="CZQ58" s="113"/>
      <c r="CZR58" s="113"/>
      <c r="CZS58" s="113"/>
      <c r="CZT58" s="113"/>
      <c r="CZU58" s="113"/>
      <c r="CZV58" s="113"/>
      <c r="CZW58" s="113"/>
      <c r="CZX58" s="113"/>
      <c r="CZY58" s="113"/>
      <c r="CZZ58" s="113"/>
      <c r="DAA58" s="113"/>
      <c r="DAB58" s="113"/>
      <c r="DAC58" s="113"/>
      <c r="DAD58" s="113"/>
      <c r="DAE58" s="113"/>
      <c r="DAF58" s="113"/>
      <c r="DAG58" s="113"/>
      <c r="DAH58" s="113"/>
      <c r="DAI58" s="113"/>
      <c r="DAJ58" s="113"/>
      <c r="DAK58" s="113"/>
      <c r="DAL58" s="113"/>
      <c r="DAM58" s="113"/>
      <c r="DAN58" s="113"/>
      <c r="DAO58" s="113"/>
      <c r="DAP58" s="113"/>
      <c r="DAQ58" s="113"/>
      <c r="DAR58" s="113"/>
      <c r="DAS58" s="113"/>
      <c r="DAT58" s="113"/>
      <c r="DAU58" s="113"/>
      <c r="DAV58" s="113"/>
      <c r="DAW58" s="113"/>
      <c r="DAX58" s="113"/>
      <c r="DAY58" s="113"/>
      <c r="DAZ58" s="113"/>
      <c r="DBA58" s="113"/>
      <c r="DBB58" s="113"/>
      <c r="DBC58" s="113"/>
      <c r="DBD58" s="113"/>
      <c r="DBE58" s="113"/>
      <c r="DBF58" s="113"/>
      <c r="DBG58" s="113"/>
      <c r="DBH58" s="113"/>
      <c r="DBI58" s="113"/>
      <c r="DBJ58" s="113"/>
      <c r="DBK58" s="113"/>
      <c r="DBL58" s="113"/>
      <c r="DBM58" s="113"/>
      <c r="DBN58" s="113"/>
      <c r="DBO58" s="113"/>
      <c r="DBP58" s="113"/>
      <c r="DBQ58" s="113"/>
      <c r="DBR58" s="113"/>
      <c r="DBS58" s="113"/>
      <c r="DBT58" s="113"/>
      <c r="DBU58" s="113"/>
      <c r="DBV58" s="113"/>
      <c r="DBW58" s="113"/>
      <c r="DBX58" s="113"/>
      <c r="DBY58" s="113"/>
      <c r="DBZ58" s="113"/>
      <c r="DCA58" s="113"/>
      <c r="DCB58" s="113"/>
      <c r="DCC58" s="113"/>
      <c r="DCD58" s="113"/>
      <c r="DCE58" s="113"/>
      <c r="DCF58" s="113"/>
      <c r="DCG58" s="113"/>
      <c r="DCH58" s="113"/>
      <c r="DCI58" s="113"/>
      <c r="DCJ58" s="113"/>
      <c r="DCK58" s="113"/>
      <c r="DCL58" s="113"/>
      <c r="DCM58" s="113"/>
      <c r="DCN58" s="113"/>
      <c r="DCO58" s="113"/>
      <c r="DCP58" s="113"/>
      <c r="DCQ58" s="113"/>
      <c r="DCR58" s="113"/>
      <c r="DCS58" s="113"/>
      <c r="DCT58" s="113"/>
      <c r="DCU58" s="113"/>
      <c r="DCV58" s="113"/>
      <c r="DCW58" s="113"/>
      <c r="DCX58" s="113"/>
      <c r="DCY58" s="113"/>
      <c r="DCZ58" s="113"/>
      <c r="DDA58" s="113"/>
      <c r="DDB58" s="113"/>
      <c r="DDC58" s="113"/>
      <c r="DDD58" s="113"/>
      <c r="DDE58" s="113"/>
      <c r="DDF58" s="113"/>
      <c r="DDG58" s="113"/>
      <c r="DDH58" s="113"/>
      <c r="DDI58" s="113"/>
      <c r="DDJ58" s="113"/>
      <c r="DDK58" s="113"/>
      <c r="DDL58" s="113"/>
      <c r="DDM58" s="113"/>
      <c r="DDN58" s="113"/>
      <c r="DDO58" s="113"/>
      <c r="DDP58" s="113"/>
      <c r="DDQ58" s="113"/>
      <c r="DDR58" s="113"/>
      <c r="DDS58" s="113"/>
      <c r="DDT58" s="113"/>
      <c r="DDU58" s="113"/>
      <c r="DDV58" s="113"/>
      <c r="DDW58" s="113"/>
      <c r="DDX58" s="113"/>
      <c r="DDY58" s="113"/>
      <c r="DDZ58" s="113"/>
      <c r="DEA58" s="113"/>
      <c r="DEB58" s="113"/>
      <c r="DEC58" s="113"/>
      <c r="DED58" s="113"/>
      <c r="DEE58" s="113"/>
      <c r="DEF58" s="113"/>
      <c r="DEG58" s="113"/>
      <c r="DEH58" s="113"/>
      <c r="DEI58" s="113"/>
      <c r="DEJ58" s="113"/>
      <c r="DEK58" s="113"/>
      <c r="DEL58" s="113"/>
      <c r="DEM58" s="113"/>
      <c r="DEN58" s="113"/>
      <c r="DEO58" s="113"/>
      <c r="DEP58" s="113"/>
      <c r="DEQ58" s="113"/>
      <c r="DER58" s="113"/>
      <c r="DES58" s="113"/>
      <c r="DET58" s="113"/>
      <c r="DEU58" s="113"/>
      <c r="DEV58" s="113"/>
      <c r="DEW58" s="113"/>
      <c r="DEX58" s="113"/>
      <c r="DEY58" s="113"/>
      <c r="DEZ58" s="113"/>
      <c r="DFA58" s="113"/>
      <c r="DFB58" s="113"/>
      <c r="DFC58" s="113"/>
      <c r="DFD58" s="113"/>
      <c r="DFE58" s="113"/>
      <c r="DFF58" s="113"/>
      <c r="DFG58" s="113"/>
      <c r="DFH58" s="113"/>
      <c r="DFI58" s="113"/>
      <c r="DFJ58" s="113"/>
      <c r="DFK58" s="113"/>
      <c r="DFL58" s="113"/>
      <c r="DFM58" s="113"/>
      <c r="DFN58" s="113"/>
      <c r="DFO58" s="113"/>
      <c r="DFP58" s="113"/>
      <c r="DFQ58" s="113"/>
      <c r="DFR58" s="113"/>
      <c r="DFS58" s="113"/>
      <c r="DFT58" s="113"/>
      <c r="DFU58" s="113"/>
      <c r="DFV58" s="113"/>
      <c r="DFW58" s="113"/>
      <c r="DFX58" s="113"/>
      <c r="DFY58" s="113"/>
      <c r="DFZ58" s="113"/>
      <c r="DGA58" s="113"/>
      <c r="DGB58" s="113"/>
      <c r="DGC58" s="113"/>
      <c r="DGD58" s="113"/>
      <c r="DGE58" s="113"/>
      <c r="DGF58" s="113"/>
      <c r="DGG58" s="113"/>
      <c r="DGH58" s="113"/>
      <c r="DGI58" s="113"/>
      <c r="DGJ58" s="113"/>
      <c r="DGK58" s="113"/>
      <c r="DGL58" s="113"/>
      <c r="DGM58" s="113"/>
      <c r="DGN58" s="113"/>
      <c r="DGO58" s="113"/>
      <c r="DGP58" s="113"/>
      <c r="DGQ58" s="113"/>
      <c r="DGR58" s="113"/>
      <c r="DGS58" s="113"/>
      <c r="DGT58" s="113"/>
      <c r="DGU58" s="113"/>
      <c r="DGV58" s="113"/>
      <c r="DGW58" s="113"/>
      <c r="DGX58" s="113"/>
      <c r="DGY58" s="113"/>
      <c r="DGZ58" s="113"/>
      <c r="DHA58" s="113"/>
      <c r="DHB58" s="113"/>
      <c r="DHC58" s="113"/>
      <c r="DHD58" s="113"/>
      <c r="DHE58" s="113"/>
      <c r="DHF58" s="113"/>
      <c r="DHG58" s="113"/>
      <c r="DHH58" s="113"/>
      <c r="DHI58" s="113"/>
      <c r="DHJ58" s="113"/>
      <c r="DHK58" s="113"/>
      <c r="DHL58" s="113"/>
      <c r="DHM58" s="113"/>
      <c r="DHN58" s="113"/>
      <c r="DHO58" s="113"/>
      <c r="DHP58" s="113"/>
      <c r="DHQ58" s="113"/>
      <c r="DHR58" s="113"/>
      <c r="DHS58" s="113"/>
      <c r="DHT58" s="113"/>
      <c r="DHU58" s="113"/>
      <c r="DHV58" s="113"/>
      <c r="DHW58" s="113"/>
      <c r="DHX58" s="113"/>
      <c r="DHY58" s="113"/>
      <c r="DHZ58" s="113"/>
      <c r="DIA58" s="113"/>
      <c r="DIB58" s="113"/>
      <c r="DIC58" s="113"/>
      <c r="DID58" s="113"/>
      <c r="DIE58" s="113"/>
      <c r="DIF58" s="113"/>
      <c r="DIG58" s="113"/>
      <c r="DIH58" s="113"/>
      <c r="DII58" s="113"/>
      <c r="DIJ58" s="113"/>
      <c r="DIK58" s="113"/>
      <c r="DIL58" s="113"/>
      <c r="DIM58" s="113"/>
      <c r="DIN58" s="113"/>
      <c r="DIO58" s="113"/>
      <c r="DIP58" s="113"/>
      <c r="DIQ58" s="113"/>
      <c r="DIR58" s="113"/>
      <c r="DIS58" s="113"/>
      <c r="DIT58" s="113"/>
      <c r="DIU58" s="113"/>
      <c r="DIV58" s="113"/>
      <c r="DIW58" s="113"/>
      <c r="DIX58" s="113"/>
      <c r="DIY58" s="113"/>
      <c r="DIZ58" s="113"/>
      <c r="DJA58" s="113"/>
      <c r="DJB58" s="113"/>
      <c r="DJC58" s="113"/>
      <c r="DJD58" s="113"/>
      <c r="DJE58" s="113"/>
      <c r="DJF58" s="113"/>
      <c r="DJG58" s="113"/>
      <c r="DJH58" s="113"/>
      <c r="DJI58" s="113"/>
      <c r="DJJ58" s="113"/>
      <c r="DJK58" s="113"/>
      <c r="DJL58" s="113"/>
      <c r="DJM58" s="113"/>
      <c r="DJN58" s="113"/>
      <c r="DJO58" s="113"/>
      <c r="DJP58" s="113"/>
      <c r="DJQ58" s="113"/>
      <c r="DJR58" s="113"/>
      <c r="DJS58" s="113"/>
      <c r="DJT58" s="113"/>
      <c r="DJU58" s="113"/>
      <c r="DJV58" s="113"/>
      <c r="DJW58" s="113"/>
      <c r="DJX58" s="113"/>
      <c r="DJY58" s="113"/>
      <c r="DJZ58" s="113"/>
      <c r="DKA58" s="113"/>
      <c r="DKB58" s="113"/>
      <c r="DKC58" s="113"/>
      <c r="DKD58" s="113"/>
      <c r="DKE58" s="113"/>
      <c r="DKF58" s="113"/>
      <c r="DKG58" s="113"/>
      <c r="DKH58" s="113"/>
      <c r="DKI58" s="113"/>
      <c r="DKJ58" s="113"/>
      <c r="DKK58" s="113"/>
      <c r="DKL58" s="113"/>
      <c r="DKM58" s="113"/>
      <c r="DKN58" s="113"/>
      <c r="DKO58" s="113"/>
      <c r="DKP58" s="113"/>
      <c r="DKQ58" s="113"/>
      <c r="DKR58" s="113"/>
      <c r="DKS58" s="113"/>
      <c r="DKT58" s="113"/>
      <c r="DKU58" s="113"/>
      <c r="DKV58" s="113"/>
      <c r="DKW58" s="113"/>
      <c r="DKX58" s="113"/>
      <c r="DKY58" s="113"/>
      <c r="DKZ58" s="113"/>
      <c r="DLA58" s="113"/>
      <c r="DLB58" s="113"/>
      <c r="DLC58" s="113"/>
      <c r="DLD58" s="113"/>
      <c r="DLE58" s="113"/>
      <c r="DLF58" s="113"/>
      <c r="DLG58" s="113"/>
      <c r="DLH58" s="113"/>
      <c r="DLI58" s="113"/>
      <c r="DLJ58" s="113"/>
      <c r="DLK58" s="113"/>
      <c r="DLL58" s="113"/>
      <c r="DLM58" s="113"/>
      <c r="DLN58" s="113"/>
      <c r="DLO58" s="113"/>
      <c r="DLP58" s="113"/>
      <c r="DLQ58" s="113"/>
      <c r="DLR58" s="113"/>
      <c r="DLS58" s="113"/>
      <c r="DLT58" s="113"/>
      <c r="DLU58" s="113"/>
      <c r="DLV58" s="113"/>
      <c r="DLW58" s="113"/>
      <c r="DLX58" s="113"/>
      <c r="DLY58" s="113"/>
      <c r="DLZ58" s="113"/>
      <c r="DMA58" s="113"/>
      <c r="DMB58" s="113"/>
      <c r="DMC58" s="113"/>
      <c r="DMD58" s="113"/>
      <c r="DME58" s="113"/>
      <c r="DMF58" s="113"/>
      <c r="DMG58" s="113"/>
      <c r="DMH58" s="113"/>
      <c r="DMI58" s="113"/>
      <c r="DMJ58" s="113"/>
      <c r="DMK58" s="113"/>
      <c r="DML58" s="113"/>
      <c r="DMM58" s="113"/>
      <c r="DMN58" s="113"/>
      <c r="DMO58" s="113"/>
      <c r="DMP58" s="113"/>
      <c r="DMQ58" s="113"/>
      <c r="DMR58" s="113"/>
      <c r="DMS58" s="113"/>
      <c r="DMT58" s="113"/>
      <c r="DMU58" s="113"/>
      <c r="DMV58" s="113"/>
      <c r="DMW58" s="113"/>
      <c r="DMX58" s="113"/>
      <c r="DMY58" s="113"/>
      <c r="DMZ58" s="113"/>
      <c r="DNA58" s="113"/>
      <c r="DNB58" s="113"/>
      <c r="DNC58" s="113"/>
      <c r="DND58" s="113"/>
      <c r="DNE58" s="113"/>
      <c r="DNF58" s="113"/>
      <c r="DNG58" s="113"/>
      <c r="DNH58" s="113"/>
      <c r="DNI58" s="113"/>
      <c r="DNJ58" s="113"/>
      <c r="DNK58" s="113"/>
      <c r="DNL58" s="113"/>
      <c r="DNM58" s="113"/>
      <c r="DNN58" s="113"/>
      <c r="DNO58" s="113"/>
      <c r="DNP58" s="113"/>
      <c r="DNQ58" s="113"/>
      <c r="DNR58" s="113"/>
      <c r="DNS58" s="113"/>
      <c r="DNT58" s="113"/>
      <c r="DNU58" s="113"/>
      <c r="DNV58" s="113"/>
      <c r="DNW58" s="113"/>
      <c r="DNX58" s="113"/>
      <c r="DNY58" s="113"/>
      <c r="DNZ58" s="113"/>
      <c r="DOA58" s="113"/>
      <c r="DOB58" s="113"/>
      <c r="DOC58" s="113"/>
      <c r="DOD58" s="113"/>
      <c r="DOE58" s="113"/>
      <c r="DOF58" s="113"/>
      <c r="DOG58" s="113"/>
      <c r="DOH58" s="113"/>
      <c r="DOI58" s="113"/>
      <c r="DOJ58" s="113"/>
      <c r="DOK58" s="113"/>
      <c r="DOL58" s="113"/>
      <c r="DOM58" s="113"/>
      <c r="DON58" s="113"/>
      <c r="DOO58" s="113"/>
      <c r="DOP58" s="113"/>
      <c r="DOQ58" s="113"/>
      <c r="DOR58" s="113"/>
      <c r="DOS58" s="113"/>
      <c r="DOT58" s="113"/>
      <c r="DOU58" s="113"/>
      <c r="DOV58" s="113"/>
      <c r="DOW58" s="113"/>
      <c r="DOX58" s="113"/>
      <c r="DOY58" s="113"/>
      <c r="DOZ58" s="113"/>
      <c r="DPA58" s="113"/>
      <c r="DPB58" s="113"/>
      <c r="DPC58" s="113"/>
      <c r="DPD58" s="113"/>
      <c r="DPE58" s="113"/>
      <c r="DPF58" s="113"/>
      <c r="DPG58" s="113"/>
      <c r="DPH58" s="113"/>
      <c r="DPI58" s="113"/>
      <c r="DPJ58" s="113"/>
      <c r="DPK58" s="113"/>
      <c r="DPL58" s="113"/>
      <c r="DPM58" s="113"/>
      <c r="DPN58" s="113"/>
      <c r="DPO58" s="113"/>
      <c r="DPP58" s="113"/>
      <c r="DPQ58" s="113"/>
      <c r="DPR58" s="113"/>
      <c r="DPS58" s="113"/>
      <c r="DPT58" s="113"/>
      <c r="DPU58" s="113"/>
      <c r="DPV58" s="113"/>
      <c r="DPW58" s="113"/>
      <c r="DPX58" s="113"/>
      <c r="DPY58" s="113"/>
      <c r="DPZ58" s="113"/>
      <c r="DQA58" s="113"/>
      <c r="DQB58" s="113"/>
      <c r="DQC58" s="113"/>
      <c r="DQD58" s="113"/>
      <c r="DQE58" s="113"/>
      <c r="DQF58" s="113"/>
      <c r="DQG58" s="113"/>
      <c r="DQH58" s="113"/>
      <c r="DQI58" s="113"/>
      <c r="DQJ58" s="113"/>
      <c r="DQK58" s="113"/>
      <c r="DQL58" s="113"/>
      <c r="DQM58" s="113"/>
      <c r="DQN58" s="113"/>
      <c r="DQO58" s="113"/>
      <c r="DQP58" s="113"/>
      <c r="DQQ58" s="113"/>
      <c r="DQR58" s="113"/>
      <c r="DQS58" s="113"/>
      <c r="DQT58" s="113"/>
      <c r="DQU58" s="113"/>
      <c r="DQV58" s="113"/>
      <c r="DQW58" s="113"/>
      <c r="DQX58" s="113"/>
      <c r="DQY58" s="113"/>
      <c r="DQZ58" s="113"/>
      <c r="DRA58" s="113"/>
      <c r="DRB58" s="113"/>
      <c r="DRC58" s="113"/>
      <c r="DRD58" s="113"/>
      <c r="DRE58" s="113"/>
      <c r="DRF58" s="113"/>
      <c r="DRG58" s="113"/>
      <c r="DRH58" s="113"/>
      <c r="DRI58" s="113"/>
      <c r="DRJ58" s="113"/>
      <c r="DRK58" s="113"/>
      <c r="DRL58" s="113"/>
      <c r="DRM58" s="113"/>
      <c r="DRN58" s="113"/>
      <c r="DRO58" s="113"/>
      <c r="DRP58" s="113"/>
      <c r="DRQ58" s="113"/>
      <c r="DRR58" s="113"/>
      <c r="DRS58" s="113"/>
      <c r="DRT58" s="113"/>
      <c r="DRU58" s="113"/>
      <c r="DRV58" s="113"/>
      <c r="DRW58" s="113"/>
      <c r="DRX58" s="113"/>
      <c r="DRY58" s="113"/>
      <c r="DRZ58" s="113"/>
      <c r="DSA58" s="113"/>
      <c r="DSB58" s="113"/>
      <c r="DSC58" s="113"/>
      <c r="DSD58" s="113"/>
      <c r="DSE58" s="113"/>
      <c r="DSF58" s="113"/>
      <c r="DSG58" s="113"/>
      <c r="DSH58" s="113"/>
      <c r="DSI58" s="113"/>
      <c r="DSJ58" s="113"/>
      <c r="DSK58" s="113"/>
      <c r="DSL58" s="113"/>
      <c r="DSM58" s="113"/>
      <c r="DSN58" s="113"/>
      <c r="DSO58" s="113"/>
      <c r="DSP58" s="113"/>
      <c r="DSQ58" s="113"/>
      <c r="DSR58" s="113"/>
      <c r="DSS58" s="113"/>
      <c r="DST58" s="113"/>
      <c r="DSU58" s="113"/>
      <c r="DSV58" s="113"/>
      <c r="DSW58" s="113"/>
      <c r="DSX58" s="113"/>
      <c r="DSY58" s="113"/>
      <c r="DSZ58" s="113"/>
      <c r="DTA58" s="113"/>
      <c r="DTB58" s="113"/>
      <c r="DTC58" s="113"/>
      <c r="DTD58" s="113"/>
      <c r="DTE58" s="113"/>
      <c r="DTF58" s="113"/>
      <c r="DTG58" s="113"/>
      <c r="DTH58" s="113"/>
      <c r="DTI58" s="113"/>
      <c r="DTJ58" s="113"/>
      <c r="DTK58" s="113"/>
      <c r="DTL58" s="113"/>
      <c r="DTM58" s="113"/>
      <c r="DTN58" s="113"/>
      <c r="DTO58" s="113"/>
      <c r="DTP58" s="113"/>
      <c r="DTQ58" s="113"/>
      <c r="DTR58" s="113"/>
      <c r="DTS58" s="113"/>
      <c r="DTT58" s="113"/>
      <c r="DTU58" s="113"/>
      <c r="DTV58" s="113"/>
      <c r="DTW58" s="113"/>
      <c r="DTX58" s="113"/>
      <c r="DTY58" s="113"/>
      <c r="DTZ58" s="113"/>
      <c r="DUA58" s="113"/>
      <c r="DUB58" s="113"/>
      <c r="DUC58" s="113"/>
      <c r="DUD58" s="113"/>
      <c r="DUE58" s="113"/>
      <c r="DUF58" s="113"/>
      <c r="DUG58" s="113"/>
      <c r="DUH58" s="113"/>
      <c r="DUI58" s="113"/>
      <c r="DUJ58" s="113"/>
      <c r="DUK58" s="113"/>
      <c r="DUL58" s="113"/>
      <c r="DUM58" s="113"/>
      <c r="DUN58" s="113"/>
      <c r="DUO58" s="113"/>
      <c r="DUP58" s="113"/>
      <c r="DUQ58" s="113"/>
      <c r="DUR58" s="113"/>
      <c r="DUS58" s="113"/>
      <c r="DUT58" s="113"/>
      <c r="DUU58" s="113"/>
      <c r="DUV58" s="113"/>
      <c r="DUW58" s="113"/>
      <c r="DUX58" s="113"/>
      <c r="DUY58" s="113"/>
      <c r="DUZ58" s="113"/>
      <c r="DVA58" s="113"/>
      <c r="DVB58" s="113"/>
      <c r="DVC58" s="113"/>
      <c r="DVD58" s="113"/>
      <c r="DVE58" s="113"/>
      <c r="DVF58" s="113"/>
      <c r="DVG58" s="113"/>
      <c r="DVH58" s="113"/>
      <c r="DVI58" s="113"/>
      <c r="DVJ58" s="113"/>
      <c r="DVK58" s="113"/>
      <c r="DVL58" s="113"/>
      <c r="DVM58" s="113"/>
      <c r="DVN58" s="113"/>
      <c r="DVO58" s="113"/>
      <c r="DVP58" s="113"/>
      <c r="DVQ58" s="113"/>
      <c r="DVR58" s="113"/>
      <c r="DVS58" s="113"/>
      <c r="DVT58" s="113"/>
      <c r="DVU58" s="113"/>
      <c r="DVV58" s="113"/>
      <c r="DVW58" s="113"/>
      <c r="DVX58" s="113"/>
      <c r="DVY58" s="113"/>
      <c r="DVZ58" s="113"/>
      <c r="DWA58" s="113"/>
      <c r="DWB58" s="113"/>
      <c r="DWC58" s="113"/>
      <c r="DWD58" s="113"/>
      <c r="DWE58" s="113"/>
      <c r="DWF58" s="113"/>
      <c r="DWG58" s="113"/>
      <c r="DWH58" s="113"/>
      <c r="DWI58" s="113"/>
      <c r="DWJ58" s="113"/>
      <c r="DWK58" s="113"/>
      <c r="DWL58" s="113"/>
      <c r="DWM58" s="113"/>
      <c r="DWN58" s="113"/>
      <c r="DWO58" s="113"/>
      <c r="DWP58" s="113"/>
      <c r="DWQ58" s="113"/>
      <c r="DWR58" s="113"/>
      <c r="DWS58" s="113"/>
      <c r="DWT58" s="113"/>
      <c r="DWU58" s="113"/>
      <c r="DWV58" s="113"/>
      <c r="DWW58" s="113"/>
      <c r="DWX58" s="113"/>
      <c r="DWY58" s="113"/>
      <c r="DWZ58" s="113"/>
      <c r="DXA58" s="113"/>
      <c r="DXB58" s="113"/>
      <c r="DXC58" s="113"/>
      <c r="DXD58" s="113"/>
      <c r="DXE58" s="113"/>
      <c r="DXF58" s="113"/>
      <c r="DXG58" s="113"/>
      <c r="DXH58" s="113"/>
      <c r="DXI58" s="113"/>
      <c r="DXJ58" s="113"/>
      <c r="DXK58" s="113"/>
      <c r="DXL58" s="113"/>
      <c r="DXM58" s="113"/>
      <c r="DXN58" s="113"/>
      <c r="DXO58" s="113"/>
      <c r="DXP58" s="113"/>
      <c r="DXQ58" s="113"/>
      <c r="DXR58" s="113"/>
      <c r="DXS58" s="113"/>
      <c r="DXT58" s="113"/>
      <c r="DXU58" s="113"/>
      <c r="DXV58" s="113"/>
      <c r="DXW58" s="113"/>
      <c r="DXX58" s="113"/>
      <c r="DXY58" s="113"/>
      <c r="DXZ58" s="113"/>
      <c r="DYA58" s="113"/>
      <c r="DYB58" s="113"/>
      <c r="DYC58" s="113"/>
      <c r="DYD58" s="113"/>
      <c r="DYE58" s="113"/>
      <c r="DYF58" s="113"/>
      <c r="DYG58" s="113"/>
      <c r="DYH58" s="113"/>
      <c r="DYI58" s="113"/>
      <c r="DYJ58" s="113"/>
      <c r="DYK58" s="113"/>
      <c r="DYL58" s="113"/>
      <c r="DYM58" s="113"/>
      <c r="DYN58" s="113"/>
      <c r="DYO58" s="113"/>
      <c r="DYP58" s="113"/>
      <c r="DYQ58" s="113"/>
      <c r="DYR58" s="113"/>
      <c r="DYS58" s="113"/>
      <c r="DYT58" s="113"/>
      <c r="DYU58" s="113"/>
      <c r="DYV58" s="113"/>
      <c r="DYW58" s="113"/>
      <c r="DYX58" s="113"/>
      <c r="DYY58" s="113"/>
      <c r="DYZ58" s="113"/>
      <c r="DZA58" s="113"/>
      <c r="DZB58" s="113"/>
      <c r="DZC58" s="113"/>
      <c r="DZD58" s="113"/>
      <c r="DZE58" s="113"/>
      <c r="DZF58" s="113"/>
      <c r="DZG58" s="113"/>
      <c r="DZH58" s="113"/>
      <c r="DZI58" s="113"/>
      <c r="DZJ58" s="113"/>
      <c r="DZK58" s="113"/>
      <c r="DZL58" s="113"/>
      <c r="DZM58" s="113"/>
      <c r="DZN58" s="113"/>
      <c r="DZO58" s="113"/>
      <c r="DZP58" s="113"/>
      <c r="DZQ58" s="113"/>
      <c r="DZR58" s="113"/>
      <c r="DZS58" s="113"/>
      <c r="DZT58" s="113"/>
      <c r="DZU58" s="113"/>
      <c r="DZV58" s="113"/>
      <c r="DZW58" s="113"/>
      <c r="DZX58" s="113"/>
      <c r="DZY58" s="113"/>
      <c r="DZZ58" s="113"/>
      <c r="EAA58" s="113"/>
      <c r="EAB58" s="113"/>
      <c r="EAC58" s="113"/>
      <c r="EAD58" s="113"/>
      <c r="EAE58" s="113"/>
      <c r="EAF58" s="113"/>
      <c r="EAG58" s="113"/>
      <c r="EAH58" s="113"/>
      <c r="EAI58" s="113"/>
      <c r="EAJ58" s="113"/>
      <c r="EAK58" s="113"/>
      <c r="EAL58" s="113"/>
      <c r="EAM58" s="113"/>
      <c r="EAN58" s="113"/>
      <c r="EAO58" s="113"/>
      <c r="EAP58" s="113"/>
      <c r="EAQ58" s="113"/>
      <c r="EAR58" s="113"/>
      <c r="EAS58" s="113"/>
      <c r="EAT58" s="113"/>
      <c r="EAU58" s="113"/>
      <c r="EAV58" s="113"/>
      <c r="EAW58" s="113"/>
      <c r="EAX58" s="113"/>
      <c r="EAY58" s="113"/>
      <c r="EAZ58" s="113"/>
      <c r="EBA58" s="113"/>
      <c r="EBB58" s="113"/>
      <c r="EBC58" s="113"/>
      <c r="EBD58" s="113"/>
      <c r="EBE58" s="113"/>
      <c r="EBF58" s="113"/>
      <c r="EBG58" s="113"/>
      <c r="EBH58" s="113"/>
      <c r="EBI58" s="113"/>
      <c r="EBJ58" s="113"/>
      <c r="EBK58" s="113"/>
      <c r="EBL58" s="113"/>
      <c r="EBM58" s="113"/>
      <c r="EBN58" s="113"/>
      <c r="EBO58" s="113"/>
      <c r="EBP58" s="113"/>
      <c r="EBQ58" s="113"/>
      <c r="EBR58" s="113"/>
      <c r="EBS58" s="113"/>
      <c r="EBT58" s="113"/>
      <c r="EBU58" s="113"/>
      <c r="EBV58" s="113"/>
      <c r="EBW58" s="113"/>
      <c r="EBX58" s="113"/>
      <c r="EBY58" s="113"/>
      <c r="EBZ58" s="113"/>
      <c r="ECA58" s="113"/>
      <c r="ECB58" s="113"/>
      <c r="ECC58" s="113"/>
      <c r="ECD58" s="113"/>
      <c r="ECE58" s="113"/>
      <c r="ECF58" s="113"/>
      <c r="ECG58" s="113"/>
      <c r="ECH58" s="113"/>
      <c r="ECI58" s="113"/>
      <c r="ECJ58" s="113"/>
      <c r="ECK58" s="113"/>
      <c r="ECL58" s="113"/>
      <c r="ECM58" s="113"/>
      <c r="ECN58" s="113"/>
      <c r="ECO58" s="113"/>
      <c r="ECP58" s="113"/>
      <c r="ECQ58" s="113"/>
      <c r="ECR58" s="113"/>
      <c r="ECS58" s="113"/>
      <c r="ECT58" s="113"/>
      <c r="ECU58" s="113"/>
      <c r="ECV58" s="113"/>
      <c r="ECW58" s="113"/>
      <c r="ECX58" s="113"/>
      <c r="ECY58" s="113"/>
      <c r="ECZ58" s="113"/>
      <c r="EDA58" s="113"/>
      <c r="EDB58" s="113"/>
      <c r="EDC58" s="113"/>
      <c r="EDD58" s="113"/>
      <c r="EDE58" s="113"/>
      <c r="EDF58" s="113"/>
      <c r="EDG58" s="113"/>
      <c r="EDH58" s="113"/>
      <c r="EDI58" s="113"/>
      <c r="EDJ58" s="113"/>
      <c r="EDK58" s="113"/>
      <c r="EDL58" s="113"/>
      <c r="EDM58" s="113"/>
      <c r="EDN58" s="113"/>
      <c r="EDO58" s="113"/>
      <c r="EDP58" s="113"/>
      <c r="EDQ58" s="113"/>
      <c r="EDR58" s="113"/>
      <c r="EDS58" s="113"/>
      <c r="EDT58" s="113"/>
      <c r="EDU58" s="113"/>
      <c r="EDV58" s="113"/>
      <c r="EDW58" s="113"/>
      <c r="EDX58" s="113"/>
      <c r="EDY58" s="113"/>
      <c r="EDZ58" s="113"/>
      <c r="EEA58" s="113"/>
      <c r="EEB58" s="113"/>
      <c r="EEC58" s="113"/>
      <c r="EED58" s="113"/>
      <c r="EEE58" s="113"/>
      <c r="EEF58" s="113"/>
      <c r="EEG58" s="113"/>
      <c r="EEH58" s="113"/>
      <c r="EEI58" s="113"/>
      <c r="EEJ58" s="113"/>
      <c r="EEK58" s="113"/>
      <c r="EEL58" s="113"/>
      <c r="EEM58" s="113"/>
      <c r="EEN58" s="113"/>
      <c r="EEO58" s="113"/>
      <c r="EEP58" s="113"/>
      <c r="EEQ58" s="113"/>
      <c r="EER58" s="113"/>
      <c r="EES58" s="113"/>
      <c r="EET58" s="113"/>
      <c r="EEU58" s="113"/>
      <c r="EEV58" s="113"/>
      <c r="EEW58" s="113"/>
      <c r="EEX58" s="113"/>
      <c r="EEY58" s="113"/>
      <c r="EEZ58" s="113"/>
      <c r="EFA58" s="113"/>
      <c r="EFB58" s="113"/>
      <c r="EFC58" s="113"/>
      <c r="EFD58" s="113"/>
      <c r="EFE58" s="113"/>
      <c r="EFF58" s="113"/>
      <c r="EFG58" s="113"/>
      <c r="EFH58" s="113"/>
      <c r="EFI58" s="113"/>
      <c r="EFJ58" s="113"/>
      <c r="EFK58" s="113"/>
      <c r="EFL58" s="113"/>
      <c r="EFM58" s="113"/>
      <c r="EFN58" s="113"/>
      <c r="EFO58" s="113"/>
      <c r="EFP58" s="113"/>
      <c r="EFQ58" s="113"/>
      <c r="EFR58" s="113"/>
      <c r="EFS58" s="113"/>
      <c r="EFT58" s="113"/>
      <c r="EFU58" s="113"/>
      <c r="EFV58" s="113"/>
      <c r="EFW58" s="113"/>
      <c r="EFX58" s="113"/>
      <c r="EFY58" s="113"/>
      <c r="EFZ58" s="113"/>
      <c r="EGA58" s="113"/>
      <c r="EGB58" s="113"/>
      <c r="EGC58" s="113"/>
      <c r="EGD58" s="113"/>
      <c r="EGE58" s="113"/>
      <c r="EGF58" s="113"/>
      <c r="EGG58" s="113"/>
      <c r="EGH58" s="113"/>
      <c r="EGI58" s="113"/>
      <c r="EGJ58" s="113"/>
      <c r="EGK58" s="113"/>
      <c r="EGL58" s="113"/>
      <c r="EGM58" s="113"/>
      <c r="EGN58" s="113"/>
      <c r="EGO58" s="113"/>
      <c r="EGP58" s="113"/>
      <c r="EGQ58" s="113"/>
      <c r="EGR58" s="113"/>
      <c r="EGS58" s="113"/>
      <c r="EGT58" s="113"/>
      <c r="EGU58" s="113"/>
      <c r="EGV58" s="113"/>
      <c r="EGW58" s="113"/>
      <c r="EGX58" s="113"/>
      <c r="EGY58" s="113"/>
      <c r="EGZ58" s="113"/>
      <c r="EHA58" s="113"/>
      <c r="EHB58" s="113"/>
      <c r="EHC58" s="113"/>
      <c r="EHD58" s="113"/>
      <c r="EHE58" s="113"/>
      <c r="EHF58" s="113"/>
      <c r="EHG58" s="113"/>
      <c r="EHH58" s="113"/>
      <c r="EHI58" s="113"/>
      <c r="EHJ58" s="113"/>
      <c r="EHK58" s="113"/>
      <c r="EHL58" s="113"/>
      <c r="EHM58" s="113"/>
      <c r="EHN58" s="113"/>
      <c r="EHO58" s="113"/>
      <c r="EHP58" s="113"/>
      <c r="EHQ58" s="113"/>
      <c r="EHR58" s="113"/>
      <c r="EHS58" s="113"/>
      <c r="EHT58" s="113"/>
      <c r="EHU58" s="113"/>
      <c r="EHV58" s="113"/>
      <c r="EHW58" s="113"/>
      <c r="EHX58" s="113"/>
      <c r="EHY58" s="113"/>
      <c r="EHZ58" s="113"/>
      <c r="EIA58" s="113"/>
      <c r="EIB58" s="113"/>
      <c r="EIC58" s="113"/>
      <c r="EID58" s="113"/>
      <c r="EIE58" s="113"/>
      <c r="EIF58" s="113"/>
      <c r="EIG58" s="113"/>
      <c r="EIH58" s="113"/>
      <c r="EII58" s="113"/>
      <c r="EIJ58" s="113"/>
      <c r="EIK58" s="113"/>
      <c r="EIL58" s="113"/>
      <c r="EIM58" s="113"/>
      <c r="EIN58" s="113"/>
      <c r="EIO58" s="113"/>
      <c r="EIP58" s="113"/>
      <c r="EIQ58" s="113"/>
      <c r="EIR58" s="113"/>
      <c r="EIS58" s="113"/>
      <c r="EIT58" s="113"/>
      <c r="EIU58" s="113"/>
      <c r="EIV58" s="113"/>
      <c r="EIW58" s="113"/>
      <c r="EIX58" s="113"/>
      <c r="EIY58" s="113"/>
      <c r="EIZ58" s="113"/>
      <c r="EJA58" s="113"/>
      <c r="EJB58" s="113"/>
      <c r="EJC58" s="113"/>
      <c r="EJD58" s="113"/>
      <c r="EJE58" s="113"/>
      <c r="EJF58" s="113"/>
      <c r="EJG58" s="113"/>
      <c r="EJH58" s="113"/>
      <c r="EJI58" s="113"/>
      <c r="EJJ58" s="113"/>
      <c r="EJK58" s="113"/>
      <c r="EJL58" s="113"/>
      <c r="EJM58" s="113"/>
      <c r="EJN58" s="113"/>
      <c r="EJO58" s="113"/>
      <c r="EJP58" s="113"/>
      <c r="EJQ58" s="113"/>
      <c r="EJR58" s="113"/>
      <c r="EJS58" s="113"/>
      <c r="EJT58" s="113"/>
      <c r="EJU58" s="113"/>
      <c r="EJV58" s="113"/>
      <c r="EJW58" s="113"/>
      <c r="EJX58" s="113"/>
      <c r="EJY58" s="113"/>
      <c r="EJZ58" s="113"/>
      <c r="EKA58" s="113"/>
      <c r="EKB58" s="113"/>
      <c r="EKC58" s="113"/>
      <c r="EKD58" s="113"/>
      <c r="EKE58" s="113"/>
      <c r="EKF58" s="113"/>
      <c r="EKG58" s="113"/>
      <c r="EKH58" s="113"/>
      <c r="EKI58" s="113"/>
      <c r="EKJ58" s="113"/>
      <c r="EKK58" s="113"/>
      <c r="EKL58" s="113"/>
      <c r="EKM58" s="113"/>
      <c r="EKN58" s="113"/>
      <c r="EKO58" s="113"/>
      <c r="EKP58" s="113"/>
      <c r="EKQ58" s="113"/>
      <c r="EKR58" s="113"/>
      <c r="EKS58" s="113"/>
      <c r="EKT58" s="113"/>
      <c r="EKU58" s="113"/>
      <c r="EKV58" s="113"/>
      <c r="EKW58" s="113"/>
      <c r="EKX58" s="113"/>
      <c r="EKY58" s="113"/>
      <c r="EKZ58" s="113"/>
      <c r="ELA58" s="113"/>
      <c r="ELB58" s="113"/>
      <c r="ELC58" s="113"/>
      <c r="ELD58" s="113"/>
      <c r="ELE58" s="113"/>
      <c r="ELF58" s="113"/>
      <c r="ELG58" s="113"/>
      <c r="ELH58" s="113"/>
      <c r="ELI58" s="113"/>
      <c r="ELJ58" s="113"/>
      <c r="ELK58" s="113"/>
      <c r="ELL58" s="113"/>
      <c r="ELM58" s="113"/>
      <c r="ELN58" s="113"/>
      <c r="ELO58" s="113"/>
      <c r="ELP58" s="113"/>
      <c r="ELQ58" s="113"/>
      <c r="ELR58" s="113"/>
      <c r="ELS58" s="113"/>
      <c r="ELT58" s="113"/>
      <c r="ELU58" s="113"/>
      <c r="ELV58" s="113"/>
      <c r="ELW58" s="113"/>
      <c r="ELX58" s="113"/>
      <c r="ELY58" s="113"/>
      <c r="ELZ58" s="113"/>
      <c r="EMA58" s="113"/>
      <c r="EMB58" s="113"/>
      <c r="EMC58" s="113"/>
      <c r="EMD58" s="113"/>
      <c r="EME58" s="113"/>
      <c r="EMF58" s="113"/>
      <c r="EMG58" s="113"/>
      <c r="EMH58" s="113"/>
      <c r="EMI58" s="113"/>
      <c r="EMJ58" s="113"/>
      <c r="EMK58" s="113"/>
      <c r="EML58" s="113"/>
      <c r="EMM58" s="113"/>
      <c r="EMN58" s="113"/>
      <c r="EMO58" s="113"/>
      <c r="EMP58" s="113"/>
      <c r="EMQ58" s="113"/>
      <c r="EMR58" s="113"/>
      <c r="EMS58" s="113"/>
      <c r="EMT58" s="113"/>
      <c r="EMU58" s="113"/>
      <c r="EMV58" s="113"/>
      <c r="EMW58" s="113"/>
      <c r="EMX58" s="113"/>
      <c r="EMY58" s="113"/>
      <c r="EMZ58" s="113"/>
      <c r="ENA58" s="113"/>
      <c r="ENB58" s="113"/>
      <c r="ENC58" s="113"/>
      <c r="END58" s="113"/>
      <c r="ENE58" s="113"/>
      <c r="ENF58" s="113"/>
      <c r="ENG58" s="113"/>
      <c r="ENH58" s="113"/>
      <c r="ENI58" s="113"/>
      <c r="ENJ58" s="113"/>
      <c r="ENK58" s="113"/>
      <c r="ENL58" s="113"/>
      <c r="ENM58" s="113"/>
      <c r="ENN58" s="113"/>
      <c r="ENO58" s="113"/>
      <c r="ENP58" s="113"/>
      <c r="ENQ58" s="113"/>
      <c r="ENR58" s="113"/>
      <c r="ENS58" s="113"/>
      <c r="ENT58" s="113"/>
      <c r="ENU58" s="113"/>
      <c r="ENV58" s="113"/>
      <c r="ENW58" s="113"/>
      <c r="ENX58" s="113"/>
      <c r="ENY58" s="113"/>
      <c r="ENZ58" s="113"/>
      <c r="EOA58" s="113"/>
      <c r="EOB58" s="113"/>
      <c r="EOC58" s="113"/>
      <c r="EOD58" s="113"/>
      <c r="EOE58" s="113"/>
      <c r="EOF58" s="113"/>
      <c r="EOG58" s="113"/>
      <c r="EOH58" s="113"/>
      <c r="EOI58" s="113"/>
      <c r="EOJ58" s="113"/>
      <c r="EOK58" s="113"/>
      <c r="EOL58" s="113"/>
      <c r="EOM58" s="113"/>
      <c r="EON58" s="113"/>
      <c r="EOO58" s="113"/>
      <c r="EOP58" s="113"/>
      <c r="EOQ58" s="113"/>
      <c r="EOR58" s="113"/>
      <c r="EOS58" s="113"/>
      <c r="EOT58" s="113"/>
      <c r="EOU58" s="113"/>
      <c r="EOV58" s="113"/>
      <c r="EOW58" s="113"/>
      <c r="EOX58" s="113"/>
      <c r="EOY58" s="113"/>
      <c r="EOZ58" s="113"/>
      <c r="EPA58" s="113"/>
      <c r="EPB58" s="113"/>
      <c r="EPC58" s="113"/>
      <c r="EPD58" s="113"/>
      <c r="EPE58" s="113"/>
      <c r="EPF58" s="113"/>
      <c r="EPG58" s="113"/>
      <c r="EPH58" s="113"/>
      <c r="EPI58" s="113"/>
      <c r="EPJ58" s="113"/>
      <c r="EPK58" s="113"/>
      <c r="EPL58" s="113"/>
      <c r="EPM58" s="113"/>
      <c r="EPN58" s="113"/>
      <c r="EPO58" s="113"/>
      <c r="EPP58" s="113"/>
      <c r="EPQ58" s="113"/>
      <c r="EPR58" s="113"/>
      <c r="EPS58" s="113"/>
      <c r="EPT58" s="113"/>
      <c r="EPU58" s="113"/>
      <c r="EPV58" s="113"/>
      <c r="EPW58" s="113"/>
      <c r="EPX58" s="113"/>
      <c r="EPY58" s="113"/>
      <c r="EPZ58" s="113"/>
      <c r="EQA58" s="113"/>
      <c r="EQB58" s="113"/>
      <c r="EQC58" s="113"/>
      <c r="EQD58" s="113"/>
      <c r="EQE58" s="113"/>
      <c r="EQF58" s="113"/>
      <c r="EQG58" s="113"/>
      <c r="EQH58" s="113"/>
      <c r="EQI58" s="113"/>
      <c r="EQJ58" s="113"/>
      <c r="EQK58" s="113"/>
      <c r="EQL58" s="113"/>
      <c r="EQM58" s="113"/>
      <c r="EQN58" s="113"/>
      <c r="EQO58" s="113"/>
      <c r="EQP58" s="113"/>
      <c r="EQQ58" s="113"/>
      <c r="EQR58" s="113"/>
      <c r="EQS58" s="113"/>
      <c r="EQT58" s="113"/>
      <c r="EQU58" s="113"/>
      <c r="EQV58" s="113"/>
      <c r="EQW58" s="113"/>
      <c r="EQX58" s="113"/>
      <c r="EQY58" s="113"/>
      <c r="EQZ58" s="113"/>
      <c r="ERA58" s="113"/>
      <c r="ERB58" s="113"/>
      <c r="ERC58" s="113"/>
      <c r="ERD58" s="113"/>
      <c r="ERE58" s="113"/>
      <c r="ERF58" s="113"/>
      <c r="ERG58" s="113"/>
      <c r="ERH58" s="113"/>
      <c r="ERI58" s="113"/>
      <c r="ERJ58" s="113"/>
      <c r="ERK58" s="113"/>
      <c r="ERL58" s="113"/>
      <c r="ERM58" s="113"/>
      <c r="ERN58" s="113"/>
      <c r="ERO58" s="113"/>
      <c r="ERP58" s="113"/>
      <c r="ERQ58" s="113"/>
      <c r="ERR58" s="113"/>
      <c r="ERS58" s="113"/>
      <c r="ERT58" s="113"/>
      <c r="ERU58" s="113"/>
      <c r="ERV58" s="113"/>
      <c r="ERW58" s="113"/>
      <c r="ERX58" s="113"/>
      <c r="ERY58" s="113"/>
      <c r="ERZ58" s="113"/>
      <c r="ESA58" s="113"/>
      <c r="ESB58" s="113"/>
      <c r="ESC58" s="113"/>
      <c r="ESD58" s="113"/>
      <c r="ESE58" s="113"/>
      <c r="ESF58" s="113"/>
      <c r="ESG58" s="113"/>
      <c r="ESH58" s="113"/>
      <c r="ESI58" s="113"/>
      <c r="ESJ58" s="113"/>
      <c r="ESK58" s="113"/>
      <c r="ESL58" s="113"/>
      <c r="ESM58" s="113"/>
      <c r="ESN58" s="113"/>
      <c r="ESO58" s="113"/>
      <c r="ESP58" s="113"/>
      <c r="ESQ58" s="113"/>
      <c r="ESR58" s="113"/>
      <c r="ESS58" s="113"/>
      <c r="EST58" s="113"/>
      <c r="ESU58" s="113"/>
      <c r="ESV58" s="113"/>
      <c r="ESW58" s="113"/>
      <c r="ESX58" s="113"/>
      <c r="ESY58" s="113"/>
      <c r="ESZ58" s="113"/>
      <c r="ETA58" s="113"/>
      <c r="ETB58" s="113"/>
      <c r="ETC58" s="113"/>
      <c r="ETD58" s="113"/>
      <c r="ETE58" s="113"/>
      <c r="ETF58" s="113"/>
      <c r="ETG58" s="113"/>
      <c r="ETH58" s="113"/>
      <c r="ETI58" s="113"/>
      <c r="ETJ58" s="113"/>
      <c r="ETK58" s="113"/>
      <c r="ETL58" s="113"/>
      <c r="ETM58" s="113"/>
      <c r="ETN58" s="113"/>
      <c r="ETO58" s="113"/>
      <c r="ETP58" s="113"/>
      <c r="ETQ58" s="113"/>
      <c r="ETR58" s="113"/>
      <c r="ETS58" s="113"/>
      <c r="ETT58" s="113"/>
      <c r="ETU58" s="113"/>
      <c r="ETV58" s="113"/>
      <c r="ETW58" s="113"/>
      <c r="ETX58" s="113"/>
      <c r="ETY58" s="113"/>
      <c r="ETZ58" s="113"/>
      <c r="EUA58" s="113"/>
      <c r="EUB58" s="113"/>
      <c r="EUC58" s="113"/>
      <c r="EUD58" s="113"/>
      <c r="EUE58" s="113"/>
      <c r="EUF58" s="113"/>
      <c r="EUG58" s="113"/>
      <c r="EUH58" s="113"/>
      <c r="EUI58" s="113"/>
      <c r="EUJ58" s="113"/>
      <c r="EUK58" s="113"/>
      <c r="EUL58" s="113"/>
      <c r="EUM58" s="113"/>
      <c r="EUN58" s="113"/>
      <c r="EUO58" s="113"/>
      <c r="EUP58" s="113"/>
      <c r="EUQ58" s="113"/>
      <c r="EUR58" s="113"/>
      <c r="EUS58" s="113"/>
      <c r="EUT58" s="113"/>
      <c r="EUU58" s="113"/>
      <c r="EUV58" s="113"/>
      <c r="EUW58" s="113"/>
      <c r="EUX58" s="113"/>
      <c r="EUY58" s="113"/>
      <c r="EUZ58" s="113"/>
      <c r="EVA58" s="113"/>
      <c r="EVB58" s="113"/>
      <c r="EVC58" s="113"/>
      <c r="EVD58" s="113"/>
      <c r="EVE58" s="113"/>
      <c r="EVF58" s="113"/>
      <c r="EVG58" s="113"/>
      <c r="EVH58" s="113"/>
      <c r="EVI58" s="113"/>
      <c r="EVJ58" s="113"/>
      <c r="EVK58" s="113"/>
      <c r="EVL58" s="113"/>
      <c r="EVM58" s="113"/>
      <c r="EVN58" s="113"/>
      <c r="EVO58" s="113"/>
      <c r="EVP58" s="113"/>
      <c r="EVQ58" s="113"/>
      <c r="EVR58" s="113"/>
      <c r="EVS58" s="113"/>
      <c r="EVT58" s="113"/>
      <c r="EVU58" s="113"/>
      <c r="EVV58" s="113"/>
      <c r="EVW58" s="113"/>
      <c r="EVX58" s="113"/>
      <c r="EVY58" s="113"/>
      <c r="EVZ58" s="113"/>
      <c r="EWA58" s="113"/>
      <c r="EWB58" s="113"/>
      <c r="EWC58" s="113"/>
      <c r="EWD58" s="113"/>
      <c r="EWE58" s="113"/>
      <c r="EWF58" s="113"/>
      <c r="EWG58" s="113"/>
      <c r="EWH58" s="113"/>
      <c r="EWI58" s="113"/>
      <c r="EWJ58" s="113"/>
      <c r="EWK58" s="113"/>
      <c r="EWL58" s="113"/>
      <c r="EWM58" s="113"/>
      <c r="EWN58" s="113"/>
      <c r="EWO58" s="113"/>
      <c r="EWP58" s="113"/>
      <c r="EWQ58" s="113"/>
      <c r="EWR58" s="113"/>
      <c r="EWS58" s="113"/>
      <c r="EWT58" s="113"/>
      <c r="EWU58" s="113"/>
      <c r="EWV58" s="113"/>
      <c r="EWW58" s="113"/>
      <c r="EWX58" s="113"/>
      <c r="EWY58" s="113"/>
      <c r="EWZ58" s="113"/>
      <c r="EXA58" s="113"/>
      <c r="EXB58" s="113"/>
      <c r="EXC58" s="113"/>
      <c r="EXD58" s="113"/>
      <c r="EXE58" s="113"/>
      <c r="EXF58" s="113"/>
      <c r="EXG58" s="113"/>
      <c r="EXH58" s="113"/>
      <c r="EXI58" s="113"/>
      <c r="EXJ58" s="113"/>
      <c r="EXK58" s="113"/>
      <c r="EXL58" s="113"/>
      <c r="EXM58" s="113"/>
      <c r="EXN58" s="113"/>
      <c r="EXO58" s="113"/>
      <c r="EXP58" s="113"/>
      <c r="EXQ58" s="113"/>
      <c r="EXR58" s="113"/>
      <c r="EXS58" s="113"/>
      <c r="EXT58" s="113"/>
      <c r="EXU58" s="113"/>
      <c r="EXV58" s="113"/>
      <c r="EXW58" s="113"/>
      <c r="EXX58" s="113"/>
      <c r="EXY58" s="113"/>
      <c r="EXZ58" s="113"/>
      <c r="EYA58" s="113"/>
      <c r="EYB58" s="113"/>
      <c r="EYC58" s="113"/>
      <c r="EYD58" s="113"/>
      <c r="EYE58" s="113"/>
      <c r="EYF58" s="113"/>
      <c r="EYG58" s="113"/>
      <c r="EYH58" s="113"/>
      <c r="EYI58" s="113"/>
      <c r="EYJ58" s="113"/>
      <c r="EYK58" s="113"/>
      <c r="EYL58" s="113"/>
      <c r="EYM58" s="113"/>
      <c r="EYN58" s="113"/>
      <c r="EYO58" s="113"/>
      <c r="EYP58" s="113"/>
      <c r="EYQ58" s="113"/>
      <c r="EYR58" s="113"/>
      <c r="EYS58" s="113"/>
      <c r="EYT58" s="113"/>
      <c r="EYU58" s="113"/>
      <c r="EYV58" s="113"/>
      <c r="EYW58" s="113"/>
      <c r="EYX58" s="113"/>
      <c r="EYY58" s="113"/>
      <c r="EYZ58" s="113"/>
      <c r="EZA58" s="113"/>
      <c r="EZB58" s="113"/>
      <c r="EZC58" s="113"/>
      <c r="EZD58" s="113"/>
      <c r="EZE58" s="113"/>
      <c r="EZF58" s="113"/>
      <c r="EZG58" s="113"/>
      <c r="EZH58" s="113"/>
      <c r="EZI58" s="113"/>
      <c r="EZJ58" s="113"/>
      <c r="EZK58" s="113"/>
      <c r="EZL58" s="113"/>
      <c r="EZM58" s="113"/>
      <c r="EZN58" s="113"/>
      <c r="EZO58" s="113"/>
      <c r="EZP58" s="113"/>
      <c r="EZQ58" s="113"/>
      <c r="EZR58" s="113"/>
      <c r="EZS58" s="113"/>
      <c r="EZT58" s="113"/>
      <c r="EZU58" s="113"/>
      <c r="EZV58" s="113"/>
      <c r="EZW58" s="113"/>
      <c r="EZX58" s="113"/>
      <c r="EZY58" s="113"/>
      <c r="EZZ58" s="113"/>
      <c r="FAA58" s="113"/>
      <c r="FAB58" s="113"/>
      <c r="FAC58" s="113"/>
      <c r="FAD58" s="113"/>
      <c r="FAE58" s="113"/>
      <c r="FAF58" s="113"/>
      <c r="FAG58" s="113"/>
      <c r="FAH58" s="113"/>
      <c r="FAI58" s="113"/>
      <c r="FAJ58" s="113"/>
      <c r="FAK58" s="113"/>
      <c r="FAL58" s="113"/>
      <c r="FAM58" s="113"/>
      <c r="FAN58" s="113"/>
      <c r="FAO58" s="113"/>
      <c r="FAP58" s="113"/>
      <c r="FAQ58" s="113"/>
      <c r="FAR58" s="113"/>
      <c r="FAS58" s="113"/>
      <c r="FAT58" s="113"/>
      <c r="FAU58" s="113"/>
      <c r="FAV58" s="113"/>
      <c r="FAW58" s="113"/>
      <c r="FAX58" s="113"/>
      <c r="FAY58" s="113"/>
      <c r="FAZ58" s="113"/>
      <c r="FBA58" s="113"/>
      <c r="FBB58" s="113"/>
      <c r="FBC58" s="113"/>
      <c r="FBD58" s="113"/>
      <c r="FBE58" s="113"/>
      <c r="FBF58" s="113"/>
      <c r="FBG58" s="113"/>
      <c r="FBH58" s="113"/>
      <c r="FBI58" s="113"/>
      <c r="FBJ58" s="113"/>
      <c r="FBK58" s="113"/>
      <c r="FBL58" s="113"/>
      <c r="FBM58" s="113"/>
      <c r="FBN58" s="113"/>
      <c r="FBO58" s="113"/>
      <c r="FBP58" s="113"/>
      <c r="FBQ58" s="113"/>
      <c r="FBR58" s="113"/>
      <c r="FBS58" s="113"/>
      <c r="FBT58" s="113"/>
      <c r="FBU58" s="113"/>
      <c r="FBV58" s="113"/>
      <c r="FBW58" s="113"/>
      <c r="FBX58" s="113"/>
      <c r="FBY58" s="113"/>
      <c r="FBZ58" s="113"/>
      <c r="FCA58" s="113"/>
      <c r="FCB58" s="113"/>
      <c r="FCC58" s="113"/>
      <c r="FCD58" s="113"/>
      <c r="FCE58" s="113"/>
      <c r="FCF58" s="113"/>
      <c r="FCG58" s="113"/>
      <c r="FCH58" s="113"/>
      <c r="FCI58" s="113"/>
      <c r="FCJ58" s="113"/>
      <c r="FCK58" s="113"/>
      <c r="FCL58" s="113"/>
      <c r="FCM58" s="113"/>
      <c r="FCN58" s="113"/>
      <c r="FCO58" s="113"/>
      <c r="FCP58" s="113"/>
      <c r="FCQ58" s="113"/>
      <c r="FCR58" s="113"/>
      <c r="FCS58" s="113"/>
      <c r="FCT58" s="113"/>
      <c r="FCU58" s="113"/>
      <c r="FCV58" s="113"/>
      <c r="FCW58" s="113"/>
      <c r="FCX58" s="113"/>
      <c r="FCY58" s="113"/>
      <c r="FCZ58" s="113"/>
      <c r="FDA58" s="113"/>
      <c r="FDB58" s="113"/>
      <c r="FDC58" s="113"/>
      <c r="FDD58" s="113"/>
      <c r="FDE58" s="113"/>
      <c r="FDF58" s="113"/>
      <c r="FDG58" s="113"/>
      <c r="FDH58" s="113"/>
      <c r="FDI58" s="113"/>
      <c r="FDJ58" s="113"/>
      <c r="FDK58" s="113"/>
      <c r="FDL58" s="113"/>
      <c r="FDM58" s="113"/>
      <c r="FDN58" s="113"/>
      <c r="FDO58" s="113"/>
      <c r="FDP58" s="113"/>
      <c r="FDQ58" s="113"/>
      <c r="FDR58" s="113"/>
      <c r="FDS58" s="113"/>
      <c r="FDT58" s="113"/>
      <c r="FDU58" s="113"/>
      <c r="FDV58" s="113"/>
      <c r="FDW58" s="113"/>
      <c r="FDX58" s="113"/>
      <c r="FDY58" s="113"/>
      <c r="FDZ58" s="113"/>
      <c r="FEA58" s="113"/>
      <c r="FEB58" s="113"/>
      <c r="FEC58" s="113"/>
      <c r="FED58" s="113"/>
      <c r="FEE58" s="113"/>
      <c r="FEF58" s="113"/>
      <c r="FEG58" s="113"/>
      <c r="FEH58" s="113"/>
      <c r="FEI58" s="113"/>
      <c r="FEJ58" s="113"/>
      <c r="FEK58" s="113"/>
      <c r="FEL58" s="113"/>
      <c r="FEM58" s="113"/>
      <c r="FEN58" s="113"/>
      <c r="FEO58" s="113"/>
      <c r="FEP58" s="113"/>
      <c r="FEQ58" s="113"/>
      <c r="FER58" s="113"/>
      <c r="FES58" s="113"/>
      <c r="FET58" s="113"/>
      <c r="FEU58" s="113"/>
      <c r="FEV58" s="113"/>
      <c r="FEW58" s="113"/>
      <c r="FEX58" s="113"/>
      <c r="FEY58" s="113"/>
      <c r="FEZ58" s="113"/>
      <c r="FFA58" s="113"/>
      <c r="FFB58" s="113"/>
      <c r="FFC58" s="113"/>
      <c r="FFD58" s="113"/>
      <c r="FFE58" s="113"/>
      <c r="FFF58" s="113"/>
      <c r="FFG58" s="113"/>
      <c r="FFH58" s="113"/>
      <c r="FFI58" s="113"/>
      <c r="FFJ58" s="113"/>
      <c r="FFK58" s="113"/>
      <c r="FFL58" s="113"/>
      <c r="FFM58" s="113"/>
      <c r="FFN58" s="113"/>
      <c r="FFO58" s="113"/>
      <c r="FFP58" s="113"/>
      <c r="FFQ58" s="113"/>
      <c r="FFR58" s="113"/>
      <c r="FFS58" s="113"/>
      <c r="FFT58" s="113"/>
      <c r="FFU58" s="113"/>
      <c r="FFV58" s="113"/>
      <c r="FFW58" s="113"/>
      <c r="FFX58" s="113"/>
      <c r="FFY58" s="113"/>
      <c r="FFZ58" s="113"/>
      <c r="FGA58" s="113"/>
      <c r="FGB58" s="113"/>
      <c r="FGC58" s="113"/>
      <c r="FGD58" s="113"/>
      <c r="FGE58" s="113"/>
      <c r="FGF58" s="113"/>
      <c r="FGG58" s="113"/>
      <c r="FGH58" s="113"/>
      <c r="FGI58" s="113"/>
      <c r="FGJ58" s="113"/>
      <c r="FGK58" s="113"/>
      <c r="FGL58" s="113"/>
      <c r="FGM58" s="113"/>
      <c r="FGN58" s="113"/>
      <c r="FGO58" s="113"/>
      <c r="FGP58" s="113"/>
      <c r="FGQ58" s="113"/>
      <c r="FGR58" s="113"/>
      <c r="FGS58" s="113"/>
      <c r="FGT58" s="113"/>
      <c r="FGU58" s="113"/>
      <c r="FGV58" s="113"/>
      <c r="FGW58" s="113"/>
      <c r="FGX58" s="113"/>
      <c r="FGY58" s="113"/>
      <c r="FGZ58" s="113"/>
      <c r="FHA58" s="113"/>
      <c r="FHB58" s="113"/>
      <c r="FHC58" s="113"/>
      <c r="FHD58" s="113"/>
      <c r="FHE58" s="113"/>
      <c r="FHF58" s="113"/>
      <c r="FHG58" s="113"/>
      <c r="FHH58" s="113"/>
      <c r="FHI58" s="113"/>
      <c r="FHJ58" s="113"/>
      <c r="FHK58" s="113"/>
      <c r="FHL58" s="113"/>
      <c r="FHM58" s="113"/>
      <c r="FHN58" s="113"/>
      <c r="FHO58" s="113"/>
      <c r="FHP58" s="113"/>
      <c r="FHQ58" s="113"/>
      <c r="FHR58" s="113"/>
      <c r="FHS58" s="113"/>
      <c r="FHT58" s="113"/>
      <c r="FHU58" s="113"/>
      <c r="FHV58" s="113"/>
      <c r="FHW58" s="113"/>
      <c r="FHX58" s="113"/>
      <c r="FHY58" s="113"/>
      <c r="FHZ58" s="113"/>
      <c r="FIA58" s="113"/>
      <c r="FIB58" s="113"/>
      <c r="FIC58" s="113"/>
      <c r="FID58" s="113"/>
      <c r="FIE58" s="113"/>
      <c r="FIF58" s="113"/>
      <c r="FIG58" s="113"/>
      <c r="FIH58" s="113"/>
      <c r="FII58" s="113"/>
      <c r="FIJ58" s="113"/>
      <c r="FIK58" s="113"/>
      <c r="FIL58" s="113"/>
      <c r="FIM58" s="113"/>
      <c r="FIN58" s="113"/>
      <c r="FIO58" s="113"/>
      <c r="FIP58" s="113"/>
      <c r="FIQ58" s="113"/>
      <c r="FIR58" s="113"/>
      <c r="FIS58" s="113"/>
      <c r="FIT58" s="113"/>
      <c r="FIU58" s="113"/>
      <c r="FIV58" s="113"/>
      <c r="FIW58" s="113"/>
      <c r="FIX58" s="113"/>
      <c r="FIY58" s="113"/>
      <c r="FIZ58" s="113"/>
      <c r="FJA58" s="113"/>
      <c r="FJB58" s="113"/>
      <c r="FJC58" s="113"/>
      <c r="FJD58" s="113"/>
      <c r="FJE58" s="113"/>
      <c r="FJF58" s="113"/>
      <c r="FJG58" s="113"/>
      <c r="FJH58" s="113"/>
      <c r="FJI58" s="113"/>
      <c r="FJJ58" s="113"/>
      <c r="FJK58" s="113"/>
      <c r="FJL58" s="113"/>
      <c r="FJM58" s="113"/>
      <c r="FJN58" s="113"/>
      <c r="FJO58" s="113"/>
      <c r="FJP58" s="113"/>
      <c r="FJQ58" s="113"/>
      <c r="FJR58" s="113"/>
      <c r="FJS58" s="113"/>
      <c r="FJT58" s="113"/>
      <c r="FJU58" s="113"/>
      <c r="FJV58" s="113"/>
      <c r="FJW58" s="113"/>
      <c r="FJX58" s="113"/>
      <c r="FJY58" s="113"/>
      <c r="FJZ58" s="113"/>
      <c r="FKA58" s="113"/>
      <c r="FKB58" s="113"/>
      <c r="FKC58" s="113"/>
      <c r="FKD58" s="113"/>
      <c r="FKE58" s="113"/>
      <c r="FKF58" s="113"/>
      <c r="FKG58" s="113"/>
      <c r="FKH58" s="113"/>
      <c r="FKI58" s="113"/>
      <c r="FKJ58" s="113"/>
      <c r="FKK58" s="113"/>
      <c r="FKL58" s="113"/>
      <c r="FKM58" s="113"/>
      <c r="FKN58" s="113"/>
      <c r="FKO58" s="113"/>
      <c r="FKP58" s="113"/>
      <c r="FKQ58" s="113"/>
      <c r="FKR58" s="113"/>
      <c r="FKS58" s="113"/>
      <c r="FKT58" s="113"/>
      <c r="FKU58" s="113"/>
      <c r="FKV58" s="113"/>
      <c r="FKW58" s="113"/>
      <c r="FKX58" s="113"/>
      <c r="FKY58" s="113"/>
      <c r="FKZ58" s="113"/>
      <c r="FLA58" s="113"/>
      <c r="FLB58" s="113"/>
      <c r="FLC58" s="113"/>
      <c r="FLD58" s="113"/>
      <c r="FLE58" s="113"/>
      <c r="FLF58" s="113"/>
      <c r="FLG58" s="113"/>
      <c r="FLH58" s="113"/>
      <c r="FLI58" s="113"/>
      <c r="FLJ58" s="113"/>
      <c r="FLK58" s="113"/>
      <c r="FLL58" s="113"/>
      <c r="FLM58" s="113"/>
      <c r="FLN58" s="113"/>
      <c r="FLO58" s="113"/>
      <c r="FLP58" s="113"/>
      <c r="FLQ58" s="113"/>
      <c r="FLR58" s="113"/>
      <c r="FLS58" s="113"/>
      <c r="FLT58" s="113"/>
      <c r="FLU58" s="113"/>
      <c r="FLV58" s="113"/>
      <c r="FLW58" s="113"/>
      <c r="FLX58" s="113"/>
      <c r="FLY58" s="113"/>
      <c r="FLZ58" s="113"/>
      <c r="FMA58" s="113"/>
      <c r="FMB58" s="113"/>
      <c r="FMC58" s="113"/>
      <c r="FMD58" s="113"/>
      <c r="FME58" s="113"/>
      <c r="FMF58" s="113"/>
      <c r="FMG58" s="113"/>
      <c r="FMH58" s="113"/>
      <c r="FMI58" s="113"/>
      <c r="FMJ58" s="113"/>
      <c r="FMK58" s="113"/>
      <c r="FML58" s="113"/>
      <c r="FMM58" s="113"/>
      <c r="FMN58" s="113"/>
      <c r="FMO58" s="113"/>
      <c r="FMP58" s="113"/>
      <c r="FMQ58" s="113"/>
      <c r="FMR58" s="113"/>
      <c r="FMS58" s="113"/>
      <c r="FMT58" s="113"/>
      <c r="FMU58" s="113"/>
      <c r="FMV58" s="113"/>
      <c r="FMW58" s="113"/>
      <c r="FMX58" s="113"/>
      <c r="FMY58" s="113"/>
      <c r="FMZ58" s="113"/>
      <c r="FNA58" s="113"/>
      <c r="FNB58" s="113"/>
      <c r="FNC58" s="113"/>
      <c r="FND58" s="113"/>
      <c r="FNE58" s="113"/>
      <c r="FNF58" s="113"/>
      <c r="FNG58" s="113"/>
      <c r="FNH58" s="113"/>
      <c r="FNI58" s="113"/>
      <c r="FNJ58" s="113"/>
      <c r="FNK58" s="113"/>
      <c r="FNL58" s="113"/>
      <c r="FNM58" s="113"/>
      <c r="FNN58" s="113"/>
      <c r="FNO58" s="113"/>
      <c r="FNP58" s="113"/>
      <c r="FNQ58" s="113"/>
      <c r="FNR58" s="113"/>
      <c r="FNS58" s="113"/>
      <c r="FNT58" s="113"/>
      <c r="FNU58" s="113"/>
      <c r="FNV58" s="113"/>
      <c r="FNW58" s="113"/>
      <c r="FNX58" s="113"/>
      <c r="FNY58" s="113"/>
      <c r="FNZ58" s="113"/>
      <c r="FOA58" s="113"/>
      <c r="FOB58" s="113"/>
      <c r="FOC58" s="113"/>
      <c r="FOD58" s="113"/>
      <c r="FOE58" s="113"/>
      <c r="FOF58" s="113"/>
      <c r="FOG58" s="113"/>
      <c r="FOH58" s="113"/>
      <c r="FOI58" s="113"/>
      <c r="FOJ58" s="113"/>
      <c r="FOK58" s="113"/>
      <c r="FOL58" s="113"/>
      <c r="FOM58" s="113"/>
      <c r="FON58" s="113"/>
      <c r="FOO58" s="113"/>
      <c r="FOP58" s="113"/>
      <c r="FOQ58" s="113"/>
      <c r="FOR58" s="113"/>
      <c r="FOS58" s="113"/>
      <c r="FOT58" s="113"/>
      <c r="FOU58" s="113"/>
      <c r="FOV58" s="113"/>
      <c r="FOW58" s="113"/>
      <c r="FOX58" s="113"/>
      <c r="FOY58" s="113"/>
      <c r="FOZ58" s="113"/>
      <c r="FPA58" s="113"/>
      <c r="FPB58" s="113"/>
      <c r="FPC58" s="113"/>
      <c r="FPD58" s="113"/>
      <c r="FPE58" s="113"/>
      <c r="FPF58" s="113"/>
      <c r="FPG58" s="113"/>
      <c r="FPH58" s="113"/>
      <c r="FPI58" s="113"/>
      <c r="FPJ58" s="113"/>
      <c r="FPK58" s="113"/>
      <c r="FPL58" s="113"/>
      <c r="FPM58" s="113"/>
      <c r="FPN58" s="113"/>
      <c r="FPO58" s="113"/>
      <c r="FPP58" s="113"/>
      <c r="FPQ58" s="113"/>
      <c r="FPR58" s="113"/>
      <c r="FPS58" s="113"/>
      <c r="FPT58" s="113"/>
      <c r="FPU58" s="113"/>
      <c r="FPV58" s="113"/>
      <c r="FPW58" s="113"/>
      <c r="FPX58" s="113"/>
      <c r="FPY58" s="113"/>
      <c r="FPZ58" s="113"/>
      <c r="FQA58" s="113"/>
      <c r="FQB58" s="113"/>
      <c r="FQC58" s="113"/>
      <c r="FQD58" s="113"/>
      <c r="FQE58" s="113"/>
      <c r="FQF58" s="113"/>
      <c r="FQG58" s="113"/>
      <c r="FQH58" s="113"/>
      <c r="FQI58" s="113"/>
      <c r="FQJ58" s="113"/>
      <c r="FQK58" s="113"/>
      <c r="FQL58" s="113"/>
      <c r="FQM58" s="113"/>
      <c r="FQN58" s="113"/>
      <c r="FQO58" s="113"/>
      <c r="FQP58" s="113"/>
      <c r="FQQ58" s="113"/>
      <c r="FQR58" s="113"/>
      <c r="FQS58" s="113"/>
      <c r="FQT58" s="113"/>
      <c r="FQU58" s="113"/>
      <c r="FQV58" s="113"/>
      <c r="FQW58" s="113"/>
      <c r="FQX58" s="113"/>
      <c r="FQY58" s="113"/>
      <c r="FQZ58" s="113"/>
      <c r="FRA58" s="113"/>
      <c r="FRB58" s="113"/>
      <c r="FRC58" s="113"/>
      <c r="FRD58" s="113"/>
      <c r="FRE58" s="113"/>
      <c r="FRF58" s="113"/>
      <c r="FRG58" s="113"/>
      <c r="FRH58" s="113"/>
      <c r="FRI58" s="113"/>
      <c r="FRJ58" s="113"/>
      <c r="FRK58" s="113"/>
      <c r="FRL58" s="113"/>
      <c r="FRM58" s="113"/>
      <c r="FRN58" s="113"/>
      <c r="FRO58" s="113"/>
      <c r="FRP58" s="113"/>
      <c r="FRQ58" s="113"/>
      <c r="FRR58" s="113"/>
      <c r="FRS58" s="113"/>
      <c r="FRT58" s="113"/>
      <c r="FRU58" s="113"/>
      <c r="FRV58" s="113"/>
      <c r="FRW58" s="113"/>
      <c r="FRX58" s="113"/>
      <c r="FRY58" s="113"/>
      <c r="FRZ58" s="113"/>
      <c r="FSA58" s="113"/>
      <c r="FSB58" s="113"/>
      <c r="FSC58" s="113"/>
      <c r="FSD58" s="113"/>
      <c r="FSE58" s="113"/>
      <c r="FSF58" s="113"/>
      <c r="FSG58" s="113"/>
      <c r="FSH58" s="113"/>
      <c r="FSI58" s="113"/>
      <c r="FSJ58" s="113"/>
      <c r="FSK58" s="113"/>
      <c r="FSL58" s="113"/>
      <c r="FSM58" s="113"/>
      <c r="FSN58" s="113"/>
      <c r="FSO58" s="113"/>
      <c r="FSP58" s="113"/>
      <c r="FSQ58" s="113"/>
      <c r="FSR58" s="113"/>
      <c r="FSS58" s="113"/>
      <c r="FST58" s="113"/>
      <c r="FSU58" s="113"/>
      <c r="FSV58" s="113"/>
      <c r="FSW58" s="113"/>
      <c r="FSX58" s="113"/>
      <c r="FSY58" s="113"/>
      <c r="FSZ58" s="113"/>
      <c r="FTA58" s="113"/>
      <c r="FTB58" s="113"/>
      <c r="FTC58" s="113"/>
      <c r="FTD58" s="113"/>
      <c r="FTE58" s="113"/>
      <c r="FTF58" s="113"/>
      <c r="FTG58" s="113"/>
      <c r="FTH58" s="113"/>
      <c r="FTI58" s="113"/>
      <c r="FTJ58" s="113"/>
      <c r="FTK58" s="113"/>
      <c r="FTL58" s="113"/>
      <c r="FTM58" s="113"/>
      <c r="FTN58" s="113"/>
      <c r="FTO58" s="113"/>
      <c r="FTP58" s="113"/>
      <c r="FTQ58" s="113"/>
      <c r="FTR58" s="113"/>
      <c r="FTS58" s="113"/>
      <c r="FTT58" s="113"/>
      <c r="FTU58" s="113"/>
      <c r="FTV58" s="113"/>
      <c r="FTW58" s="113"/>
      <c r="FTX58" s="113"/>
      <c r="FTY58" s="113"/>
      <c r="FTZ58" s="113"/>
      <c r="FUA58" s="113"/>
      <c r="FUB58" s="113"/>
      <c r="FUC58" s="113"/>
      <c r="FUD58" s="113"/>
      <c r="FUE58" s="113"/>
      <c r="FUF58" s="113"/>
      <c r="FUG58" s="113"/>
      <c r="FUH58" s="113"/>
      <c r="FUI58" s="113"/>
      <c r="FUJ58" s="113"/>
      <c r="FUK58" s="113"/>
      <c r="FUL58" s="113"/>
      <c r="FUM58" s="113"/>
      <c r="FUN58" s="113"/>
      <c r="FUO58" s="113"/>
      <c r="FUP58" s="113"/>
      <c r="FUQ58" s="113"/>
      <c r="FUR58" s="113"/>
      <c r="FUS58" s="113"/>
      <c r="FUT58" s="113"/>
      <c r="FUU58" s="113"/>
      <c r="FUV58" s="113"/>
      <c r="FUW58" s="113"/>
      <c r="FUX58" s="113"/>
      <c r="FUY58" s="113"/>
      <c r="FUZ58" s="113"/>
      <c r="FVA58" s="113"/>
      <c r="FVB58" s="113"/>
      <c r="FVC58" s="113"/>
      <c r="FVD58" s="113"/>
      <c r="FVE58" s="113"/>
      <c r="FVF58" s="113"/>
      <c r="FVG58" s="113"/>
      <c r="FVH58" s="113"/>
      <c r="FVI58" s="113"/>
      <c r="FVJ58" s="113"/>
      <c r="FVK58" s="113"/>
      <c r="FVL58" s="113"/>
      <c r="FVM58" s="113"/>
      <c r="FVN58" s="113"/>
      <c r="FVO58" s="113"/>
      <c r="FVP58" s="113"/>
      <c r="FVQ58" s="113"/>
      <c r="FVR58" s="113"/>
      <c r="FVS58" s="113"/>
      <c r="FVT58" s="113"/>
      <c r="FVU58" s="113"/>
      <c r="FVV58" s="113"/>
      <c r="FVW58" s="113"/>
      <c r="FVX58" s="113"/>
      <c r="FVY58" s="113"/>
      <c r="FVZ58" s="113"/>
      <c r="FWA58" s="113"/>
      <c r="FWB58" s="113"/>
      <c r="FWC58" s="113"/>
      <c r="FWD58" s="113"/>
      <c r="FWE58" s="113"/>
      <c r="FWF58" s="113"/>
      <c r="FWG58" s="113"/>
      <c r="FWH58" s="113"/>
      <c r="FWI58" s="113"/>
      <c r="FWJ58" s="113"/>
      <c r="FWK58" s="113"/>
      <c r="FWL58" s="113"/>
      <c r="FWM58" s="113"/>
      <c r="FWN58" s="113"/>
      <c r="FWO58" s="113"/>
      <c r="FWP58" s="113"/>
      <c r="FWQ58" s="113"/>
      <c r="FWR58" s="113"/>
      <c r="FWS58" s="113"/>
      <c r="FWT58" s="113"/>
      <c r="FWU58" s="113"/>
      <c r="FWV58" s="113"/>
      <c r="FWW58" s="113"/>
      <c r="FWX58" s="113"/>
      <c r="FWY58" s="113"/>
      <c r="FWZ58" s="113"/>
      <c r="FXA58" s="113"/>
      <c r="FXB58" s="113"/>
      <c r="FXC58" s="113"/>
      <c r="FXD58" s="113"/>
      <c r="FXE58" s="113"/>
      <c r="FXF58" s="113"/>
      <c r="FXG58" s="113"/>
      <c r="FXH58" s="113"/>
      <c r="FXI58" s="113"/>
      <c r="FXJ58" s="113"/>
      <c r="FXK58" s="113"/>
      <c r="FXL58" s="113"/>
      <c r="FXM58" s="113"/>
      <c r="FXN58" s="113"/>
      <c r="FXO58" s="113"/>
      <c r="FXP58" s="113"/>
      <c r="FXQ58" s="113"/>
      <c r="FXR58" s="113"/>
      <c r="FXS58" s="113"/>
      <c r="FXT58" s="113"/>
      <c r="FXU58" s="113"/>
      <c r="FXV58" s="113"/>
      <c r="FXW58" s="113"/>
      <c r="FXX58" s="113"/>
      <c r="FXY58" s="113"/>
      <c r="FXZ58" s="113"/>
      <c r="FYA58" s="113"/>
      <c r="FYB58" s="113"/>
      <c r="FYC58" s="113"/>
      <c r="FYD58" s="113"/>
      <c r="FYE58" s="113"/>
      <c r="FYF58" s="113"/>
      <c r="FYG58" s="113"/>
      <c r="FYH58" s="113"/>
      <c r="FYI58" s="113"/>
      <c r="FYJ58" s="113"/>
      <c r="FYK58" s="113"/>
      <c r="FYL58" s="113"/>
      <c r="FYM58" s="113"/>
      <c r="FYN58" s="113"/>
      <c r="FYO58" s="113"/>
      <c r="FYP58" s="113"/>
      <c r="FYQ58" s="113"/>
      <c r="FYR58" s="113"/>
      <c r="FYS58" s="113"/>
      <c r="FYT58" s="113"/>
      <c r="FYU58" s="113"/>
      <c r="FYV58" s="113"/>
      <c r="FYW58" s="113"/>
      <c r="FYX58" s="113"/>
      <c r="FYY58" s="113"/>
      <c r="FYZ58" s="113"/>
      <c r="FZA58" s="113"/>
      <c r="FZB58" s="113"/>
      <c r="FZC58" s="113"/>
      <c r="FZD58" s="113"/>
      <c r="FZE58" s="113"/>
      <c r="FZF58" s="113"/>
      <c r="FZG58" s="113"/>
      <c r="FZH58" s="113"/>
      <c r="FZI58" s="113"/>
      <c r="FZJ58" s="113"/>
      <c r="FZK58" s="113"/>
      <c r="FZL58" s="113"/>
      <c r="FZM58" s="113"/>
      <c r="FZN58" s="113"/>
      <c r="FZO58" s="113"/>
      <c r="FZP58" s="113"/>
      <c r="FZQ58" s="113"/>
      <c r="FZR58" s="113"/>
      <c r="FZS58" s="113"/>
      <c r="FZT58" s="113"/>
      <c r="FZU58" s="113"/>
      <c r="FZV58" s="113"/>
      <c r="FZW58" s="113"/>
      <c r="FZX58" s="113"/>
      <c r="FZY58" s="113"/>
      <c r="FZZ58" s="113"/>
      <c r="GAA58" s="113"/>
      <c r="GAB58" s="113"/>
      <c r="GAC58" s="113"/>
      <c r="GAD58" s="113"/>
      <c r="GAE58" s="113"/>
      <c r="GAF58" s="113"/>
      <c r="GAG58" s="113"/>
      <c r="GAH58" s="113"/>
      <c r="GAI58" s="113"/>
      <c r="GAJ58" s="113"/>
      <c r="GAK58" s="113"/>
      <c r="GAL58" s="113"/>
      <c r="GAM58" s="113"/>
      <c r="GAN58" s="113"/>
      <c r="GAO58" s="113"/>
      <c r="GAP58" s="113"/>
      <c r="GAQ58" s="113"/>
      <c r="GAR58" s="113"/>
      <c r="GAS58" s="113"/>
      <c r="GAT58" s="113"/>
      <c r="GAU58" s="113"/>
      <c r="GAV58" s="113"/>
      <c r="GAW58" s="113"/>
      <c r="GAX58" s="113"/>
      <c r="GAY58" s="113"/>
      <c r="GAZ58" s="113"/>
      <c r="GBA58" s="113"/>
      <c r="GBB58" s="113"/>
      <c r="GBC58" s="113"/>
      <c r="GBD58" s="113"/>
      <c r="GBE58" s="113"/>
      <c r="GBF58" s="113"/>
      <c r="GBG58" s="113"/>
      <c r="GBH58" s="113"/>
      <c r="GBI58" s="113"/>
      <c r="GBJ58" s="113"/>
      <c r="GBK58" s="113"/>
      <c r="GBL58" s="113"/>
      <c r="GBM58" s="113"/>
      <c r="GBN58" s="113"/>
      <c r="GBO58" s="113"/>
      <c r="GBP58" s="113"/>
      <c r="GBQ58" s="113"/>
      <c r="GBR58" s="113"/>
      <c r="GBS58" s="113"/>
      <c r="GBT58" s="113"/>
      <c r="GBU58" s="113"/>
      <c r="GBV58" s="113"/>
      <c r="GBW58" s="113"/>
      <c r="GBX58" s="113"/>
      <c r="GBY58" s="113"/>
      <c r="GBZ58" s="113"/>
      <c r="GCA58" s="113"/>
      <c r="GCB58" s="113"/>
      <c r="GCC58" s="113"/>
      <c r="GCD58" s="113"/>
      <c r="GCE58" s="113"/>
      <c r="GCF58" s="113"/>
      <c r="GCG58" s="113"/>
      <c r="GCH58" s="113"/>
      <c r="GCI58" s="113"/>
      <c r="GCJ58" s="113"/>
      <c r="GCK58" s="113"/>
      <c r="GCL58" s="113"/>
      <c r="GCM58" s="113"/>
      <c r="GCN58" s="113"/>
      <c r="GCO58" s="113"/>
      <c r="GCP58" s="113"/>
      <c r="GCQ58" s="113"/>
      <c r="GCR58" s="113"/>
      <c r="GCS58" s="113"/>
      <c r="GCT58" s="113"/>
      <c r="GCU58" s="113"/>
      <c r="GCV58" s="113"/>
      <c r="GCW58" s="113"/>
      <c r="GCX58" s="113"/>
      <c r="GCY58" s="113"/>
      <c r="GCZ58" s="113"/>
      <c r="GDA58" s="113"/>
      <c r="GDB58" s="113"/>
      <c r="GDC58" s="113"/>
      <c r="GDD58" s="113"/>
      <c r="GDE58" s="113"/>
      <c r="GDF58" s="113"/>
      <c r="GDG58" s="113"/>
      <c r="GDH58" s="113"/>
      <c r="GDI58" s="113"/>
      <c r="GDJ58" s="113"/>
      <c r="GDK58" s="113"/>
      <c r="GDL58" s="113"/>
      <c r="GDM58" s="113"/>
      <c r="GDN58" s="113"/>
      <c r="GDO58" s="113"/>
      <c r="GDP58" s="113"/>
      <c r="GDQ58" s="113"/>
      <c r="GDR58" s="113"/>
      <c r="GDS58" s="113"/>
      <c r="GDT58" s="113"/>
      <c r="GDU58" s="113"/>
      <c r="GDV58" s="113"/>
      <c r="GDW58" s="113"/>
      <c r="GDX58" s="113"/>
      <c r="GDY58" s="113"/>
      <c r="GDZ58" s="113"/>
      <c r="GEA58" s="113"/>
      <c r="GEB58" s="113"/>
      <c r="GEC58" s="113"/>
      <c r="GED58" s="113"/>
      <c r="GEE58" s="113"/>
      <c r="GEF58" s="113"/>
      <c r="GEG58" s="113"/>
      <c r="GEH58" s="113"/>
      <c r="GEI58" s="113"/>
      <c r="GEJ58" s="113"/>
      <c r="GEK58" s="113"/>
      <c r="GEL58" s="113"/>
      <c r="GEM58" s="113"/>
      <c r="GEN58" s="113"/>
      <c r="GEO58" s="113"/>
      <c r="GEP58" s="113"/>
      <c r="GEQ58" s="113"/>
      <c r="GER58" s="113"/>
      <c r="GES58" s="113"/>
      <c r="GET58" s="113"/>
      <c r="GEU58" s="113"/>
      <c r="GEV58" s="113"/>
      <c r="GEW58" s="113"/>
      <c r="GEX58" s="113"/>
      <c r="GEY58" s="113"/>
      <c r="GEZ58" s="113"/>
      <c r="GFA58" s="113"/>
      <c r="GFB58" s="113"/>
      <c r="GFC58" s="113"/>
      <c r="GFD58" s="113"/>
      <c r="GFE58" s="113"/>
      <c r="GFF58" s="113"/>
      <c r="GFG58" s="113"/>
      <c r="GFH58" s="113"/>
      <c r="GFI58" s="113"/>
      <c r="GFJ58" s="113"/>
      <c r="GFK58" s="113"/>
      <c r="GFL58" s="113"/>
      <c r="GFM58" s="113"/>
      <c r="GFN58" s="113"/>
      <c r="GFO58" s="113"/>
      <c r="GFP58" s="113"/>
      <c r="GFQ58" s="113"/>
      <c r="GFR58" s="113"/>
      <c r="GFS58" s="113"/>
      <c r="GFT58" s="113"/>
      <c r="GFU58" s="113"/>
      <c r="GFV58" s="113"/>
      <c r="GFW58" s="113"/>
      <c r="GFX58" s="113"/>
      <c r="GFY58" s="113"/>
      <c r="GFZ58" s="113"/>
      <c r="GGA58" s="113"/>
      <c r="GGB58" s="113"/>
      <c r="GGC58" s="113"/>
      <c r="GGD58" s="113"/>
      <c r="GGE58" s="113"/>
      <c r="GGF58" s="113"/>
      <c r="GGG58" s="113"/>
      <c r="GGH58" s="113"/>
      <c r="GGI58" s="113"/>
      <c r="GGJ58" s="113"/>
      <c r="GGK58" s="113"/>
      <c r="GGL58" s="113"/>
      <c r="GGM58" s="113"/>
      <c r="GGN58" s="113"/>
      <c r="GGO58" s="113"/>
      <c r="GGP58" s="113"/>
      <c r="GGQ58" s="113"/>
      <c r="GGR58" s="113"/>
      <c r="GGS58" s="113"/>
      <c r="GGT58" s="113"/>
      <c r="GGU58" s="113"/>
      <c r="GGV58" s="113"/>
      <c r="GGW58" s="113"/>
      <c r="GGX58" s="113"/>
      <c r="GGY58" s="113"/>
      <c r="GGZ58" s="113"/>
      <c r="GHA58" s="113"/>
      <c r="GHB58" s="113"/>
      <c r="GHC58" s="113"/>
      <c r="GHD58" s="113"/>
      <c r="GHE58" s="113"/>
      <c r="GHF58" s="113"/>
      <c r="GHG58" s="113"/>
      <c r="GHH58" s="113"/>
      <c r="GHI58" s="113"/>
      <c r="GHJ58" s="113"/>
      <c r="GHK58" s="113"/>
      <c r="GHL58" s="113"/>
      <c r="GHM58" s="113"/>
      <c r="GHN58" s="113"/>
      <c r="GHO58" s="113"/>
      <c r="GHP58" s="113"/>
      <c r="GHQ58" s="113"/>
      <c r="GHR58" s="113"/>
      <c r="GHS58" s="113"/>
      <c r="GHT58" s="113"/>
      <c r="GHU58" s="113"/>
      <c r="GHV58" s="113"/>
      <c r="GHW58" s="113"/>
      <c r="GHX58" s="113"/>
      <c r="GHY58" s="113"/>
      <c r="GHZ58" s="113"/>
      <c r="GIA58" s="113"/>
      <c r="GIB58" s="113"/>
      <c r="GIC58" s="113"/>
      <c r="GID58" s="113"/>
      <c r="GIE58" s="113"/>
      <c r="GIF58" s="113"/>
      <c r="GIG58" s="113"/>
      <c r="GIH58" s="113"/>
      <c r="GII58" s="113"/>
      <c r="GIJ58" s="113"/>
      <c r="GIK58" s="113"/>
      <c r="GIL58" s="113"/>
      <c r="GIM58" s="113"/>
      <c r="GIN58" s="113"/>
      <c r="GIO58" s="113"/>
      <c r="GIP58" s="113"/>
      <c r="GIQ58" s="113"/>
      <c r="GIR58" s="113"/>
      <c r="GIS58" s="113"/>
      <c r="GIT58" s="113"/>
      <c r="GIU58" s="113"/>
      <c r="GIV58" s="113"/>
      <c r="GIW58" s="113"/>
      <c r="GIX58" s="113"/>
      <c r="GIY58" s="113"/>
      <c r="GIZ58" s="113"/>
      <c r="GJA58" s="113"/>
      <c r="GJB58" s="113"/>
      <c r="GJC58" s="113"/>
      <c r="GJD58" s="113"/>
      <c r="GJE58" s="113"/>
      <c r="GJF58" s="113"/>
      <c r="GJG58" s="113"/>
      <c r="GJH58" s="113"/>
      <c r="GJI58" s="113"/>
      <c r="GJJ58" s="113"/>
      <c r="GJK58" s="113"/>
      <c r="GJL58" s="113"/>
      <c r="GJM58" s="113"/>
      <c r="GJN58" s="113"/>
      <c r="GJO58" s="113"/>
      <c r="GJP58" s="113"/>
      <c r="GJQ58" s="113"/>
      <c r="GJR58" s="113"/>
      <c r="GJS58" s="113"/>
      <c r="GJT58" s="113"/>
      <c r="GJU58" s="113"/>
      <c r="GJV58" s="113"/>
      <c r="GJW58" s="113"/>
      <c r="GJX58" s="113"/>
      <c r="GJY58" s="113"/>
      <c r="GJZ58" s="113"/>
      <c r="GKA58" s="113"/>
      <c r="GKB58" s="113"/>
      <c r="GKC58" s="113"/>
      <c r="GKD58" s="113"/>
      <c r="GKE58" s="113"/>
      <c r="GKF58" s="113"/>
      <c r="GKG58" s="113"/>
      <c r="GKH58" s="113"/>
      <c r="GKI58" s="113"/>
      <c r="GKJ58" s="113"/>
      <c r="GKK58" s="113"/>
      <c r="GKL58" s="113"/>
      <c r="GKM58" s="113"/>
      <c r="GKN58" s="113"/>
      <c r="GKO58" s="113"/>
      <c r="GKP58" s="113"/>
      <c r="GKQ58" s="113"/>
      <c r="GKR58" s="113"/>
      <c r="GKS58" s="113"/>
      <c r="GKT58" s="113"/>
      <c r="GKU58" s="113"/>
      <c r="GKV58" s="113"/>
      <c r="GKW58" s="113"/>
      <c r="GKX58" s="113"/>
      <c r="GKY58" s="113"/>
      <c r="GKZ58" s="113"/>
      <c r="GLA58" s="113"/>
      <c r="GLB58" s="113"/>
      <c r="GLC58" s="113"/>
      <c r="GLD58" s="113"/>
      <c r="GLE58" s="113"/>
      <c r="GLF58" s="113"/>
      <c r="GLG58" s="113"/>
      <c r="GLH58" s="113"/>
      <c r="GLI58" s="113"/>
      <c r="GLJ58" s="113"/>
      <c r="GLK58" s="113"/>
      <c r="GLL58" s="113"/>
      <c r="GLM58" s="113"/>
      <c r="GLN58" s="113"/>
      <c r="GLO58" s="113"/>
      <c r="GLP58" s="113"/>
      <c r="GLQ58" s="113"/>
      <c r="GLR58" s="113"/>
      <c r="GLS58" s="113"/>
      <c r="GLT58" s="113"/>
      <c r="GLU58" s="113"/>
      <c r="GLV58" s="113"/>
      <c r="GLW58" s="113"/>
      <c r="GLX58" s="113"/>
      <c r="GLY58" s="113"/>
      <c r="GLZ58" s="113"/>
      <c r="GMA58" s="113"/>
      <c r="GMB58" s="113"/>
      <c r="GMC58" s="113"/>
      <c r="GMD58" s="113"/>
      <c r="GME58" s="113"/>
      <c r="GMF58" s="113"/>
      <c r="GMG58" s="113"/>
      <c r="GMH58" s="113"/>
      <c r="GMI58" s="113"/>
      <c r="GMJ58" s="113"/>
      <c r="GMK58" s="113"/>
      <c r="GML58" s="113"/>
      <c r="GMM58" s="113"/>
      <c r="GMN58" s="113"/>
      <c r="GMO58" s="113"/>
      <c r="GMP58" s="113"/>
      <c r="GMQ58" s="113"/>
      <c r="GMR58" s="113"/>
      <c r="GMS58" s="113"/>
      <c r="GMT58" s="113"/>
      <c r="GMU58" s="113"/>
      <c r="GMV58" s="113"/>
      <c r="GMW58" s="113"/>
      <c r="GMX58" s="113"/>
      <c r="GMY58" s="113"/>
      <c r="GMZ58" s="113"/>
      <c r="GNA58" s="113"/>
      <c r="GNB58" s="113"/>
      <c r="GNC58" s="113"/>
      <c r="GND58" s="113"/>
      <c r="GNE58" s="113"/>
      <c r="GNF58" s="113"/>
      <c r="GNG58" s="113"/>
      <c r="GNH58" s="113"/>
      <c r="GNI58" s="113"/>
      <c r="GNJ58" s="113"/>
      <c r="GNK58" s="113"/>
      <c r="GNL58" s="113"/>
      <c r="GNM58" s="113"/>
      <c r="GNN58" s="113"/>
      <c r="GNO58" s="113"/>
      <c r="GNP58" s="113"/>
      <c r="GNQ58" s="113"/>
      <c r="GNR58" s="113"/>
      <c r="GNS58" s="113"/>
      <c r="GNT58" s="113"/>
      <c r="GNU58" s="113"/>
      <c r="GNV58" s="113"/>
      <c r="GNW58" s="113"/>
      <c r="GNX58" s="113"/>
      <c r="GNY58" s="113"/>
      <c r="GNZ58" s="113"/>
      <c r="GOA58" s="113"/>
      <c r="GOB58" s="113"/>
      <c r="GOC58" s="113"/>
      <c r="GOD58" s="113"/>
      <c r="GOE58" s="113"/>
      <c r="GOF58" s="113"/>
      <c r="GOG58" s="113"/>
      <c r="GOH58" s="113"/>
      <c r="GOI58" s="113"/>
      <c r="GOJ58" s="113"/>
      <c r="GOK58" s="113"/>
      <c r="GOL58" s="113"/>
      <c r="GOM58" s="113"/>
      <c r="GON58" s="113"/>
      <c r="GOO58" s="113"/>
      <c r="GOP58" s="113"/>
      <c r="GOQ58" s="113"/>
      <c r="GOR58" s="113"/>
      <c r="GOS58" s="113"/>
      <c r="GOT58" s="113"/>
      <c r="GOU58" s="113"/>
      <c r="GOV58" s="113"/>
      <c r="GOW58" s="113"/>
      <c r="GOX58" s="113"/>
      <c r="GOY58" s="113"/>
      <c r="GOZ58" s="113"/>
      <c r="GPA58" s="113"/>
      <c r="GPB58" s="113"/>
      <c r="GPC58" s="113"/>
      <c r="GPD58" s="113"/>
      <c r="GPE58" s="113"/>
      <c r="GPF58" s="113"/>
      <c r="GPG58" s="113"/>
      <c r="GPH58" s="113"/>
      <c r="GPI58" s="113"/>
      <c r="GPJ58" s="113"/>
      <c r="GPK58" s="113"/>
      <c r="GPL58" s="113"/>
      <c r="GPM58" s="113"/>
      <c r="GPN58" s="113"/>
      <c r="GPO58" s="113"/>
      <c r="GPP58" s="113"/>
      <c r="GPQ58" s="113"/>
      <c r="GPR58" s="113"/>
      <c r="GPS58" s="113"/>
      <c r="GPT58" s="113"/>
      <c r="GPU58" s="113"/>
      <c r="GPV58" s="113"/>
      <c r="GPW58" s="113"/>
      <c r="GPX58" s="113"/>
      <c r="GPY58" s="113"/>
      <c r="GPZ58" s="113"/>
      <c r="GQA58" s="113"/>
      <c r="GQB58" s="113"/>
      <c r="GQC58" s="113"/>
      <c r="GQD58" s="113"/>
      <c r="GQE58" s="113"/>
      <c r="GQF58" s="113"/>
      <c r="GQG58" s="113"/>
      <c r="GQH58" s="113"/>
      <c r="GQI58" s="113"/>
      <c r="GQJ58" s="113"/>
      <c r="GQK58" s="113"/>
      <c r="GQL58" s="113"/>
      <c r="GQM58" s="113"/>
      <c r="GQN58" s="113"/>
      <c r="GQO58" s="113"/>
      <c r="GQP58" s="113"/>
      <c r="GQQ58" s="113"/>
      <c r="GQR58" s="113"/>
      <c r="GQS58" s="113"/>
      <c r="GQT58" s="113"/>
      <c r="GQU58" s="113"/>
      <c r="GQV58" s="113"/>
      <c r="GQW58" s="113"/>
      <c r="GQX58" s="113"/>
      <c r="GQY58" s="113"/>
      <c r="GQZ58" s="113"/>
      <c r="GRA58" s="113"/>
      <c r="GRB58" s="113"/>
      <c r="GRC58" s="113"/>
      <c r="GRD58" s="113"/>
      <c r="GRE58" s="113"/>
      <c r="GRF58" s="113"/>
      <c r="GRG58" s="113"/>
      <c r="GRH58" s="113"/>
      <c r="GRI58" s="113"/>
      <c r="GRJ58" s="113"/>
      <c r="GRK58" s="113"/>
      <c r="GRL58" s="113"/>
      <c r="GRM58" s="113"/>
      <c r="GRN58" s="113"/>
      <c r="GRO58" s="113"/>
      <c r="GRP58" s="113"/>
      <c r="GRQ58" s="113"/>
      <c r="GRR58" s="113"/>
      <c r="GRS58" s="113"/>
      <c r="GRT58" s="113"/>
      <c r="GRU58" s="113"/>
      <c r="GRV58" s="113"/>
      <c r="GRW58" s="113"/>
      <c r="GRX58" s="113"/>
      <c r="GRY58" s="113"/>
      <c r="GRZ58" s="113"/>
      <c r="GSA58" s="113"/>
      <c r="GSB58" s="113"/>
      <c r="GSC58" s="113"/>
      <c r="GSD58" s="113"/>
      <c r="GSE58" s="113"/>
      <c r="GSF58" s="113"/>
      <c r="GSG58" s="113"/>
      <c r="GSH58" s="113"/>
      <c r="GSI58" s="113"/>
      <c r="GSJ58" s="113"/>
      <c r="GSK58" s="113"/>
      <c r="GSL58" s="113"/>
      <c r="GSM58" s="113"/>
      <c r="GSN58" s="113"/>
      <c r="GSO58" s="113"/>
      <c r="GSP58" s="113"/>
      <c r="GSQ58" s="113"/>
      <c r="GSR58" s="113"/>
      <c r="GSS58" s="113"/>
      <c r="GST58" s="113"/>
      <c r="GSU58" s="113"/>
      <c r="GSV58" s="113"/>
      <c r="GSW58" s="113"/>
      <c r="GSX58" s="113"/>
      <c r="GSY58" s="113"/>
      <c r="GSZ58" s="113"/>
      <c r="GTA58" s="113"/>
      <c r="GTB58" s="113"/>
      <c r="GTC58" s="113"/>
      <c r="GTD58" s="113"/>
      <c r="GTE58" s="113"/>
      <c r="GTF58" s="113"/>
      <c r="GTG58" s="113"/>
      <c r="GTH58" s="113"/>
      <c r="GTI58" s="113"/>
      <c r="GTJ58" s="113"/>
      <c r="GTK58" s="113"/>
      <c r="GTL58" s="113"/>
      <c r="GTM58" s="113"/>
      <c r="GTN58" s="113"/>
      <c r="GTO58" s="113"/>
      <c r="GTP58" s="113"/>
      <c r="GTQ58" s="113"/>
      <c r="GTR58" s="113"/>
      <c r="GTS58" s="113"/>
      <c r="GTT58" s="113"/>
      <c r="GTU58" s="113"/>
      <c r="GTV58" s="113"/>
      <c r="GTW58" s="113"/>
      <c r="GTX58" s="113"/>
      <c r="GTY58" s="113"/>
      <c r="GTZ58" s="113"/>
      <c r="GUA58" s="113"/>
      <c r="GUB58" s="113"/>
      <c r="GUC58" s="113"/>
      <c r="GUD58" s="113"/>
      <c r="GUE58" s="113"/>
      <c r="GUF58" s="113"/>
      <c r="GUG58" s="113"/>
      <c r="GUH58" s="113"/>
      <c r="GUI58" s="113"/>
      <c r="GUJ58" s="113"/>
      <c r="GUK58" s="113"/>
      <c r="GUL58" s="113"/>
      <c r="GUM58" s="113"/>
      <c r="GUN58" s="113"/>
      <c r="GUO58" s="113"/>
      <c r="GUP58" s="113"/>
      <c r="GUQ58" s="113"/>
      <c r="GUR58" s="113"/>
      <c r="GUS58" s="113"/>
      <c r="GUT58" s="113"/>
      <c r="GUU58" s="113"/>
      <c r="GUV58" s="113"/>
      <c r="GUW58" s="113"/>
      <c r="GUX58" s="113"/>
      <c r="GUY58" s="113"/>
      <c r="GUZ58" s="113"/>
      <c r="GVA58" s="113"/>
      <c r="GVB58" s="113"/>
      <c r="GVC58" s="113"/>
      <c r="GVD58" s="113"/>
      <c r="GVE58" s="113"/>
      <c r="GVF58" s="113"/>
      <c r="GVG58" s="113"/>
      <c r="GVH58" s="113"/>
      <c r="GVI58" s="113"/>
      <c r="GVJ58" s="113"/>
      <c r="GVK58" s="113"/>
      <c r="GVL58" s="113"/>
      <c r="GVM58" s="113"/>
      <c r="GVN58" s="113"/>
      <c r="GVO58" s="113"/>
      <c r="GVP58" s="113"/>
      <c r="GVQ58" s="113"/>
      <c r="GVR58" s="113"/>
      <c r="GVS58" s="113"/>
      <c r="GVT58" s="113"/>
      <c r="GVU58" s="113"/>
      <c r="GVV58" s="113"/>
      <c r="GVW58" s="113"/>
      <c r="GVX58" s="113"/>
      <c r="GVY58" s="113"/>
      <c r="GVZ58" s="113"/>
      <c r="GWA58" s="113"/>
      <c r="GWB58" s="113"/>
      <c r="GWC58" s="113"/>
      <c r="GWD58" s="113"/>
      <c r="GWE58" s="113"/>
      <c r="GWF58" s="113"/>
      <c r="GWG58" s="113"/>
      <c r="GWH58" s="113"/>
      <c r="GWI58" s="113"/>
      <c r="GWJ58" s="113"/>
      <c r="GWK58" s="113"/>
      <c r="GWL58" s="113"/>
      <c r="GWM58" s="113"/>
      <c r="GWN58" s="113"/>
      <c r="GWO58" s="113"/>
      <c r="GWP58" s="113"/>
      <c r="GWQ58" s="113"/>
      <c r="GWR58" s="113"/>
      <c r="GWS58" s="113"/>
      <c r="GWT58" s="113"/>
      <c r="GWU58" s="113"/>
      <c r="GWV58" s="113"/>
      <c r="GWW58" s="113"/>
      <c r="GWX58" s="113"/>
      <c r="GWY58" s="113"/>
      <c r="GWZ58" s="113"/>
      <c r="GXA58" s="113"/>
      <c r="GXB58" s="113"/>
      <c r="GXC58" s="113"/>
      <c r="GXD58" s="113"/>
      <c r="GXE58" s="113"/>
      <c r="GXF58" s="113"/>
      <c r="GXG58" s="113"/>
      <c r="GXH58" s="113"/>
      <c r="GXI58" s="113"/>
      <c r="GXJ58" s="113"/>
      <c r="GXK58" s="113"/>
      <c r="GXL58" s="113"/>
      <c r="GXM58" s="113"/>
      <c r="GXN58" s="113"/>
      <c r="GXO58" s="113"/>
      <c r="GXP58" s="113"/>
      <c r="GXQ58" s="113"/>
      <c r="GXR58" s="113"/>
      <c r="GXS58" s="113"/>
      <c r="GXT58" s="113"/>
      <c r="GXU58" s="113"/>
      <c r="GXV58" s="113"/>
      <c r="GXW58" s="113"/>
      <c r="GXX58" s="113"/>
      <c r="GXY58" s="113"/>
      <c r="GXZ58" s="113"/>
      <c r="GYA58" s="113"/>
      <c r="GYB58" s="113"/>
      <c r="GYC58" s="113"/>
      <c r="GYD58" s="113"/>
      <c r="GYE58" s="113"/>
      <c r="GYF58" s="113"/>
      <c r="GYG58" s="113"/>
      <c r="GYH58" s="113"/>
      <c r="GYI58" s="113"/>
      <c r="GYJ58" s="113"/>
      <c r="GYK58" s="113"/>
      <c r="GYL58" s="113"/>
      <c r="GYM58" s="113"/>
      <c r="GYN58" s="113"/>
      <c r="GYO58" s="113"/>
      <c r="GYP58" s="113"/>
      <c r="GYQ58" s="113"/>
      <c r="GYR58" s="113"/>
      <c r="GYS58" s="113"/>
      <c r="GYT58" s="113"/>
      <c r="GYU58" s="113"/>
      <c r="GYV58" s="113"/>
      <c r="GYW58" s="113"/>
      <c r="GYX58" s="113"/>
      <c r="GYY58" s="113"/>
      <c r="GYZ58" s="113"/>
      <c r="GZA58" s="113"/>
      <c r="GZB58" s="113"/>
      <c r="GZC58" s="113"/>
      <c r="GZD58" s="113"/>
      <c r="GZE58" s="113"/>
      <c r="GZF58" s="113"/>
      <c r="GZG58" s="113"/>
      <c r="GZH58" s="113"/>
      <c r="GZI58" s="113"/>
      <c r="GZJ58" s="113"/>
      <c r="GZK58" s="113"/>
      <c r="GZL58" s="113"/>
      <c r="GZM58" s="113"/>
      <c r="GZN58" s="113"/>
      <c r="GZO58" s="113"/>
      <c r="GZP58" s="113"/>
      <c r="GZQ58" s="113"/>
      <c r="GZR58" s="113"/>
      <c r="GZS58" s="113"/>
      <c r="GZT58" s="113"/>
      <c r="GZU58" s="113"/>
      <c r="GZV58" s="113"/>
      <c r="GZW58" s="113"/>
      <c r="GZX58" s="113"/>
      <c r="GZY58" s="113"/>
      <c r="GZZ58" s="113"/>
      <c r="HAA58" s="113"/>
      <c r="HAB58" s="113"/>
      <c r="HAC58" s="113"/>
      <c r="HAD58" s="113"/>
      <c r="HAE58" s="113"/>
      <c r="HAF58" s="113"/>
      <c r="HAG58" s="113"/>
      <c r="HAH58" s="113"/>
      <c r="HAI58" s="113"/>
      <c r="HAJ58" s="113"/>
      <c r="HAK58" s="113"/>
      <c r="HAL58" s="113"/>
      <c r="HAM58" s="113"/>
      <c r="HAN58" s="113"/>
      <c r="HAO58" s="113"/>
      <c r="HAP58" s="113"/>
      <c r="HAQ58" s="113"/>
      <c r="HAR58" s="113"/>
      <c r="HAS58" s="113"/>
      <c r="HAT58" s="113"/>
      <c r="HAU58" s="113"/>
      <c r="HAV58" s="113"/>
      <c r="HAW58" s="113"/>
      <c r="HAX58" s="113"/>
      <c r="HAY58" s="113"/>
      <c r="HAZ58" s="113"/>
      <c r="HBA58" s="113"/>
      <c r="HBB58" s="113"/>
      <c r="HBC58" s="113"/>
      <c r="HBD58" s="113"/>
      <c r="HBE58" s="113"/>
      <c r="HBF58" s="113"/>
      <c r="HBG58" s="113"/>
      <c r="HBH58" s="113"/>
      <c r="HBI58" s="113"/>
      <c r="HBJ58" s="113"/>
      <c r="HBK58" s="113"/>
      <c r="HBL58" s="113"/>
      <c r="HBM58" s="113"/>
      <c r="HBN58" s="113"/>
      <c r="HBO58" s="113"/>
      <c r="HBP58" s="113"/>
      <c r="HBQ58" s="113"/>
      <c r="HBR58" s="113"/>
      <c r="HBS58" s="113"/>
      <c r="HBT58" s="113"/>
      <c r="HBU58" s="113"/>
      <c r="HBV58" s="113"/>
      <c r="HBW58" s="113"/>
      <c r="HBX58" s="113"/>
      <c r="HBY58" s="113"/>
      <c r="HBZ58" s="113"/>
      <c r="HCA58" s="113"/>
      <c r="HCB58" s="113"/>
      <c r="HCC58" s="113"/>
      <c r="HCD58" s="113"/>
      <c r="HCE58" s="113"/>
      <c r="HCF58" s="113"/>
      <c r="HCG58" s="113"/>
      <c r="HCH58" s="113"/>
      <c r="HCI58" s="113"/>
      <c r="HCJ58" s="113"/>
      <c r="HCK58" s="113"/>
      <c r="HCL58" s="113"/>
      <c r="HCM58" s="113"/>
      <c r="HCN58" s="113"/>
      <c r="HCO58" s="113"/>
      <c r="HCP58" s="113"/>
      <c r="HCQ58" s="113"/>
      <c r="HCR58" s="113"/>
      <c r="HCS58" s="113"/>
      <c r="HCT58" s="113"/>
      <c r="HCU58" s="113"/>
      <c r="HCV58" s="113"/>
      <c r="HCW58" s="113"/>
      <c r="HCX58" s="113"/>
      <c r="HCY58" s="113"/>
      <c r="HCZ58" s="113"/>
      <c r="HDA58" s="113"/>
      <c r="HDB58" s="113"/>
      <c r="HDC58" s="113"/>
      <c r="HDD58" s="113"/>
      <c r="HDE58" s="113"/>
      <c r="HDF58" s="113"/>
      <c r="HDG58" s="113"/>
      <c r="HDH58" s="113"/>
      <c r="HDI58" s="113"/>
      <c r="HDJ58" s="113"/>
      <c r="HDK58" s="113"/>
      <c r="HDL58" s="113"/>
      <c r="HDM58" s="113"/>
      <c r="HDN58" s="113"/>
      <c r="HDO58" s="113"/>
      <c r="HDP58" s="113"/>
      <c r="HDQ58" s="113"/>
      <c r="HDR58" s="113"/>
      <c r="HDS58" s="113"/>
      <c r="HDT58" s="113"/>
      <c r="HDU58" s="113"/>
      <c r="HDV58" s="113"/>
      <c r="HDW58" s="113"/>
      <c r="HDX58" s="113"/>
      <c r="HDY58" s="113"/>
      <c r="HDZ58" s="113"/>
      <c r="HEA58" s="113"/>
      <c r="HEB58" s="113"/>
      <c r="HEC58" s="113"/>
      <c r="HED58" s="113"/>
      <c r="HEE58" s="113"/>
      <c r="HEF58" s="113"/>
      <c r="HEG58" s="113"/>
      <c r="HEH58" s="113"/>
      <c r="HEI58" s="113"/>
      <c r="HEJ58" s="113"/>
      <c r="HEK58" s="113"/>
      <c r="HEL58" s="113"/>
      <c r="HEM58" s="113"/>
      <c r="HEN58" s="113"/>
      <c r="HEO58" s="113"/>
      <c r="HEP58" s="113"/>
      <c r="HEQ58" s="113"/>
      <c r="HER58" s="113"/>
      <c r="HES58" s="113"/>
      <c r="HET58" s="113"/>
      <c r="HEU58" s="113"/>
      <c r="HEV58" s="113"/>
      <c r="HEW58" s="113"/>
      <c r="HEX58" s="113"/>
      <c r="HEY58" s="113"/>
      <c r="HEZ58" s="113"/>
      <c r="HFA58" s="113"/>
      <c r="HFB58" s="113"/>
      <c r="HFC58" s="113"/>
      <c r="HFD58" s="113"/>
      <c r="HFE58" s="113"/>
      <c r="HFF58" s="113"/>
      <c r="HFG58" s="113"/>
      <c r="HFH58" s="113"/>
      <c r="HFI58" s="113"/>
      <c r="HFJ58" s="113"/>
      <c r="HFK58" s="113"/>
      <c r="HFL58" s="113"/>
      <c r="HFM58" s="113"/>
      <c r="HFN58" s="113"/>
      <c r="HFO58" s="113"/>
      <c r="HFP58" s="113"/>
      <c r="HFQ58" s="113"/>
      <c r="HFR58" s="113"/>
      <c r="HFS58" s="113"/>
      <c r="HFT58" s="113"/>
      <c r="HFU58" s="113"/>
      <c r="HFV58" s="113"/>
      <c r="HFW58" s="113"/>
      <c r="HFX58" s="113"/>
      <c r="HFY58" s="113"/>
      <c r="HFZ58" s="113"/>
      <c r="HGA58" s="113"/>
      <c r="HGB58" s="113"/>
      <c r="HGC58" s="113"/>
      <c r="HGD58" s="113"/>
      <c r="HGE58" s="113"/>
      <c r="HGF58" s="113"/>
      <c r="HGG58" s="113"/>
      <c r="HGH58" s="113"/>
      <c r="HGI58" s="113"/>
      <c r="HGJ58" s="113"/>
      <c r="HGK58" s="113"/>
      <c r="HGL58" s="113"/>
      <c r="HGM58" s="113"/>
      <c r="HGN58" s="113"/>
      <c r="HGO58" s="113"/>
      <c r="HGP58" s="113"/>
      <c r="HGQ58" s="113"/>
      <c r="HGR58" s="113"/>
      <c r="HGS58" s="113"/>
      <c r="HGT58" s="113"/>
      <c r="HGU58" s="113"/>
      <c r="HGV58" s="113"/>
      <c r="HGW58" s="113"/>
      <c r="HGX58" s="113"/>
      <c r="HGY58" s="113"/>
      <c r="HGZ58" s="113"/>
      <c r="HHA58" s="113"/>
      <c r="HHB58" s="113"/>
      <c r="HHC58" s="113"/>
      <c r="HHD58" s="113"/>
      <c r="HHE58" s="113"/>
      <c r="HHF58" s="113"/>
      <c r="HHG58" s="113"/>
      <c r="HHH58" s="113"/>
      <c r="HHI58" s="113"/>
      <c r="HHJ58" s="113"/>
      <c r="HHK58" s="113"/>
      <c r="HHL58" s="113"/>
      <c r="HHM58" s="113"/>
      <c r="HHN58" s="113"/>
      <c r="HHO58" s="113"/>
      <c r="HHP58" s="113"/>
      <c r="HHQ58" s="113"/>
      <c r="HHR58" s="113"/>
      <c r="HHS58" s="113"/>
      <c r="HHT58" s="113"/>
      <c r="HHU58" s="113"/>
      <c r="HHV58" s="113"/>
      <c r="HHW58" s="113"/>
      <c r="HHX58" s="113"/>
      <c r="HHY58" s="113"/>
      <c r="HHZ58" s="113"/>
      <c r="HIA58" s="113"/>
      <c r="HIB58" s="113"/>
      <c r="HIC58" s="113"/>
      <c r="HID58" s="113"/>
      <c r="HIE58" s="113"/>
      <c r="HIF58" s="113"/>
      <c r="HIG58" s="113"/>
      <c r="HIH58" s="113"/>
      <c r="HII58" s="113"/>
      <c r="HIJ58" s="113"/>
      <c r="HIK58" s="113"/>
      <c r="HIL58" s="113"/>
      <c r="HIM58" s="113"/>
      <c r="HIN58" s="113"/>
      <c r="HIO58" s="113"/>
      <c r="HIP58" s="113"/>
      <c r="HIQ58" s="113"/>
      <c r="HIR58" s="113"/>
      <c r="HIS58" s="113"/>
      <c r="HIT58" s="113"/>
      <c r="HIU58" s="113"/>
      <c r="HIV58" s="113"/>
      <c r="HIW58" s="113"/>
      <c r="HIX58" s="113"/>
      <c r="HIY58" s="113"/>
      <c r="HIZ58" s="113"/>
      <c r="HJA58" s="113"/>
      <c r="HJB58" s="113"/>
      <c r="HJC58" s="113"/>
      <c r="HJD58" s="113"/>
      <c r="HJE58" s="113"/>
      <c r="HJF58" s="113"/>
      <c r="HJG58" s="113"/>
      <c r="HJH58" s="113"/>
      <c r="HJI58" s="113"/>
      <c r="HJJ58" s="113"/>
      <c r="HJK58" s="113"/>
      <c r="HJL58" s="113"/>
      <c r="HJM58" s="113"/>
      <c r="HJN58" s="113"/>
      <c r="HJO58" s="113"/>
      <c r="HJP58" s="113"/>
      <c r="HJQ58" s="113"/>
      <c r="HJR58" s="113"/>
      <c r="HJS58" s="113"/>
      <c r="HJT58" s="113"/>
      <c r="HJU58" s="113"/>
      <c r="HJV58" s="113"/>
      <c r="HJW58" s="113"/>
      <c r="HJX58" s="113"/>
      <c r="HJY58" s="113"/>
      <c r="HJZ58" s="113"/>
      <c r="HKA58" s="113"/>
      <c r="HKB58" s="113"/>
      <c r="HKC58" s="113"/>
      <c r="HKD58" s="113"/>
      <c r="HKE58" s="113"/>
      <c r="HKF58" s="113"/>
      <c r="HKG58" s="113"/>
      <c r="HKH58" s="113"/>
      <c r="HKI58" s="113"/>
      <c r="HKJ58" s="113"/>
      <c r="HKK58" s="113"/>
      <c r="HKL58" s="113"/>
      <c r="HKM58" s="113"/>
      <c r="HKN58" s="113"/>
      <c r="HKO58" s="113"/>
      <c r="HKP58" s="113"/>
      <c r="HKQ58" s="113"/>
      <c r="HKR58" s="113"/>
      <c r="HKS58" s="113"/>
      <c r="HKT58" s="113"/>
      <c r="HKU58" s="113"/>
      <c r="HKV58" s="113"/>
      <c r="HKW58" s="113"/>
      <c r="HKX58" s="113"/>
      <c r="HKY58" s="113"/>
      <c r="HKZ58" s="113"/>
      <c r="HLA58" s="113"/>
      <c r="HLB58" s="113"/>
      <c r="HLC58" s="113"/>
      <c r="HLD58" s="113"/>
      <c r="HLE58" s="113"/>
      <c r="HLF58" s="113"/>
      <c r="HLG58" s="113"/>
      <c r="HLH58" s="113"/>
      <c r="HLI58" s="113"/>
      <c r="HLJ58" s="113"/>
      <c r="HLK58" s="113"/>
      <c r="HLL58" s="113"/>
      <c r="HLM58" s="113"/>
      <c r="HLN58" s="113"/>
      <c r="HLO58" s="113"/>
      <c r="HLP58" s="113"/>
      <c r="HLQ58" s="113"/>
      <c r="HLR58" s="113"/>
      <c r="HLS58" s="113"/>
      <c r="HLT58" s="113"/>
      <c r="HLU58" s="113"/>
      <c r="HLV58" s="113"/>
      <c r="HLW58" s="113"/>
      <c r="HLX58" s="113"/>
      <c r="HLY58" s="113"/>
      <c r="HLZ58" s="113"/>
      <c r="HMA58" s="113"/>
      <c r="HMB58" s="113"/>
      <c r="HMC58" s="113"/>
      <c r="HMD58" s="113"/>
      <c r="HME58" s="113"/>
      <c r="HMF58" s="113"/>
      <c r="HMG58" s="113"/>
      <c r="HMH58" s="113"/>
      <c r="HMI58" s="113"/>
      <c r="HMJ58" s="113"/>
      <c r="HMK58" s="113"/>
      <c r="HML58" s="113"/>
      <c r="HMM58" s="113"/>
      <c r="HMN58" s="113"/>
      <c r="HMO58" s="113"/>
      <c r="HMP58" s="113"/>
      <c r="HMQ58" s="113"/>
      <c r="HMR58" s="113"/>
      <c r="HMS58" s="113"/>
      <c r="HMT58" s="113"/>
      <c r="HMU58" s="113"/>
      <c r="HMV58" s="113"/>
      <c r="HMW58" s="113"/>
      <c r="HMX58" s="113"/>
      <c r="HMY58" s="113"/>
      <c r="HMZ58" s="113"/>
      <c r="HNA58" s="113"/>
      <c r="HNB58" s="113"/>
      <c r="HNC58" s="113"/>
      <c r="HND58" s="113"/>
      <c r="HNE58" s="113"/>
      <c r="HNF58" s="113"/>
      <c r="HNG58" s="113"/>
      <c r="HNH58" s="113"/>
      <c r="HNI58" s="113"/>
      <c r="HNJ58" s="113"/>
      <c r="HNK58" s="113"/>
      <c r="HNL58" s="113"/>
      <c r="HNM58" s="113"/>
      <c r="HNN58" s="113"/>
      <c r="HNO58" s="113"/>
      <c r="HNP58" s="113"/>
      <c r="HNQ58" s="113"/>
      <c r="HNR58" s="113"/>
      <c r="HNS58" s="113"/>
      <c r="HNT58" s="113"/>
      <c r="HNU58" s="113"/>
      <c r="HNV58" s="113"/>
      <c r="HNW58" s="113"/>
      <c r="HNX58" s="113"/>
      <c r="HNY58" s="113"/>
      <c r="HNZ58" s="113"/>
      <c r="HOA58" s="113"/>
      <c r="HOB58" s="113"/>
      <c r="HOC58" s="113"/>
      <c r="HOD58" s="113"/>
      <c r="HOE58" s="113"/>
      <c r="HOF58" s="113"/>
      <c r="HOG58" s="113"/>
      <c r="HOH58" s="113"/>
      <c r="HOI58" s="113"/>
      <c r="HOJ58" s="113"/>
      <c r="HOK58" s="113"/>
      <c r="HOL58" s="113"/>
      <c r="HOM58" s="113"/>
      <c r="HON58" s="113"/>
      <c r="HOO58" s="113"/>
      <c r="HOP58" s="113"/>
      <c r="HOQ58" s="113"/>
      <c r="HOR58" s="113"/>
      <c r="HOS58" s="113"/>
      <c r="HOT58" s="113"/>
      <c r="HOU58" s="113"/>
      <c r="HOV58" s="113"/>
      <c r="HOW58" s="113"/>
      <c r="HOX58" s="113"/>
      <c r="HOY58" s="113"/>
      <c r="HOZ58" s="113"/>
      <c r="HPA58" s="113"/>
      <c r="HPB58" s="113"/>
      <c r="HPC58" s="113"/>
      <c r="HPD58" s="113"/>
      <c r="HPE58" s="113"/>
      <c r="HPF58" s="113"/>
      <c r="HPG58" s="113"/>
      <c r="HPH58" s="113"/>
      <c r="HPI58" s="113"/>
      <c r="HPJ58" s="113"/>
      <c r="HPK58" s="113"/>
      <c r="HPL58" s="113"/>
      <c r="HPM58" s="113"/>
      <c r="HPN58" s="113"/>
      <c r="HPO58" s="113"/>
      <c r="HPP58" s="113"/>
      <c r="HPQ58" s="113"/>
      <c r="HPR58" s="113"/>
      <c r="HPS58" s="113"/>
      <c r="HPT58" s="113"/>
      <c r="HPU58" s="113"/>
      <c r="HPV58" s="113"/>
      <c r="HPW58" s="113"/>
      <c r="HPX58" s="113"/>
      <c r="HPY58" s="113"/>
      <c r="HPZ58" s="113"/>
      <c r="HQA58" s="113"/>
      <c r="HQB58" s="113"/>
      <c r="HQC58" s="113"/>
      <c r="HQD58" s="113"/>
      <c r="HQE58" s="113"/>
      <c r="HQF58" s="113"/>
      <c r="HQG58" s="113"/>
      <c r="HQH58" s="113"/>
      <c r="HQI58" s="113"/>
      <c r="HQJ58" s="113"/>
      <c r="HQK58" s="113"/>
      <c r="HQL58" s="113"/>
      <c r="HQM58" s="113"/>
      <c r="HQN58" s="113"/>
      <c r="HQO58" s="113"/>
      <c r="HQP58" s="113"/>
      <c r="HQQ58" s="113"/>
      <c r="HQR58" s="113"/>
      <c r="HQS58" s="113"/>
      <c r="HQT58" s="113"/>
      <c r="HQU58" s="113"/>
      <c r="HQV58" s="113"/>
      <c r="HQW58" s="113"/>
      <c r="HQX58" s="113"/>
      <c r="HQY58" s="113"/>
      <c r="HQZ58" s="113"/>
      <c r="HRA58" s="113"/>
      <c r="HRB58" s="113"/>
      <c r="HRC58" s="113"/>
      <c r="HRD58" s="113"/>
      <c r="HRE58" s="113"/>
      <c r="HRF58" s="113"/>
      <c r="HRG58" s="113"/>
      <c r="HRH58" s="113"/>
      <c r="HRI58" s="113"/>
      <c r="HRJ58" s="113"/>
      <c r="HRK58" s="113"/>
      <c r="HRL58" s="113"/>
      <c r="HRM58" s="113"/>
      <c r="HRN58" s="113"/>
      <c r="HRO58" s="113"/>
      <c r="HRP58" s="113"/>
      <c r="HRQ58" s="113"/>
      <c r="HRR58" s="113"/>
      <c r="HRS58" s="113"/>
      <c r="HRT58" s="113"/>
      <c r="HRU58" s="113"/>
      <c r="HRV58" s="113"/>
      <c r="HRW58" s="113"/>
      <c r="HRX58" s="113"/>
      <c r="HRY58" s="113"/>
      <c r="HRZ58" s="113"/>
      <c r="HSA58" s="113"/>
      <c r="HSB58" s="113"/>
      <c r="HSC58" s="113"/>
      <c r="HSD58" s="113"/>
      <c r="HSE58" s="113"/>
      <c r="HSF58" s="113"/>
      <c r="HSG58" s="113"/>
      <c r="HSH58" s="113"/>
      <c r="HSI58" s="113"/>
      <c r="HSJ58" s="113"/>
      <c r="HSK58" s="113"/>
      <c r="HSL58" s="113"/>
      <c r="HSM58" s="113"/>
      <c r="HSN58" s="113"/>
      <c r="HSO58" s="113"/>
      <c r="HSP58" s="113"/>
      <c r="HSQ58" s="113"/>
      <c r="HSR58" s="113"/>
      <c r="HSS58" s="113"/>
      <c r="HST58" s="113"/>
      <c r="HSU58" s="113"/>
      <c r="HSV58" s="113"/>
      <c r="HSW58" s="113"/>
      <c r="HSX58" s="113"/>
      <c r="HSY58" s="113"/>
      <c r="HSZ58" s="113"/>
      <c r="HTA58" s="113"/>
      <c r="HTB58" s="113"/>
      <c r="HTC58" s="113"/>
      <c r="HTD58" s="113"/>
      <c r="HTE58" s="113"/>
      <c r="HTF58" s="113"/>
      <c r="HTG58" s="113"/>
      <c r="HTH58" s="113"/>
      <c r="HTI58" s="113"/>
      <c r="HTJ58" s="113"/>
      <c r="HTK58" s="113"/>
      <c r="HTL58" s="113"/>
      <c r="HTM58" s="113"/>
      <c r="HTN58" s="113"/>
      <c r="HTO58" s="113"/>
      <c r="HTP58" s="113"/>
      <c r="HTQ58" s="113"/>
      <c r="HTR58" s="113"/>
      <c r="HTS58" s="113"/>
      <c r="HTT58" s="113"/>
      <c r="HTU58" s="113"/>
      <c r="HTV58" s="113"/>
      <c r="HTW58" s="113"/>
      <c r="HTX58" s="113"/>
      <c r="HTY58" s="113"/>
      <c r="HTZ58" s="113"/>
      <c r="HUA58" s="113"/>
      <c r="HUB58" s="113"/>
      <c r="HUC58" s="113"/>
      <c r="HUD58" s="113"/>
      <c r="HUE58" s="113"/>
      <c r="HUF58" s="113"/>
      <c r="HUG58" s="113"/>
      <c r="HUH58" s="113"/>
      <c r="HUI58" s="113"/>
      <c r="HUJ58" s="113"/>
      <c r="HUK58" s="113"/>
      <c r="HUL58" s="113"/>
      <c r="HUM58" s="113"/>
      <c r="HUN58" s="113"/>
      <c r="HUO58" s="113"/>
      <c r="HUP58" s="113"/>
      <c r="HUQ58" s="113"/>
      <c r="HUR58" s="113"/>
      <c r="HUS58" s="113"/>
      <c r="HUT58" s="113"/>
      <c r="HUU58" s="113"/>
      <c r="HUV58" s="113"/>
      <c r="HUW58" s="113"/>
      <c r="HUX58" s="113"/>
      <c r="HUY58" s="113"/>
      <c r="HUZ58" s="113"/>
      <c r="HVA58" s="113"/>
      <c r="HVB58" s="113"/>
      <c r="HVC58" s="113"/>
      <c r="HVD58" s="113"/>
      <c r="HVE58" s="113"/>
      <c r="HVF58" s="113"/>
      <c r="HVG58" s="113"/>
      <c r="HVH58" s="113"/>
      <c r="HVI58" s="113"/>
      <c r="HVJ58" s="113"/>
      <c r="HVK58" s="113"/>
      <c r="HVL58" s="113"/>
      <c r="HVM58" s="113"/>
      <c r="HVN58" s="113"/>
      <c r="HVO58" s="113"/>
      <c r="HVP58" s="113"/>
      <c r="HVQ58" s="113"/>
      <c r="HVR58" s="113"/>
      <c r="HVS58" s="113"/>
      <c r="HVT58" s="113"/>
      <c r="HVU58" s="113"/>
      <c r="HVV58" s="113"/>
      <c r="HVW58" s="113"/>
      <c r="HVX58" s="113"/>
      <c r="HVY58" s="113"/>
      <c r="HVZ58" s="113"/>
      <c r="HWA58" s="113"/>
      <c r="HWB58" s="113"/>
      <c r="HWC58" s="113"/>
      <c r="HWD58" s="113"/>
      <c r="HWE58" s="113"/>
      <c r="HWF58" s="113"/>
      <c r="HWG58" s="113"/>
      <c r="HWH58" s="113"/>
      <c r="HWI58" s="113"/>
      <c r="HWJ58" s="113"/>
      <c r="HWK58" s="113"/>
      <c r="HWL58" s="113"/>
      <c r="HWM58" s="113"/>
      <c r="HWN58" s="113"/>
      <c r="HWO58" s="113"/>
      <c r="HWP58" s="113"/>
      <c r="HWQ58" s="113"/>
      <c r="HWR58" s="113"/>
      <c r="HWS58" s="113"/>
      <c r="HWT58" s="113"/>
      <c r="HWU58" s="113"/>
      <c r="HWV58" s="113"/>
      <c r="HWW58" s="113"/>
      <c r="HWX58" s="113"/>
      <c r="HWY58" s="113"/>
      <c r="HWZ58" s="113"/>
      <c r="HXA58" s="113"/>
      <c r="HXB58" s="113"/>
      <c r="HXC58" s="113"/>
      <c r="HXD58" s="113"/>
      <c r="HXE58" s="113"/>
      <c r="HXF58" s="113"/>
      <c r="HXG58" s="113"/>
      <c r="HXH58" s="113"/>
      <c r="HXI58" s="113"/>
      <c r="HXJ58" s="113"/>
      <c r="HXK58" s="113"/>
      <c r="HXL58" s="113"/>
      <c r="HXM58" s="113"/>
      <c r="HXN58" s="113"/>
      <c r="HXO58" s="113"/>
      <c r="HXP58" s="113"/>
      <c r="HXQ58" s="113"/>
      <c r="HXR58" s="113"/>
      <c r="HXS58" s="113"/>
      <c r="HXT58" s="113"/>
      <c r="HXU58" s="113"/>
      <c r="HXV58" s="113"/>
      <c r="HXW58" s="113"/>
      <c r="HXX58" s="113"/>
      <c r="HXY58" s="113"/>
      <c r="HXZ58" s="113"/>
      <c r="HYA58" s="113"/>
      <c r="HYB58" s="113"/>
      <c r="HYC58" s="113"/>
      <c r="HYD58" s="113"/>
      <c r="HYE58" s="113"/>
      <c r="HYF58" s="113"/>
      <c r="HYG58" s="113"/>
      <c r="HYH58" s="113"/>
      <c r="HYI58" s="113"/>
      <c r="HYJ58" s="113"/>
      <c r="HYK58" s="113"/>
      <c r="HYL58" s="113"/>
      <c r="HYM58" s="113"/>
      <c r="HYN58" s="113"/>
      <c r="HYO58" s="113"/>
      <c r="HYP58" s="113"/>
      <c r="HYQ58" s="113"/>
      <c r="HYR58" s="113"/>
      <c r="HYS58" s="113"/>
      <c r="HYT58" s="113"/>
      <c r="HYU58" s="113"/>
      <c r="HYV58" s="113"/>
      <c r="HYW58" s="113"/>
      <c r="HYX58" s="113"/>
      <c r="HYY58" s="113"/>
      <c r="HYZ58" s="113"/>
      <c r="HZA58" s="113"/>
      <c r="HZB58" s="113"/>
      <c r="HZC58" s="113"/>
      <c r="HZD58" s="113"/>
      <c r="HZE58" s="113"/>
      <c r="HZF58" s="113"/>
      <c r="HZG58" s="113"/>
      <c r="HZH58" s="113"/>
      <c r="HZI58" s="113"/>
      <c r="HZJ58" s="113"/>
      <c r="HZK58" s="113"/>
      <c r="HZL58" s="113"/>
      <c r="HZM58" s="113"/>
      <c r="HZN58" s="113"/>
      <c r="HZO58" s="113"/>
      <c r="HZP58" s="113"/>
      <c r="HZQ58" s="113"/>
      <c r="HZR58" s="113"/>
      <c r="HZS58" s="113"/>
      <c r="HZT58" s="113"/>
      <c r="HZU58" s="113"/>
      <c r="HZV58" s="113"/>
      <c r="HZW58" s="113"/>
      <c r="HZX58" s="113"/>
      <c r="HZY58" s="113"/>
      <c r="HZZ58" s="113"/>
      <c r="IAA58" s="113"/>
      <c r="IAB58" s="113"/>
      <c r="IAC58" s="113"/>
      <c r="IAD58" s="113"/>
      <c r="IAE58" s="113"/>
      <c r="IAF58" s="113"/>
      <c r="IAG58" s="113"/>
      <c r="IAH58" s="113"/>
      <c r="IAI58" s="113"/>
      <c r="IAJ58" s="113"/>
      <c r="IAK58" s="113"/>
      <c r="IAL58" s="113"/>
      <c r="IAM58" s="113"/>
      <c r="IAN58" s="113"/>
      <c r="IAO58" s="113"/>
      <c r="IAP58" s="113"/>
      <c r="IAQ58" s="113"/>
      <c r="IAR58" s="113"/>
      <c r="IAS58" s="113"/>
      <c r="IAT58" s="113"/>
      <c r="IAU58" s="113"/>
      <c r="IAV58" s="113"/>
      <c r="IAW58" s="113"/>
      <c r="IAX58" s="113"/>
      <c r="IAY58" s="113"/>
      <c r="IAZ58" s="113"/>
      <c r="IBA58" s="113"/>
      <c r="IBB58" s="113"/>
      <c r="IBC58" s="113"/>
      <c r="IBD58" s="113"/>
      <c r="IBE58" s="113"/>
      <c r="IBF58" s="113"/>
      <c r="IBG58" s="113"/>
      <c r="IBH58" s="113"/>
      <c r="IBI58" s="113"/>
      <c r="IBJ58" s="113"/>
      <c r="IBK58" s="113"/>
      <c r="IBL58" s="113"/>
      <c r="IBM58" s="113"/>
      <c r="IBN58" s="113"/>
      <c r="IBO58" s="113"/>
      <c r="IBP58" s="113"/>
      <c r="IBQ58" s="113"/>
      <c r="IBR58" s="113"/>
      <c r="IBS58" s="113"/>
      <c r="IBT58" s="113"/>
      <c r="IBU58" s="113"/>
      <c r="IBV58" s="113"/>
      <c r="IBW58" s="113"/>
      <c r="IBX58" s="113"/>
      <c r="IBY58" s="113"/>
      <c r="IBZ58" s="113"/>
      <c r="ICA58" s="113"/>
      <c r="ICB58" s="113"/>
      <c r="ICC58" s="113"/>
      <c r="ICD58" s="113"/>
      <c r="ICE58" s="113"/>
      <c r="ICF58" s="113"/>
      <c r="ICG58" s="113"/>
      <c r="ICH58" s="113"/>
      <c r="ICI58" s="113"/>
      <c r="ICJ58" s="113"/>
      <c r="ICK58" s="113"/>
      <c r="ICL58" s="113"/>
      <c r="ICM58" s="113"/>
      <c r="ICN58" s="113"/>
      <c r="ICO58" s="113"/>
      <c r="ICP58" s="113"/>
      <c r="ICQ58" s="113"/>
      <c r="ICR58" s="113"/>
      <c r="ICS58" s="113"/>
      <c r="ICT58" s="113"/>
      <c r="ICU58" s="113"/>
      <c r="ICV58" s="113"/>
      <c r="ICW58" s="113"/>
      <c r="ICX58" s="113"/>
      <c r="ICY58" s="113"/>
      <c r="ICZ58" s="113"/>
      <c r="IDA58" s="113"/>
      <c r="IDB58" s="113"/>
      <c r="IDC58" s="113"/>
      <c r="IDD58" s="113"/>
      <c r="IDE58" s="113"/>
      <c r="IDF58" s="113"/>
      <c r="IDG58" s="113"/>
      <c r="IDH58" s="113"/>
      <c r="IDI58" s="113"/>
      <c r="IDJ58" s="113"/>
      <c r="IDK58" s="113"/>
      <c r="IDL58" s="113"/>
      <c r="IDM58" s="113"/>
      <c r="IDN58" s="113"/>
      <c r="IDO58" s="113"/>
      <c r="IDP58" s="113"/>
      <c r="IDQ58" s="113"/>
      <c r="IDR58" s="113"/>
      <c r="IDS58" s="113"/>
      <c r="IDT58" s="113"/>
      <c r="IDU58" s="113"/>
      <c r="IDV58" s="113"/>
      <c r="IDW58" s="113"/>
      <c r="IDX58" s="113"/>
      <c r="IDY58" s="113"/>
      <c r="IDZ58" s="113"/>
      <c r="IEA58" s="113"/>
      <c r="IEB58" s="113"/>
      <c r="IEC58" s="113"/>
      <c r="IED58" s="113"/>
      <c r="IEE58" s="113"/>
      <c r="IEF58" s="113"/>
      <c r="IEG58" s="113"/>
      <c r="IEH58" s="113"/>
      <c r="IEI58" s="113"/>
      <c r="IEJ58" s="113"/>
      <c r="IEK58" s="113"/>
      <c r="IEL58" s="113"/>
      <c r="IEM58" s="113"/>
      <c r="IEN58" s="113"/>
      <c r="IEO58" s="113"/>
      <c r="IEP58" s="113"/>
      <c r="IEQ58" s="113"/>
      <c r="IER58" s="113"/>
      <c r="IES58" s="113"/>
      <c r="IET58" s="113"/>
      <c r="IEU58" s="113"/>
      <c r="IEV58" s="113"/>
      <c r="IEW58" s="113"/>
      <c r="IEX58" s="113"/>
      <c r="IEY58" s="113"/>
      <c r="IEZ58" s="113"/>
      <c r="IFA58" s="113"/>
      <c r="IFB58" s="113"/>
      <c r="IFC58" s="113"/>
      <c r="IFD58" s="113"/>
      <c r="IFE58" s="113"/>
      <c r="IFF58" s="113"/>
      <c r="IFG58" s="113"/>
      <c r="IFH58" s="113"/>
      <c r="IFI58" s="113"/>
      <c r="IFJ58" s="113"/>
      <c r="IFK58" s="113"/>
      <c r="IFL58" s="113"/>
      <c r="IFM58" s="113"/>
      <c r="IFN58" s="113"/>
      <c r="IFO58" s="113"/>
      <c r="IFP58" s="113"/>
      <c r="IFQ58" s="113"/>
      <c r="IFR58" s="113"/>
      <c r="IFS58" s="113"/>
      <c r="IFT58" s="113"/>
      <c r="IFU58" s="113"/>
      <c r="IFV58" s="113"/>
      <c r="IFW58" s="113"/>
      <c r="IFX58" s="113"/>
      <c r="IFY58" s="113"/>
      <c r="IFZ58" s="113"/>
      <c r="IGA58" s="113"/>
      <c r="IGB58" s="113"/>
      <c r="IGC58" s="113"/>
      <c r="IGD58" s="113"/>
      <c r="IGE58" s="113"/>
      <c r="IGF58" s="113"/>
      <c r="IGG58" s="113"/>
      <c r="IGH58" s="113"/>
      <c r="IGI58" s="113"/>
      <c r="IGJ58" s="113"/>
      <c r="IGK58" s="113"/>
      <c r="IGL58" s="113"/>
      <c r="IGM58" s="113"/>
      <c r="IGN58" s="113"/>
      <c r="IGO58" s="113"/>
      <c r="IGP58" s="113"/>
      <c r="IGQ58" s="113"/>
      <c r="IGR58" s="113"/>
      <c r="IGS58" s="113"/>
      <c r="IGT58" s="113"/>
      <c r="IGU58" s="113"/>
      <c r="IGV58" s="113"/>
      <c r="IGW58" s="113"/>
      <c r="IGX58" s="113"/>
      <c r="IGY58" s="113"/>
      <c r="IGZ58" s="113"/>
      <c r="IHA58" s="113"/>
      <c r="IHB58" s="113"/>
      <c r="IHC58" s="113"/>
      <c r="IHD58" s="113"/>
      <c r="IHE58" s="113"/>
      <c r="IHF58" s="113"/>
      <c r="IHG58" s="113"/>
      <c r="IHH58" s="113"/>
      <c r="IHI58" s="113"/>
      <c r="IHJ58" s="113"/>
      <c r="IHK58" s="113"/>
      <c r="IHL58" s="113"/>
      <c r="IHM58" s="113"/>
      <c r="IHN58" s="113"/>
      <c r="IHO58" s="113"/>
      <c r="IHP58" s="113"/>
      <c r="IHQ58" s="113"/>
      <c r="IHR58" s="113"/>
      <c r="IHS58" s="113"/>
      <c r="IHT58" s="113"/>
      <c r="IHU58" s="113"/>
      <c r="IHV58" s="113"/>
      <c r="IHW58" s="113"/>
      <c r="IHX58" s="113"/>
      <c r="IHY58" s="113"/>
      <c r="IHZ58" s="113"/>
      <c r="IIA58" s="113"/>
      <c r="IIB58" s="113"/>
      <c r="IIC58" s="113"/>
      <c r="IID58" s="113"/>
      <c r="IIE58" s="113"/>
      <c r="IIF58" s="113"/>
      <c r="IIG58" s="113"/>
      <c r="IIH58" s="113"/>
      <c r="III58" s="113"/>
      <c r="IIJ58" s="113"/>
      <c r="IIK58" s="113"/>
      <c r="IIL58" s="113"/>
      <c r="IIM58" s="113"/>
      <c r="IIN58" s="113"/>
      <c r="IIO58" s="113"/>
      <c r="IIP58" s="113"/>
      <c r="IIQ58" s="113"/>
      <c r="IIR58" s="113"/>
      <c r="IIS58" s="113"/>
      <c r="IIT58" s="113"/>
      <c r="IIU58" s="113"/>
      <c r="IIV58" s="113"/>
      <c r="IIW58" s="113"/>
      <c r="IIX58" s="113"/>
      <c r="IIY58" s="113"/>
      <c r="IIZ58" s="113"/>
      <c r="IJA58" s="113"/>
      <c r="IJB58" s="113"/>
      <c r="IJC58" s="113"/>
      <c r="IJD58" s="113"/>
      <c r="IJE58" s="113"/>
      <c r="IJF58" s="113"/>
      <c r="IJG58" s="113"/>
      <c r="IJH58" s="113"/>
      <c r="IJI58" s="113"/>
      <c r="IJJ58" s="113"/>
      <c r="IJK58" s="113"/>
      <c r="IJL58" s="113"/>
      <c r="IJM58" s="113"/>
      <c r="IJN58" s="113"/>
      <c r="IJO58" s="113"/>
      <c r="IJP58" s="113"/>
      <c r="IJQ58" s="113"/>
      <c r="IJR58" s="113"/>
      <c r="IJS58" s="113"/>
      <c r="IJT58" s="113"/>
      <c r="IJU58" s="113"/>
      <c r="IJV58" s="113"/>
      <c r="IJW58" s="113"/>
      <c r="IJX58" s="113"/>
      <c r="IJY58" s="113"/>
      <c r="IJZ58" s="113"/>
      <c r="IKA58" s="113"/>
      <c r="IKB58" s="113"/>
      <c r="IKC58" s="113"/>
      <c r="IKD58" s="113"/>
      <c r="IKE58" s="113"/>
      <c r="IKF58" s="113"/>
      <c r="IKG58" s="113"/>
      <c r="IKH58" s="113"/>
      <c r="IKI58" s="113"/>
      <c r="IKJ58" s="113"/>
      <c r="IKK58" s="113"/>
      <c r="IKL58" s="113"/>
      <c r="IKM58" s="113"/>
      <c r="IKN58" s="113"/>
      <c r="IKO58" s="113"/>
      <c r="IKP58" s="113"/>
      <c r="IKQ58" s="113"/>
      <c r="IKR58" s="113"/>
      <c r="IKS58" s="113"/>
      <c r="IKT58" s="113"/>
      <c r="IKU58" s="113"/>
      <c r="IKV58" s="113"/>
      <c r="IKW58" s="113"/>
      <c r="IKX58" s="113"/>
      <c r="IKY58" s="113"/>
      <c r="IKZ58" s="113"/>
      <c r="ILA58" s="113"/>
      <c r="ILB58" s="113"/>
      <c r="ILC58" s="113"/>
      <c r="ILD58" s="113"/>
      <c r="ILE58" s="113"/>
      <c r="ILF58" s="113"/>
      <c r="ILG58" s="113"/>
      <c r="ILH58" s="113"/>
      <c r="ILI58" s="113"/>
      <c r="ILJ58" s="113"/>
      <c r="ILK58" s="113"/>
      <c r="ILL58" s="113"/>
      <c r="ILM58" s="113"/>
      <c r="ILN58" s="113"/>
      <c r="ILO58" s="113"/>
      <c r="ILP58" s="113"/>
      <c r="ILQ58" s="113"/>
      <c r="ILR58" s="113"/>
      <c r="ILS58" s="113"/>
      <c r="ILT58" s="113"/>
      <c r="ILU58" s="113"/>
      <c r="ILV58" s="113"/>
      <c r="ILW58" s="113"/>
      <c r="ILX58" s="113"/>
      <c r="ILY58" s="113"/>
      <c r="ILZ58" s="113"/>
      <c r="IMA58" s="113"/>
      <c r="IMB58" s="113"/>
      <c r="IMC58" s="113"/>
      <c r="IMD58" s="113"/>
      <c r="IME58" s="113"/>
      <c r="IMF58" s="113"/>
      <c r="IMG58" s="113"/>
      <c r="IMH58" s="113"/>
      <c r="IMI58" s="113"/>
      <c r="IMJ58" s="113"/>
      <c r="IMK58" s="113"/>
      <c r="IML58" s="113"/>
      <c r="IMM58" s="113"/>
      <c r="IMN58" s="113"/>
      <c r="IMO58" s="113"/>
      <c r="IMP58" s="113"/>
      <c r="IMQ58" s="113"/>
      <c r="IMR58" s="113"/>
      <c r="IMS58" s="113"/>
      <c r="IMT58" s="113"/>
      <c r="IMU58" s="113"/>
      <c r="IMV58" s="113"/>
      <c r="IMW58" s="113"/>
      <c r="IMX58" s="113"/>
      <c r="IMY58" s="113"/>
      <c r="IMZ58" s="113"/>
      <c r="INA58" s="113"/>
      <c r="INB58" s="113"/>
      <c r="INC58" s="113"/>
      <c r="IND58" s="113"/>
      <c r="INE58" s="113"/>
      <c r="INF58" s="113"/>
      <c r="ING58" s="113"/>
      <c r="INH58" s="113"/>
      <c r="INI58" s="113"/>
      <c r="INJ58" s="113"/>
      <c r="INK58" s="113"/>
      <c r="INL58" s="113"/>
      <c r="INM58" s="113"/>
      <c r="INN58" s="113"/>
      <c r="INO58" s="113"/>
      <c r="INP58" s="113"/>
      <c r="INQ58" s="113"/>
      <c r="INR58" s="113"/>
      <c r="INS58" s="113"/>
      <c r="INT58" s="113"/>
      <c r="INU58" s="113"/>
      <c r="INV58" s="113"/>
      <c r="INW58" s="113"/>
      <c r="INX58" s="113"/>
      <c r="INY58" s="113"/>
      <c r="INZ58" s="113"/>
      <c r="IOA58" s="113"/>
      <c r="IOB58" s="113"/>
      <c r="IOC58" s="113"/>
      <c r="IOD58" s="113"/>
      <c r="IOE58" s="113"/>
      <c r="IOF58" s="113"/>
      <c r="IOG58" s="113"/>
      <c r="IOH58" s="113"/>
      <c r="IOI58" s="113"/>
      <c r="IOJ58" s="113"/>
      <c r="IOK58" s="113"/>
      <c r="IOL58" s="113"/>
      <c r="IOM58" s="113"/>
      <c r="ION58" s="113"/>
      <c r="IOO58" s="113"/>
      <c r="IOP58" s="113"/>
      <c r="IOQ58" s="113"/>
      <c r="IOR58" s="113"/>
      <c r="IOS58" s="113"/>
      <c r="IOT58" s="113"/>
      <c r="IOU58" s="113"/>
      <c r="IOV58" s="113"/>
      <c r="IOW58" s="113"/>
      <c r="IOX58" s="113"/>
      <c r="IOY58" s="113"/>
      <c r="IOZ58" s="113"/>
      <c r="IPA58" s="113"/>
      <c r="IPB58" s="113"/>
      <c r="IPC58" s="113"/>
      <c r="IPD58" s="113"/>
      <c r="IPE58" s="113"/>
      <c r="IPF58" s="113"/>
      <c r="IPG58" s="113"/>
      <c r="IPH58" s="113"/>
      <c r="IPI58" s="113"/>
      <c r="IPJ58" s="113"/>
      <c r="IPK58" s="113"/>
      <c r="IPL58" s="113"/>
      <c r="IPM58" s="113"/>
      <c r="IPN58" s="113"/>
      <c r="IPO58" s="113"/>
      <c r="IPP58" s="113"/>
      <c r="IPQ58" s="113"/>
      <c r="IPR58" s="113"/>
      <c r="IPS58" s="113"/>
      <c r="IPT58" s="113"/>
      <c r="IPU58" s="113"/>
      <c r="IPV58" s="113"/>
      <c r="IPW58" s="113"/>
      <c r="IPX58" s="113"/>
      <c r="IPY58" s="113"/>
      <c r="IPZ58" s="113"/>
      <c r="IQA58" s="113"/>
      <c r="IQB58" s="113"/>
      <c r="IQC58" s="113"/>
      <c r="IQD58" s="113"/>
      <c r="IQE58" s="113"/>
      <c r="IQF58" s="113"/>
      <c r="IQG58" s="113"/>
      <c r="IQH58" s="113"/>
      <c r="IQI58" s="113"/>
      <c r="IQJ58" s="113"/>
      <c r="IQK58" s="113"/>
      <c r="IQL58" s="113"/>
      <c r="IQM58" s="113"/>
      <c r="IQN58" s="113"/>
      <c r="IQO58" s="113"/>
      <c r="IQP58" s="113"/>
      <c r="IQQ58" s="113"/>
      <c r="IQR58" s="113"/>
      <c r="IQS58" s="113"/>
      <c r="IQT58" s="113"/>
      <c r="IQU58" s="113"/>
      <c r="IQV58" s="113"/>
      <c r="IQW58" s="113"/>
      <c r="IQX58" s="113"/>
      <c r="IQY58" s="113"/>
      <c r="IQZ58" s="113"/>
      <c r="IRA58" s="113"/>
      <c r="IRB58" s="113"/>
      <c r="IRC58" s="113"/>
      <c r="IRD58" s="113"/>
      <c r="IRE58" s="113"/>
      <c r="IRF58" s="113"/>
      <c r="IRG58" s="113"/>
      <c r="IRH58" s="113"/>
      <c r="IRI58" s="113"/>
      <c r="IRJ58" s="113"/>
      <c r="IRK58" s="113"/>
      <c r="IRL58" s="113"/>
      <c r="IRM58" s="113"/>
      <c r="IRN58" s="113"/>
      <c r="IRO58" s="113"/>
      <c r="IRP58" s="113"/>
      <c r="IRQ58" s="113"/>
      <c r="IRR58" s="113"/>
      <c r="IRS58" s="113"/>
      <c r="IRT58" s="113"/>
      <c r="IRU58" s="113"/>
      <c r="IRV58" s="113"/>
      <c r="IRW58" s="113"/>
      <c r="IRX58" s="113"/>
      <c r="IRY58" s="113"/>
      <c r="IRZ58" s="113"/>
      <c r="ISA58" s="113"/>
      <c r="ISB58" s="113"/>
      <c r="ISC58" s="113"/>
      <c r="ISD58" s="113"/>
      <c r="ISE58" s="113"/>
      <c r="ISF58" s="113"/>
      <c r="ISG58" s="113"/>
      <c r="ISH58" s="113"/>
      <c r="ISI58" s="113"/>
      <c r="ISJ58" s="113"/>
      <c r="ISK58" s="113"/>
      <c r="ISL58" s="113"/>
      <c r="ISM58" s="113"/>
      <c r="ISN58" s="113"/>
      <c r="ISO58" s="113"/>
      <c r="ISP58" s="113"/>
      <c r="ISQ58" s="113"/>
      <c r="ISR58" s="113"/>
      <c r="ISS58" s="113"/>
      <c r="IST58" s="113"/>
      <c r="ISU58" s="113"/>
      <c r="ISV58" s="113"/>
      <c r="ISW58" s="113"/>
      <c r="ISX58" s="113"/>
      <c r="ISY58" s="113"/>
      <c r="ISZ58" s="113"/>
      <c r="ITA58" s="113"/>
      <c r="ITB58" s="113"/>
      <c r="ITC58" s="113"/>
      <c r="ITD58" s="113"/>
      <c r="ITE58" s="113"/>
      <c r="ITF58" s="113"/>
      <c r="ITG58" s="113"/>
      <c r="ITH58" s="113"/>
      <c r="ITI58" s="113"/>
      <c r="ITJ58" s="113"/>
      <c r="ITK58" s="113"/>
      <c r="ITL58" s="113"/>
      <c r="ITM58" s="113"/>
      <c r="ITN58" s="113"/>
      <c r="ITO58" s="113"/>
      <c r="ITP58" s="113"/>
      <c r="ITQ58" s="113"/>
      <c r="ITR58" s="113"/>
      <c r="ITS58" s="113"/>
      <c r="ITT58" s="113"/>
      <c r="ITU58" s="113"/>
      <c r="ITV58" s="113"/>
      <c r="ITW58" s="113"/>
      <c r="ITX58" s="113"/>
      <c r="ITY58" s="113"/>
      <c r="ITZ58" s="113"/>
      <c r="IUA58" s="113"/>
      <c r="IUB58" s="113"/>
      <c r="IUC58" s="113"/>
      <c r="IUD58" s="113"/>
      <c r="IUE58" s="113"/>
      <c r="IUF58" s="113"/>
      <c r="IUG58" s="113"/>
      <c r="IUH58" s="113"/>
      <c r="IUI58" s="113"/>
      <c r="IUJ58" s="113"/>
      <c r="IUK58" s="113"/>
      <c r="IUL58" s="113"/>
      <c r="IUM58" s="113"/>
      <c r="IUN58" s="113"/>
      <c r="IUO58" s="113"/>
      <c r="IUP58" s="113"/>
      <c r="IUQ58" s="113"/>
      <c r="IUR58" s="113"/>
      <c r="IUS58" s="113"/>
      <c r="IUT58" s="113"/>
      <c r="IUU58" s="113"/>
      <c r="IUV58" s="113"/>
      <c r="IUW58" s="113"/>
      <c r="IUX58" s="113"/>
      <c r="IUY58" s="113"/>
      <c r="IUZ58" s="113"/>
      <c r="IVA58" s="113"/>
      <c r="IVB58" s="113"/>
      <c r="IVC58" s="113"/>
      <c r="IVD58" s="113"/>
      <c r="IVE58" s="113"/>
      <c r="IVF58" s="113"/>
      <c r="IVG58" s="113"/>
      <c r="IVH58" s="113"/>
      <c r="IVI58" s="113"/>
      <c r="IVJ58" s="113"/>
      <c r="IVK58" s="113"/>
      <c r="IVL58" s="113"/>
      <c r="IVM58" s="113"/>
      <c r="IVN58" s="113"/>
      <c r="IVO58" s="113"/>
      <c r="IVP58" s="113"/>
      <c r="IVQ58" s="113"/>
      <c r="IVR58" s="113"/>
      <c r="IVS58" s="113"/>
      <c r="IVT58" s="113"/>
      <c r="IVU58" s="113"/>
      <c r="IVV58" s="113"/>
      <c r="IVW58" s="113"/>
      <c r="IVX58" s="113"/>
      <c r="IVY58" s="113"/>
      <c r="IVZ58" s="113"/>
      <c r="IWA58" s="113"/>
      <c r="IWB58" s="113"/>
      <c r="IWC58" s="113"/>
      <c r="IWD58" s="113"/>
      <c r="IWE58" s="113"/>
      <c r="IWF58" s="113"/>
      <c r="IWG58" s="113"/>
      <c r="IWH58" s="113"/>
      <c r="IWI58" s="113"/>
      <c r="IWJ58" s="113"/>
      <c r="IWK58" s="113"/>
      <c r="IWL58" s="113"/>
      <c r="IWM58" s="113"/>
      <c r="IWN58" s="113"/>
      <c r="IWO58" s="113"/>
      <c r="IWP58" s="113"/>
      <c r="IWQ58" s="113"/>
      <c r="IWR58" s="113"/>
      <c r="IWS58" s="113"/>
      <c r="IWT58" s="113"/>
      <c r="IWU58" s="113"/>
      <c r="IWV58" s="113"/>
      <c r="IWW58" s="113"/>
      <c r="IWX58" s="113"/>
      <c r="IWY58" s="113"/>
      <c r="IWZ58" s="113"/>
      <c r="IXA58" s="113"/>
      <c r="IXB58" s="113"/>
      <c r="IXC58" s="113"/>
      <c r="IXD58" s="113"/>
      <c r="IXE58" s="113"/>
      <c r="IXF58" s="113"/>
      <c r="IXG58" s="113"/>
      <c r="IXH58" s="113"/>
      <c r="IXI58" s="113"/>
      <c r="IXJ58" s="113"/>
      <c r="IXK58" s="113"/>
      <c r="IXL58" s="113"/>
      <c r="IXM58" s="113"/>
      <c r="IXN58" s="113"/>
      <c r="IXO58" s="113"/>
      <c r="IXP58" s="113"/>
      <c r="IXQ58" s="113"/>
      <c r="IXR58" s="113"/>
      <c r="IXS58" s="113"/>
      <c r="IXT58" s="113"/>
      <c r="IXU58" s="113"/>
      <c r="IXV58" s="113"/>
      <c r="IXW58" s="113"/>
      <c r="IXX58" s="113"/>
      <c r="IXY58" s="113"/>
      <c r="IXZ58" s="113"/>
      <c r="IYA58" s="113"/>
      <c r="IYB58" s="113"/>
      <c r="IYC58" s="113"/>
      <c r="IYD58" s="113"/>
      <c r="IYE58" s="113"/>
      <c r="IYF58" s="113"/>
      <c r="IYG58" s="113"/>
      <c r="IYH58" s="113"/>
      <c r="IYI58" s="113"/>
      <c r="IYJ58" s="113"/>
      <c r="IYK58" s="113"/>
      <c r="IYL58" s="113"/>
      <c r="IYM58" s="113"/>
      <c r="IYN58" s="113"/>
      <c r="IYO58" s="113"/>
      <c r="IYP58" s="113"/>
      <c r="IYQ58" s="113"/>
      <c r="IYR58" s="113"/>
      <c r="IYS58" s="113"/>
      <c r="IYT58" s="113"/>
      <c r="IYU58" s="113"/>
      <c r="IYV58" s="113"/>
      <c r="IYW58" s="113"/>
      <c r="IYX58" s="113"/>
      <c r="IYY58" s="113"/>
      <c r="IYZ58" s="113"/>
      <c r="IZA58" s="113"/>
      <c r="IZB58" s="113"/>
      <c r="IZC58" s="113"/>
      <c r="IZD58" s="113"/>
      <c r="IZE58" s="113"/>
      <c r="IZF58" s="113"/>
      <c r="IZG58" s="113"/>
      <c r="IZH58" s="113"/>
      <c r="IZI58" s="113"/>
      <c r="IZJ58" s="113"/>
      <c r="IZK58" s="113"/>
      <c r="IZL58" s="113"/>
      <c r="IZM58" s="113"/>
      <c r="IZN58" s="113"/>
      <c r="IZO58" s="113"/>
      <c r="IZP58" s="113"/>
      <c r="IZQ58" s="113"/>
      <c r="IZR58" s="113"/>
      <c r="IZS58" s="113"/>
      <c r="IZT58" s="113"/>
      <c r="IZU58" s="113"/>
      <c r="IZV58" s="113"/>
      <c r="IZW58" s="113"/>
      <c r="IZX58" s="113"/>
      <c r="IZY58" s="113"/>
      <c r="IZZ58" s="113"/>
      <c r="JAA58" s="113"/>
      <c r="JAB58" s="113"/>
      <c r="JAC58" s="113"/>
      <c r="JAD58" s="113"/>
      <c r="JAE58" s="113"/>
      <c r="JAF58" s="113"/>
      <c r="JAG58" s="113"/>
      <c r="JAH58" s="113"/>
      <c r="JAI58" s="113"/>
      <c r="JAJ58" s="113"/>
      <c r="JAK58" s="113"/>
      <c r="JAL58" s="113"/>
      <c r="JAM58" s="113"/>
      <c r="JAN58" s="113"/>
      <c r="JAO58" s="113"/>
      <c r="JAP58" s="113"/>
      <c r="JAQ58" s="113"/>
      <c r="JAR58" s="113"/>
      <c r="JAS58" s="113"/>
      <c r="JAT58" s="113"/>
      <c r="JAU58" s="113"/>
      <c r="JAV58" s="113"/>
      <c r="JAW58" s="113"/>
      <c r="JAX58" s="113"/>
      <c r="JAY58" s="113"/>
      <c r="JAZ58" s="113"/>
      <c r="JBA58" s="113"/>
      <c r="JBB58" s="113"/>
      <c r="JBC58" s="113"/>
      <c r="JBD58" s="113"/>
      <c r="JBE58" s="113"/>
      <c r="JBF58" s="113"/>
      <c r="JBG58" s="113"/>
      <c r="JBH58" s="113"/>
      <c r="JBI58" s="113"/>
      <c r="JBJ58" s="113"/>
      <c r="JBK58" s="113"/>
      <c r="JBL58" s="113"/>
      <c r="JBM58" s="113"/>
      <c r="JBN58" s="113"/>
      <c r="JBO58" s="113"/>
      <c r="JBP58" s="113"/>
      <c r="JBQ58" s="113"/>
      <c r="JBR58" s="113"/>
      <c r="JBS58" s="113"/>
      <c r="JBT58" s="113"/>
      <c r="JBU58" s="113"/>
      <c r="JBV58" s="113"/>
      <c r="JBW58" s="113"/>
      <c r="JBX58" s="113"/>
      <c r="JBY58" s="113"/>
      <c r="JBZ58" s="113"/>
      <c r="JCA58" s="113"/>
      <c r="JCB58" s="113"/>
      <c r="JCC58" s="113"/>
      <c r="JCD58" s="113"/>
      <c r="JCE58" s="113"/>
      <c r="JCF58" s="113"/>
      <c r="JCG58" s="113"/>
      <c r="JCH58" s="113"/>
      <c r="JCI58" s="113"/>
      <c r="JCJ58" s="113"/>
      <c r="JCK58" s="113"/>
      <c r="JCL58" s="113"/>
      <c r="JCM58" s="113"/>
      <c r="JCN58" s="113"/>
      <c r="JCO58" s="113"/>
      <c r="JCP58" s="113"/>
      <c r="JCQ58" s="113"/>
      <c r="JCR58" s="113"/>
      <c r="JCS58" s="113"/>
      <c r="JCT58" s="113"/>
      <c r="JCU58" s="113"/>
      <c r="JCV58" s="113"/>
      <c r="JCW58" s="113"/>
      <c r="JCX58" s="113"/>
      <c r="JCY58" s="113"/>
      <c r="JCZ58" s="113"/>
      <c r="JDA58" s="113"/>
      <c r="JDB58" s="113"/>
      <c r="JDC58" s="113"/>
      <c r="JDD58" s="113"/>
      <c r="JDE58" s="113"/>
      <c r="JDF58" s="113"/>
      <c r="JDG58" s="113"/>
      <c r="JDH58" s="113"/>
      <c r="JDI58" s="113"/>
      <c r="JDJ58" s="113"/>
      <c r="JDK58" s="113"/>
      <c r="JDL58" s="113"/>
      <c r="JDM58" s="113"/>
      <c r="JDN58" s="113"/>
      <c r="JDO58" s="113"/>
      <c r="JDP58" s="113"/>
      <c r="JDQ58" s="113"/>
      <c r="JDR58" s="113"/>
      <c r="JDS58" s="113"/>
      <c r="JDT58" s="113"/>
      <c r="JDU58" s="113"/>
      <c r="JDV58" s="113"/>
      <c r="JDW58" s="113"/>
      <c r="JDX58" s="113"/>
      <c r="JDY58" s="113"/>
      <c r="JDZ58" s="113"/>
      <c r="JEA58" s="113"/>
      <c r="JEB58" s="113"/>
      <c r="JEC58" s="113"/>
      <c r="JED58" s="113"/>
      <c r="JEE58" s="113"/>
      <c r="JEF58" s="113"/>
      <c r="JEG58" s="113"/>
      <c r="JEH58" s="113"/>
      <c r="JEI58" s="113"/>
      <c r="JEJ58" s="113"/>
      <c r="JEK58" s="113"/>
      <c r="JEL58" s="113"/>
      <c r="JEM58" s="113"/>
      <c r="JEN58" s="113"/>
      <c r="JEO58" s="113"/>
      <c r="JEP58" s="113"/>
      <c r="JEQ58" s="113"/>
      <c r="JER58" s="113"/>
      <c r="JES58" s="113"/>
      <c r="JET58" s="113"/>
      <c r="JEU58" s="113"/>
      <c r="JEV58" s="113"/>
      <c r="JEW58" s="113"/>
      <c r="JEX58" s="113"/>
      <c r="JEY58" s="113"/>
      <c r="JEZ58" s="113"/>
      <c r="JFA58" s="113"/>
      <c r="JFB58" s="113"/>
      <c r="JFC58" s="113"/>
      <c r="JFD58" s="113"/>
      <c r="JFE58" s="113"/>
      <c r="JFF58" s="113"/>
      <c r="JFG58" s="113"/>
      <c r="JFH58" s="113"/>
      <c r="JFI58" s="113"/>
      <c r="JFJ58" s="113"/>
      <c r="JFK58" s="113"/>
      <c r="JFL58" s="113"/>
      <c r="JFM58" s="113"/>
      <c r="JFN58" s="113"/>
      <c r="JFO58" s="113"/>
      <c r="JFP58" s="113"/>
      <c r="JFQ58" s="113"/>
      <c r="JFR58" s="113"/>
      <c r="JFS58" s="113"/>
      <c r="JFT58" s="113"/>
      <c r="JFU58" s="113"/>
      <c r="JFV58" s="113"/>
      <c r="JFW58" s="113"/>
      <c r="JFX58" s="113"/>
      <c r="JFY58" s="113"/>
      <c r="JFZ58" s="113"/>
      <c r="JGA58" s="113"/>
      <c r="JGB58" s="113"/>
      <c r="JGC58" s="113"/>
      <c r="JGD58" s="113"/>
      <c r="JGE58" s="113"/>
      <c r="JGF58" s="113"/>
      <c r="JGG58" s="113"/>
      <c r="JGH58" s="113"/>
      <c r="JGI58" s="113"/>
      <c r="JGJ58" s="113"/>
      <c r="JGK58" s="113"/>
      <c r="JGL58" s="113"/>
      <c r="JGM58" s="113"/>
      <c r="JGN58" s="113"/>
      <c r="JGO58" s="113"/>
      <c r="JGP58" s="113"/>
      <c r="JGQ58" s="113"/>
      <c r="JGR58" s="113"/>
      <c r="JGS58" s="113"/>
      <c r="JGT58" s="113"/>
      <c r="JGU58" s="113"/>
      <c r="JGV58" s="113"/>
      <c r="JGW58" s="113"/>
      <c r="JGX58" s="113"/>
      <c r="JGY58" s="113"/>
      <c r="JGZ58" s="113"/>
      <c r="JHA58" s="113"/>
      <c r="JHB58" s="113"/>
      <c r="JHC58" s="113"/>
      <c r="JHD58" s="113"/>
      <c r="JHE58" s="113"/>
      <c r="JHF58" s="113"/>
      <c r="JHG58" s="113"/>
      <c r="JHH58" s="113"/>
      <c r="JHI58" s="113"/>
      <c r="JHJ58" s="113"/>
      <c r="JHK58" s="113"/>
      <c r="JHL58" s="113"/>
      <c r="JHM58" s="113"/>
      <c r="JHN58" s="113"/>
      <c r="JHO58" s="113"/>
      <c r="JHP58" s="113"/>
      <c r="JHQ58" s="113"/>
      <c r="JHR58" s="113"/>
      <c r="JHS58" s="113"/>
      <c r="JHT58" s="113"/>
      <c r="JHU58" s="113"/>
      <c r="JHV58" s="113"/>
      <c r="JHW58" s="113"/>
      <c r="JHX58" s="113"/>
      <c r="JHY58" s="113"/>
      <c r="JHZ58" s="113"/>
      <c r="JIA58" s="113"/>
      <c r="JIB58" s="113"/>
      <c r="JIC58" s="113"/>
      <c r="JID58" s="113"/>
      <c r="JIE58" s="113"/>
      <c r="JIF58" s="113"/>
      <c r="JIG58" s="113"/>
      <c r="JIH58" s="113"/>
      <c r="JII58" s="113"/>
      <c r="JIJ58" s="113"/>
      <c r="JIK58" s="113"/>
      <c r="JIL58" s="113"/>
      <c r="JIM58" s="113"/>
      <c r="JIN58" s="113"/>
      <c r="JIO58" s="113"/>
      <c r="JIP58" s="113"/>
      <c r="JIQ58" s="113"/>
      <c r="JIR58" s="113"/>
      <c r="JIS58" s="113"/>
      <c r="JIT58" s="113"/>
      <c r="JIU58" s="113"/>
      <c r="JIV58" s="113"/>
      <c r="JIW58" s="113"/>
      <c r="JIX58" s="113"/>
      <c r="JIY58" s="113"/>
      <c r="JIZ58" s="113"/>
      <c r="JJA58" s="113"/>
      <c r="JJB58" s="113"/>
      <c r="JJC58" s="113"/>
      <c r="JJD58" s="113"/>
      <c r="JJE58" s="113"/>
      <c r="JJF58" s="113"/>
      <c r="JJG58" s="113"/>
      <c r="JJH58" s="113"/>
      <c r="JJI58" s="113"/>
      <c r="JJJ58" s="113"/>
      <c r="JJK58" s="113"/>
      <c r="JJL58" s="113"/>
      <c r="JJM58" s="113"/>
      <c r="JJN58" s="113"/>
      <c r="JJO58" s="113"/>
      <c r="JJP58" s="113"/>
      <c r="JJQ58" s="113"/>
      <c r="JJR58" s="113"/>
      <c r="JJS58" s="113"/>
      <c r="JJT58" s="113"/>
      <c r="JJU58" s="113"/>
      <c r="JJV58" s="113"/>
      <c r="JJW58" s="113"/>
      <c r="JJX58" s="113"/>
      <c r="JJY58" s="113"/>
      <c r="JJZ58" s="113"/>
      <c r="JKA58" s="113"/>
      <c r="JKB58" s="113"/>
      <c r="JKC58" s="113"/>
      <c r="JKD58" s="113"/>
      <c r="JKE58" s="113"/>
      <c r="JKF58" s="113"/>
      <c r="JKG58" s="113"/>
      <c r="JKH58" s="113"/>
      <c r="JKI58" s="113"/>
      <c r="JKJ58" s="113"/>
      <c r="JKK58" s="113"/>
      <c r="JKL58" s="113"/>
      <c r="JKM58" s="113"/>
      <c r="JKN58" s="113"/>
      <c r="JKO58" s="113"/>
      <c r="JKP58" s="113"/>
      <c r="JKQ58" s="113"/>
      <c r="JKR58" s="113"/>
      <c r="JKS58" s="113"/>
      <c r="JKT58" s="113"/>
      <c r="JKU58" s="113"/>
      <c r="JKV58" s="113"/>
      <c r="JKW58" s="113"/>
      <c r="JKX58" s="113"/>
      <c r="JKY58" s="113"/>
      <c r="JKZ58" s="113"/>
      <c r="JLA58" s="113"/>
      <c r="JLB58" s="113"/>
      <c r="JLC58" s="113"/>
      <c r="JLD58" s="113"/>
      <c r="JLE58" s="113"/>
      <c r="JLF58" s="113"/>
      <c r="JLG58" s="113"/>
      <c r="JLH58" s="113"/>
      <c r="JLI58" s="113"/>
      <c r="JLJ58" s="113"/>
      <c r="JLK58" s="113"/>
      <c r="JLL58" s="113"/>
      <c r="JLM58" s="113"/>
      <c r="JLN58" s="113"/>
      <c r="JLO58" s="113"/>
      <c r="JLP58" s="113"/>
      <c r="JLQ58" s="113"/>
      <c r="JLR58" s="113"/>
      <c r="JLS58" s="113"/>
      <c r="JLT58" s="113"/>
      <c r="JLU58" s="113"/>
      <c r="JLV58" s="113"/>
      <c r="JLW58" s="113"/>
      <c r="JLX58" s="113"/>
      <c r="JLY58" s="113"/>
      <c r="JLZ58" s="113"/>
      <c r="JMA58" s="113"/>
      <c r="JMB58" s="113"/>
      <c r="JMC58" s="113"/>
      <c r="JMD58" s="113"/>
      <c r="JME58" s="113"/>
      <c r="JMF58" s="113"/>
      <c r="JMG58" s="113"/>
      <c r="JMH58" s="113"/>
      <c r="JMI58" s="113"/>
      <c r="JMJ58" s="113"/>
      <c r="JMK58" s="113"/>
      <c r="JML58" s="113"/>
      <c r="JMM58" s="113"/>
      <c r="JMN58" s="113"/>
      <c r="JMO58" s="113"/>
      <c r="JMP58" s="113"/>
      <c r="JMQ58" s="113"/>
      <c r="JMR58" s="113"/>
      <c r="JMS58" s="113"/>
      <c r="JMT58" s="113"/>
      <c r="JMU58" s="113"/>
      <c r="JMV58" s="113"/>
      <c r="JMW58" s="113"/>
      <c r="JMX58" s="113"/>
      <c r="JMY58" s="113"/>
      <c r="JMZ58" s="113"/>
      <c r="JNA58" s="113"/>
      <c r="JNB58" s="113"/>
      <c r="JNC58" s="113"/>
      <c r="JND58" s="113"/>
      <c r="JNE58" s="113"/>
      <c r="JNF58" s="113"/>
      <c r="JNG58" s="113"/>
      <c r="JNH58" s="113"/>
      <c r="JNI58" s="113"/>
      <c r="JNJ58" s="113"/>
      <c r="JNK58" s="113"/>
      <c r="JNL58" s="113"/>
      <c r="JNM58" s="113"/>
      <c r="JNN58" s="113"/>
      <c r="JNO58" s="113"/>
      <c r="JNP58" s="113"/>
      <c r="JNQ58" s="113"/>
      <c r="JNR58" s="113"/>
      <c r="JNS58" s="113"/>
      <c r="JNT58" s="113"/>
      <c r="JNU58" s="113"/>
      <c r="JNV58" s="113"/>
      <c r="JNW58" s="113"/>
      <c r="JNX58" s="113"/>
      <c r="JNY58" s="113"/>
      <c r="JNZ58" s="113"/>
      <c r="JOA58" s="113"/>
      <c r="JOB58" s="113"/>
      <c r="JOC58" s="113"/>
      <c r="JOD58" s="113"/>
      <c r="JOE58" s="113"/>
      <c r="JOF58" s="113"/>
      <c r="JOG58" s="113"/>
      <c r="JOH58" s="113"/>
      <c r="JOI58" s="113"/>
      <c r="JOJ58" s="113"/>
      <c r="JOK58" s="113"/>
      <c r="JOL58" s="113"/>
      <c r="JOM58" s="113"/>
      <c r="JON58" s="113"/>
      <c r="JOO58" s="113"/>
      <c r="JOP58" s="113"/>
      <c r="JOQ58" s="113"/>
      <c r="JOR58" s="113"/>
      <c r="JOS58" s="113"/>
      <c r="JOT58" s="113"/>
      <c r="JOU58" s="113"/>
      <c r="JOV58" s="113"/>
      <c r="JOW58" s="113"/>
      <c r="JOX58" s="113"/>
      <c r="JOY58" s="113"/>
      <c r="JOZ58" s="113"/>
      <c r="JPA58" s="113"/>
      <c r="JPB58" s="113"/>
      <c r="JPC58" s="113"/>
      <c r="JPD58" s="113"/>
      <c r="JPE58" s="113"/>
      <c r="JPF58" s="113"/>
      <c r="JPG58" s="113"/>
      <c r="JPH58" s="113"/>
      <c r="JPI58" s="113"/>
      <c r="JPJ58" s="113"/>
      <c r="JPK58" s="113"/>
      <c r="JPL58" s="113"/>
      <c r="JPM58" s="113"/>
      <c r="JPN58" s="113"/>
      <c r="JPO58" s="113"/>
      <c r="JPP58" s="113"/>
      <c r="JPQ58" s="113"/>
      <c r="JPR58" s="113"/>
      <c r="JPS58" s="113"/>
      <c r="JPT58" s="113"/>
      <c r="JPU58" s="113"/>
      <c r="JPV58" s="113"/>
      <c r="JPW58" s="113"/>
      <c r="JPX58" s="113"/>
      <c r="JPY58" s="113"/>
      <c r="JPZ58" s="113"/>
      <c r="JQA58" s="113"/>
      <c r="JQB58" s="113"/>
      <c r="JQC58" s="113"/>
      <c r="JQD58" s="113"/>
      <c r="JQE58" s="113"/>
      <c r="JQF58" s="113"/>
      <c r="JQG58" s="113"/>
      <c r="JQH58" s="113"/>
      <c r="JQI58" s="113"/>
      <c r="JQJ58" s="113"/>
      <c r="JQK58" s="113"/>
      <c r="JQL58" s="113"/>
      <c r="JQM58" s="113"/>
      <c r="JQN58" s="113"/>
      <c r="JQO58" s="113"/>
      <c r="JQP58" s="113"/>
      <c r="JQQ58" s="113"/>
      <c r="JQR58" s="113"/>
      <c r="JQS58" s="113"/>
      <c r="JQT58" s="113"/>
      <c r="JQU58" s="113"/>
      <c r="JQV58" s="113"/>
      <c r="JQW58" s="113"/>
      <c r="JQX58" s="113"/>
      <c r="JQY58" s="113"/>
      <c r="JQZ58" s="113"/>
      <c r="JRA58" s="113"/>
      <c r="JRB58" s="113"/>
      <c r="JRC58" s="113"/>
      <c r="JRD58" s="113"/>
      <c r="JRE58" s="113"/>
      <c r="JRF58" s="113"/>
      <c r="JRG58" s="113"/>
      <c r="JRH58" s="113"/>
      <c r="JRI58" s="113"/>
      <c r="JRJ58" s="113"/>
      <c r="JRK58" s="113"/>
      <c r="JRL58" s="113"/>
      <c r="JRM58" s="113"/>
      <c r="JRN58" s="113"/>
      <c r="JRO58" s="113"/>
      <c r="JRP58" s="113"/>
      <c r="JRQ58" s="113"/>
      <c r="JRR58" s="113"/>
      <c r="JRS58" s="113"/>
      <c r="JRT58" s="113"/>
      <c r="JRU58" s="113"/>
      <c r="JRV58" s="113"/>
      <c r="JRW58" s="113"/>
      <c r="JRX58" s="113"/>
      <c r="JRY58" s="113"/>
      <c r="JRZ58" s="113"/>
      <c r="JSA58" s="113"/>
      <c r="JSB58" s="113"/>
      <c r="JSC58" s="113"/>
      <c r="JSD58" s="113"/>
      <c r="JSE58" s="113"/>
      <c r="JSF58" s="113"/>
      <c r="JSG58" s="113"/>
      <c r="JSH58" s="113"/>
      <c r="JSI58" s="113"/>
      <c r="JSJ58" s="113"/>
      <c r="JSK58" s="113"/>
      <c r="JSL58" s="113"/>
      <c r="JSM58" s="113"/>
      <c r="JSN58" s="113"/>
      <c r="JSO58" s="113"/>
      <c r="JSP58" s="113"/>
      <c r="JSQ58" s="113"/>
      <c r="JSR58" s="113"/>
      <c r="JSS58" s="113"/>
      <c r="JST58" s="113"/>
      <c r="JSU58" s="113"/>
      <c r="JSV58" s="113"/>
      <c r="JSW58" s="113"/>
      <c r="JSX58" s="113"/>
      <c r="JSY58" s="113"/>
      <c r="JSZ58" s="113"/>
      <c r="JTA58" s="113"/>
      <c r="JTB58" s="113"/>
      <c r="JTC58" s="113"/>
      <c r="JTD58" s="113"/>
      <c r="JTE58" s="113"/>
      <c r="JTF58" s="113"/>
      <c r="JTG58" s="113"/>
      <c r="JTH58" s="113"/>
      <c r="JTI58" s="113"/>
      <c r="JTJ58" s="113"/>
      <c r="JTK58" s="113"/>
      <c r="JTL58" s="113"/>
      <c r="JTM58" s="113"/>
      <c r="JTN58" s="113"/>
      <c r="JTO58" s="113"/>
      <c r="JTP58" s="113"/>
      <c r="JTQ58" s="113"/>
      <c r="JTR58" s="113"/>
      <c r="JTS58" s="113"/>
      <c r="JTT58" s="113"/>
      <c r="JTU58" s="113"/>
      <c r="JTV58" s="113"/>
      <c r="JTW58" s="113"/>
      <c r="JTX58" s="113"/>
      <c r="JTY58" s="113"/>
      <c r="JTZ58" s="113"/>
      <c r="JUA58" s="113"/>
      <c r="JUB58" s="113"/>
      <c r="JUC58" s="113"/>
      <c r="JUD58" s="113"/>
      <c r="JUE58" s="113"/>
      <c r="JUF58" s="113"/>
      <c r="JUG58" s="113"/>
      <c r="JUH58" s="113"/>
      <c r="JUI58" s="113"/>
      <c r="JUJ58" s="113"/>
      <c r="JUK58" s="113"/>
      <c r="JUL58" s="113"/>
      <c r="JUM58" s="113"/>
      <c r="JUN58" s="113"/>
      <c r="JUO58" s="113"/>
      <c r="JUP58" s="113"/>
      <c r="JUQ58" s="113"/>
      <c r="JUR58" s="113"/>
      <c r="JUS58" s="113"/>
      <c r="JUT58" s="113"/>
      <c r="JUU58" s="113"/>
      <c r="JUV58" s="113"/>
      <c r="JUW58" s="113"/>
      <c r="JUX58" s="113"/>
      <c r="JUY58" s="113"/>
      <c r="JUZ58" s="113"/>
      <c r="JVA58" s="113"/>
      <c r="JVB58" s="113"/>
      <c r="JVC58" s="113"/>
      <c r="JVD58" s="113"/>
      <c r="JVE58" s="113"/>
      <c r="JVF58" s="113"/>
      <c r="JVG58" s="113"/>
      <c r="JVH58" s="113"/>
      <c r="JVI58" s="113"/>
      <c r="JVJ58" s="113"/>
      <c r="JVK58" s="113"/>
      <c r="JVL58" s="113"/>
      <c r="JVM58" s="113"/>
      <c r="JVN58" s="113"/>
      <c r="JVO58" s="113"/>
      <c r="JVP58" s="113"/>
      <c r="JVQ58" s="113"/>
      <c r="JVR58" s="113"/>
      <c r="JVS58" s="113"/>
      <c r="JVT58" s="113"/>
      <c r="JVU58" s="113"/>
      <c r="JVV58" s="113"/>
      <c r="JVW58" s="113"/>
      <c r="JVX58" s="113"/>
      <c r="JVY58" s="113"/>
      <c r="JVZ58" s="113"/>
      <c r="JWA58" s="113"/>
      <c r="JWB58" s="113"/>
      <c r="JWC58" s="113"/>
      <c r="JWD58" s="113"/>
      <c r="JWE58" s="113"/>
      <c r="JWF58" s="113"/>
      <c r="JWG58" s="113"/>
      <c r="JWH58" s="113"/>
      <c r="JWI58" s="113"/>
      <c r="JWJ58" s="113"/>
      <c r="JWK58" s="113"/>
      <c r="JWL58" s="113"/>
      <c r="JWM58" s="113"/>
      <c r="JWN58" s="113"/>
      <c r="JWO58" s="113"/>
      <c r="JWP58" s="113"/>
      <c r="JWQ58" s="113"/>
      <c r="JWR58" s="113"/>
      <c r="JWS58" s="113"/>
      <c r="JWT58" s="113"/>
      <c r="JWU58" s="113"/>
      <c r="JWV58" s="113"/>
      <c r="JWW58" s="113"/>
      <c r="JWX58" s="113"/>
      <c r="JWY58" s="113"/>
      <c r="JWZ58" s="113"/>
      <c r="JXA58" s="113"/>
      <c r="JXB58" s="113"/>
      <c r="JXC58" s="113"/>
      <c r="JXD58" s="113"/>
      <c r="JXE58" s="113"/>
      <c r="JXF58" s="113"/>
      <c r="JXG58" s="113"/>
      <c r="JXH58" s="113"/>
      <c r="JXI58" s="113"/>
      <c r="JXJ58" s="113"/>
      <c r="JXK58" s="113"/>
      <c r="JXL58" s="113"/>
      <c r="JXM58" s="113"/>
      <c r="JXN58" s="113"/>
      <c r="JXO58" s="113"/>
      <c r="JXP58" s="113"/>
      <c r="JXQ58" s="113"/>
      <c r="JXR58" s="113"/>
      <c r="JXS58" s="113"/>
      <c r="JXT58" s="113"/>
      <c r="JXU58" s="113"/>
      <c r="JXV58" s="113"/>
      <c r="JXW58" s="113"/>
      <c r="JXX58" s="113"/>
      <c r="JXY58" s="113"/>
      <c r="JXZ58" s="113"/>
      <c r="JYA58" s="113"/>
      <c r="JYB58" s="113"/>
      <c r="JYC58" s="113"/>
      <c r="JYD58" s="113"/>
      <c r="JYE58" s="113"/>
      <c r="JYF58" s="113"/>
      <c r="JYG58" s="113"/>
      <c r="JYH58" s="113"/>
      <c r="JYI58" s="113"/>
      <c r="JYJ58" s="113"/>
      <c r="JYK58" s="113"/>
      <c r="JYL58" s="113"/>
      <c r="JYM58" s="113"/>
      <c r="JYN58" s="113"/>
      <c r="JYO58" s="113"/>
      <c r="JYP58" s="113"/>
      <c r="JYQ58" s="113"/>
      <c r="JYR58" s="113"/>
      <c r="JYS58" s="113"/>
      <c r="JYT58" s="113"/>
      <c r="JYU58" s="113"/>
      <c r="JYV58" s="113"/>
      <c r="JYW58" s="113"/>
      <c r="JYX58" s="113"/>
      <c r="JYY58" s="113"/>
      <c r="JYZ58" s="113"/>
      <c r="JZA58" s="113"/>
      <c r="JZB58" s="113"/>
      <c r="JZC58" s="113"/>
      <c r="JZD58" s="113"/>
      <c r="JZE58" s="113"/>
      <c r="JZF58" s="113"/>
      <c r="JZG58" s="113"/>
      <c r="JZH58" s="113"/>
      <c r="JZI58" s="113"/>
      <c r="JZJ58" s="113"/>
      <c r="JZK58" s="113"/>
      <c r="JZL58" s="113"/>
      <c r="JZM58" s="113"/>
      <c r="JZN58" s="113"/>
      <c r="JZO58" s="113"/>
      <c r="JZP58" s="113"/>
      <c r="JZQ58" s="113"/>
      <c r="JZR58" s="113"/>
      <c r="JZS58" s="113"/>
      <c r="JZT58" s="113"/>
      <c r="JZU58" s="113"/>
      <c r="JZV58" s="113"/>
      <c r="JZW58" s="113"/>
      <c r="JZX58" s="113"/>
      <c r="JZY58" s="113"/>
      <c r="JZZ58" s="113"/>
      <c r="KAA58" s="113"/>
      <c r="KAB58" s="113"/>
      <c r="KAC58" s="113"/>
      <c r="KAD58" s="113"/>
      <c r="KAE58" s="113"/>
      <c r="KAF58" s="113"/>
      <c r="KAG58" s="113"/>
      <c r="KAH58" s="113"/>
      <c r="KAI58" s="113"/>
      <c r="KAJ58" s="113"/>
      <c r="KAK58" s="113"/>
      <c r="KAL58" s="113"/>
      <c r="KAM58" s="113"/>
      <c r="KAN58" s="113"/>
      <c r="KAO58" s="113"/>
      <c r="KAP58" s="113"/>
      <c r="KAQ58" s="113"/>
      <c r="KAR58" s="113"/>
      <c r="KAS58" s="113"/>
      <c r="KAT58" s="113"/>
      <c r="KAU58" s="113"/>
      <c r="KAV58" s="113"/>
      <c r="KAW58" s="113"/>
      <c r="KAX58" s="113"/>
      <c r="KAY58" s="113"/>
      <c r="KAZ58" s="113"/>
      <c r="KBA58" s="113"/>
      <c r="KBB58" s="113"/>
      <c r="KBC58" s="113"/>
      <c r="KBD58" s="113"/>
      <c r="KBE58" s="113"/>
      <c r="KBF58" s="113"/>
      <c r="KBG58" s="113"/>
      <c r="KBH58" s="113"/>
      <c r="KBI58" s="113"/>
      <c r="KBJ58" s="113"/>
      <c r="KBK58" s="113"/>
      <c r="KBL58" s="113"/>
      <c r="KBM58" s="113"/>
      <c r="KBN58" s="113"/>
      <c r="KBO58" s="113"/>
      <c r="KBP58" s="113"/>
      <c r="KBQ58" s="113"/>
      <c r="KBR58" s="113"/>
      <c r="KBS58" s="113"/>
      <c r="KBT58" s="113"/>
      <c r="KBU58" s="113"/>
      <c r="KBV58" s="113"/>
      <c r="KBW58" s="113"/>
      <c r="KBX58" s="113"/>
      <c r="KBY58" s="113"/>
      <c r="KBZ58" s="113"/>
      <c r="KCA58" s="113"/>
      <c r="KCB58" s="113"/>
      <c r="KCC58" s="113"/>
      <c r="KCD58" s="113"/>
      <c r="KCE58" s="113"/>
      <c r="KCF58" s="113"/>
      <c r="KCG58" s="113"/>
      <c r="KCH58" s="113"/>
      <c r="KCI58" s="113"/>
      <c r="KCJ58" s="113"/>
      <c r="KCK58" s="113"/>
      <c r="KCL58" s="113"/>
      <c r="KCM58" s="113"/>
      <c r="KCN58" s="113"/>
      <c r="KCO58" s="113"/>
      <c r="KCP58" s="113"/>
      <c r="KCQ58" s="113"/>
      <c r="KCR58" s="113"/>
      <c r="KCS58" s="113"/>
      <c r="KCT58" s="113"/>
      <c r="KCU58" s="113"/>
      <c r="KCV58" s="113"/>
      <c r="KCW58" s="113"/>
      <c r="KCX58" s="113"/>
      <c r="KCY58" s="113"/>
      <c r="KCZ58" s="113"/>
      <c r="KDA58" s="113"/>
      <c r="KDB58" s="113"/>
      <c r="KDC58" s="113"/>
      <c r="KDD58" s="113"/>
      <c r="KDE58" s="113"/>
      <c r="KDF58" s="113"/>
      <c r="KDG58" s="113"/>
      <c r="KDH58" s="113"/>
      <c r="KDI58" s="113"/>
      <c r="KDJ58" s="113"/>
      <c r="KDK58" s="113"/>
      <c r="KDL58" s="113"/>
      <c r="KDM58" s="113"/>
      <c r="KDN58" s="113"/>
      <c r="KDO58" s="113"/>
      <c r="KDP58" s="113"/>
      <c r="KDQ58" s="113"/>
      <c r="KDR58" s="113"/>
      <c r="KDS58" s="113"/>
      <c r="KDT58" s="113"/>
      <c r="KDU58" s="113"/>
      <c r="KDV58" s="113"/>
      <c r="KDW58" s="113"/>
      <c r="KDX58" s="113"/>
      <c r="KDY58" s="113"/>
      <c r="KDZ58" s="113"/>
      <c r="KEA58" s="113"/>
      <c r="KEB58" s="113"/>
      <c r="KEC58" s="113"/>
      <c r="KED58" s="113"/>
      <c r="KEE58" s="113"/>
      <c r="KEF58" s="113"/>
      <c r="KEG58" s="113"/>
      <c r="KEH58" s="113"/>
      <c r="KEI58" s="113"/>
      <c r="KEJ58" s="113"/>
      <c r="KEK58" s="113"/>
      <c r="KEL58" s="113"/>
      <c r="KEM58" s="113"/>
      <c r="KEN58" s="113"/>
      <c r="KEO58" s="113"/>
      <c r="KEP58" s="113"/>
      <c r="KEQ58" s="113"/>
      <c r="KER58" s="113"/>
      <c r="KES58" s="113"/>
      <c r="KET58" s="113"/>
      <c r="KEU58" s="113"/>
      <c r="KEV58" s="113"/>
      <c r="KEW58" s="113"/>
      <c r="KEX58" s="113"/>
      <c r="KEY58" s="113"/>
      <c r="KEZ58" s="113"/>
      <c r="KFA58" s="113"/>
      <c r="KFB58" s="113"/>
      <c r="KFC58" s="113"/>
      <c r="KFD58" s="113"/>
      <c r="KFE58" s="113"/>
      <c r="KFF58" s="113"/>
      <c r="KFG58" s="113"/>
      <c r="KFH58" s="113"/>
      <c r="KFI58" s="113"/>
      <c r="KFJ58" s="113"/>
      <c r="KFK58" s="113"/>
      <c r="KFL58" s="113"/>
      <c r="KFM58" s="113"/>
      <c r="KFN58" s="113"/>
      <c r="KFO58" s="113"/>
      <c r="KFP58" s="113"/>
      <c r="KFQ58" s="113"/>
      <c r="KFR58" s="113"/>
      <c r="KFS58" s="113"/>
      <c r="KFT58" s="113"/>
      <c r="KFU58" s="113"/>
      <c r="KFV58" s="113"/>
      <c r="KFW58" s="113"/>
      <c r="KFX58" s="113"/>
      <c r="KFY58" s="113"/>
      <c r="KFZ58" s="113"/>
      <c r="KGA58" s="113"/>
      <c r="KGB58" s="113"/>
      <c r="KGC58" s="113"/>
      <c r="KGD58" s="113"/>
      <c r="KGE58" s="113"/>
      <c r="KGF58" s="113"/>
      <c r="KGG58" s="113"/>
      <c r="KGH58" s="113"/>
      <c r="KGI58" s="113"/>
      <c r="KGJ58" s="113"/>
      <c r="KGK58" s="113"/>
      <c r="KGL58" s="113"/>
      <c r="KGM58" s="113"/>
      <c r="KGN58" s="113"/>
      <c r="KGO58" s="113"/>
      <c r="KGP58" s="113"/>
      <c r="KGQ58" s="113"/>
      <c r="KGR58" s="113"/>
      <c r="KGS58" s="113"/>
      <c r="KGT58" s="113"/>
      <c r="KGU58" s="113"/>
      <c r="KGV58" s="113"/>
      <c r="KGW58" s="113"/>
      <c r="KGX58" s="113"/>
      <c r="KGY58" s="113"/>
      <c r="KGZ58" s="113"/>
      <c r="KHA58" s="113"/>
      <c r="KHB58" s="113"/>
      <c r="KHC58" s="113"/>
      <c r="KHD58" s="113"/>
      <c r="KHE58" s="113"/>
      <c r="KHF58" s="113"/>
      <c r="KHG58" s="113"/>
      <c r="KHH58" s="113"/>
      <c r="KHI58" s="113"/>
      <c r="KHJ58" s="113"/>
      <c r="KHK58" s="113"/>
      <c r="KHL58" s="113"/>
      <c r="KHM58" s="113"/>
      <c r="KHN58" s="113"/>
      <c r="KHO58" s="113"/>
      <c r="KHP58" s="113"/>
      <c r="KHQ58" s="113"/>
      <c r="KHR58" s="113"/>
      <c r="KHS58" s="113"/>
      <c r="KHT58" s="113"/>
      <c r="KHU58" s="113"/>
      <c r="KHV58" s="113"/>
      <c r="KHW58" s="113"/>
      <c r="KHX58" s="113"/>
      <c r="KHY58" s="113"/>
      <c r="KHZ58" s="113"/>
      <c r="KIA58" s="113"/>
      <c r="KIB58" s="113"/>
      <c r="KIC58" s="113"/>
      <c r="KID58" s="113"/>
      <c r="KIE58" s="113"/>
      <c r="KIF58" s="113"/>
      <c r="KIG58" s="113"/>
      <c r="KIH58" s="113"/>
      <c r="KII58" s="113"/>
      <c r="KIJ58" s="113"/>
      <c r="KIK58" s="113"/>
      <c r="KIL58" s="113"/>
      <c r="KIM58" s="113"/>
      <c r="KIN58" s="113"/>
      <c r="KIO58" s="113"/>
      <c r="KIP58" s="113"/>
      <c r="KIQ58" s="113"/>
      <c r="KIR58" s="113"/>
      <c r="KIS58" s="113"/>
      <c r="KIT58" s="113"/>
      <c r="KIU58" s="113"/>
      <c r="KIV58" s="113"/>
      <c r="KIW58" s="113"/>
      <c r="KIX58" s="113"/>
      <c r="KIY58" s="113"/>
      <c r="KIZ58" s="113"/>
      <c r="KJA58" s="113"/>
      <c r="KJB58" s="113"/>
      <c r="KJC58" s="113"/>
      <c r="KJD58" s="113"/>
      <c r="KJE58" s="113"/>
      <c r="KJF58" s="113"/>
      <c r="KJG58" s="113"/>
      <c r="KJH58" s="113"/>
      <c r="KJI58" s="113"/>
      <c r="KJJ58" s="113"/>
      <c r="KJK58" s="113"/>
      <c r="KJL58" s="113"/>
      <c r="KJM58" s="113"/>
      <c r="KJN58" s="113"/>
      <c r="KJO58" s="113"/>
      <c r="KJP58" s="113"/>
      <c r="KJQ58" s="113"/>
      <c r="KJR58" s="113"/>
      <c r="KJS58" s="113"/>
      <c r="KJT58" s="113"/>
      <c r="KJU58" s="113"/>
      <c r="KJV58" s="113"/>
      <c r="KJW58" s="113"/>
      <c r="KJX58" s="113"/>
      <c r="KJY58" s="113"/>
      <c r="KJZ58" s="113"/>
      <c r="KKA58" s="113"/>
      <c r="KKB58" s="113"/>
      <c r="KKC58" s="113"/>
      <c r="KKD58" s="113"/>
      <c r="KKE58" s="113"/>
      <c r="KKF58" s="113"/>
      <c r="KKG58" s="113"/>
      <c r="KKH58" s="113"/>
      <c r="KKI58" s="113"/>
      <c r="KKJ58" s="113"/>
      <c r="KKK58" s="113"/>
      <c r="KKL58" s="113"/>
      <c r="KKM58" s="113"/>
      <c r="KKN58" s="113"/>
      <c r="KKO58" s="113"/>
      <c r="KKP58" s="113"/>
      <c r="KKQ58" s="113"/>
      <c r="KKR58" s="113"/>
      <c r="KKS58" s="113"/>
      <c r="KKT58" s="113"/>
      <c r="KKU58" s="113"/>
      <c r="KKV58" s="113"/>
      <c r="KKW58" s="113"/>
      <c r="KKX58" s="113"/>
      <c r="KKY58" s="113"/>
      <c r="KKZ58" s="113"/>
      <c r="KLA58" s="113"/>
      <c r="KLB58" s="113"/>
      <c r="KLC58" s="113"/>
      <c r="KLD58" s="113"/>
      <c r="KLE58" s="113"/>
      <c r="KLF58" s="113"/>
      <c r="KLG58" s="113"/>
      <c r="KLH58" s="113"/>
      <c r="KLI58" s="113"/>
      <c r="KLJ58" s="113"/>
      <c r="KLK58" s="113"/>
      <c r="KLL58" s="113"/>
      <c r="KLM58" s="113"/>
      <c r="KLN58" s="113"/>
      <c r="KLO58" s="113"/>
      <c r="KLP58" s="113"/>
      <c r="KLQ58" s="113"/>
      <c r="KLR58" s="113"/>
      <c r="KLS58" s="113"/>
      <c r="KLT58" s="113"/>
      <c r="KLU58" s="113"/>
      <c r="KLV58" s="113"/>
      <c r="KLW58" s="113"/>
      <c r="KLX58" s="113"/>
      <c r="KLY58" s="113"/>
      <c r="KLZ58" s="113"/>
      <c r="KMA58" s="113"/>
      <c r="KMB58" s="113"/>
      <c r="KMC58" s="113"/>
      <c r="KMD58" s="113"/>
      <c r="KME58" s="113"/>
      <c r="KMF58" s="113"/>
      <c r="KMG58" s="113"/>
      <c r="KMH58" s="113"/>
      <c r="KMI58" s="113"/>
      <c r="KMJ58" s="113"/>
      <c r="KMK58" s="113"/>
      <c r="KML58" s="113"/>
      <c r="KMM58" s="113"/>
      <c r="KMN58" s="113"/>
      <c r="KMO58" s="113"/>
      <c r="KMP58" s="113"/>
      <c r="KMQ58" s="113"/>
      <c r="KMR58" s="113"/>
      <c r="KMS58" s="113"/>
      <c r="KMT58" s="113"/>
      <c r="KMU58" s="113"/>
      <c r="KMV58" s="113"/>
      <c r="KMW58" s="113"/>
      <c r="KMX58" s="113"/>
      <c r="KMY58" s="113"/>
      <c r="KMZ58" s="113"/>
      <c r="KNA58" s="113"/>
      <c r="KNB58" s="113"/>
      <c r="KNC58" s="113"/>
      <c r="KND58" s="113"/>
      <c r="KNE58" s="113"/>
      <c r="KNF58" s="113"/>
      <c r="KNG58" s="113"/>
      <c r="KNH58" s="113"/>
      <c r="KNI58" s="113"/>
      <c r="KNJ58" s="113"/>
      <c r="KNK58" s="113"/>
      <c r="KNL58" s="113"/>
      <c r="KNM58" s="113"/>
      <c r="KNN58" s="113"/>
      <c r="KNO58" s="113"/>
      <c r="KNP58" s="113"/>
      <c r="KNQ58" s="113"/>
      <c r="KNR58" s="113"/>
      <c r="KNS58" s="113"/>
      <c r="KNT58" s="113"/>
      <c r="KNU58" s="113"/>
      <c r="KNV58" s="113"/>
      <c r="KNW58" s="113"/>
      <c r="KNX58" s="113"/>
      <c r="KNY58" s="113"/>
      <c r="KNZ58" s="113"/>
      <c r="KOA58" s="113"/>
      <c r="KOB58" s="113"/>
      <c r="KOC58" s="113"/>
      <c r="KOD58" s="113"/>
      <c r="KOE58" s="113"/>
      <c r="KOF58" s="113"/>
      <c r="KOG58" s="113"/>
      <c r="KOH58" s="113"/>
      <c r="KOI58" s="113"/>
      <c r="KOJ58" s="113"/>
      <c r="KOK58" s="113"/>
      <c r="KOL58" s="113"/>
      <c r="KOM58" s="113"/>
      <c r="KON58" s="113"/>
      <c r="KOO58" s="113"/>
      <c r="KOP58" s="113"/>
      <c r="KOQ58" s="113"/>
      <c r="KOR58" s="113"/>
      <c r="KOS58" s="113"/>
      <c r="KOT58" s="113"/>
      <c r="KOU58" s="113"/>
      <c r="KOV58" s="113"/>
      <c r="KOW58" s="113"/>
      <c r="KOX58" s="113"/>
      <c r="KOY58" s="113"/>
      <c r="KOZ58" s="113"/>
      <c r="KPA58" s="113"/>
      <c r="KPB58" s="113"/>
      <c r="KPC58" s="113"/>
      <c r="KPD58" s="113"/>
      <c r="KPE58" s="113"/>
      <c r="KPF58" s="113"/>
      <c r="KPG58" s="113"/>
      <c r="KPH58" s="113"/>
      <c r="KPI58" s="113"/>
      <c r="KPJ58" s="113"/>
      <c r="KPK58" s="113"/>
      <c r="KPL58" s="113"/>
      <c r="KPM58" s="113"/>
      <c r="KPN58" s="113"/>
      <c r="KPO58" s="113"/>
      <c r="KPP58" s="113"/>
      <c r="KPQ58" s="113"/>
      <c r="KPR58" s="113"/>
      <c r="KPS58" s="113"/>
      <c r="KPT58" s="113"/>
      <c r="KPU58" s="113"/>
      <c r="KPV58" s="113"/>
      <c r="KPW58" s="113"/>
      <c r="KPX58" s="113"/>
      <c r="KPY58" s="113"/>
      <c r="KPZ58" s="113"/>
      <c r="KQA58" s="113"/>
      <c r="KQB58" s="113"/>
      <c r="KQC58" s="113"/>
      <c r="KQD58" s="113"/>
      <c r="KQE58" s="113"/>
      <c r="KQF58" s="113"/>
      <c r="KQG58" s="113"/>
      <c r="KQH58" s="113"/>
      <c r="KQI58" s="113"/>
      <c r="KQJ58" s="113"/>
      <c r="KQK58" s="113"/>
      <c r="KQL58" s="113"/>
      <c r="KQM58" s="113"/>
      <c r="KQN58" s="113"/>
      <c r="KQO58" s="113"/>
      <c r="KQP58" s="113"/>
      <c r="KQQ58" s="113"/>
      <c r="KQR58" s="113"/>
      <c r="KQS58" s="113"/>
      <c r="KQT58" s="113"/>
      <c r="KQU58" s="113"/>
      <c r="KQV58" s="113"/>
      <c r="KQW58" s="113"/>
      <c r="KQX58" s="113"/>
      <c r="KQY58" s="113"/>
      <c r="KQZ58" s="113"/>
      <c r="KRA58" s="113"/>
      <c r="KRB58" s="113"/>
      <c r="KRC58" s="113"/>
      <c r="KRD58" s="113"/>
      <c r="KRE58" s="113"/>
      <c r="KRF58" s="113"/>
      <c r="KRG58" s="113"/>
      <c r="KRH58" s="113"/>
      <c r="KRI58" s="113"/>
      <c r="KRJ58" s="113"/>
      <c r="KRK58" s="113"/>
      <c r="KRL58" s="113"/>
      <c r="KRM58" s="113"/>
      <c r="KRN58" s="113"/>
      <c r="KRO58" s="113"/>
      <c r="KRP58" s="113"/>
      <c r="KRQ58" s="113"/>
      <c r="KRR58" s="113"/>
      <c r="KRS58" s="113"/>
      <c r="KRT58" s="113"/>
      <c r="KRU58" s="113"/>
      <c r="KRV58" s="113"/>
      <c r="KRW58" s="113"/>
      <c r="KRX58" s="113"/>
      <c r="KRY58" s="113"/>
      <c r="KRZ58" s="113"/>
      <c r="KSA58" s="113"/>
      <c r="KSB58" s="113"/>
      <c r="KSC58" s="113"/>
      <c r="KSD58" s="113"/>
      <c r="KSE58" s="113"/>
      <c r="KSF58" s="113"/>
      <c r="KSG58" s="113"/>
      <c r="KSH58" s="113"/>
      <c r="KSI58" s="113"/>
      <c r="KSJ58" s="113"/>
      <c r="KSK58" s="113"/>
      <c r="KSL58" s="113"/>
      <c r="KSM58" s="113"/>
      <c r="KSN58" s="113"/>
      <c r="KSO58" s="113"/>
      <c r="KSP58" s="113"/>
      <c r="KSQ58" s="113"/>
      <c r="KSR58" s="113"/>
      <c r="KSS58" s="113"/>
      <c r="KST58" s="113"/>
      <c r="KSU58" s="113"/>
      <c r="KSV58" s="113"/>
      <c r="KSW58" s="113"/>
      <c r="KSX58" s="113"/>
      <c r="KSY58" s="113"/>
      <c r="KSZ58" s="113"/>
      <c r="KTA58" s="113"/>
      <c r="KTB58" s="113"/>
      <c r="KTC58" s="113"/>
      <c r="KTD58" s="113"/>
      <c r="KTE58" s="113"/>
      <c r="KTF58" s="113"/>
      <c r="KTG58" s="113"/>
      <c r="KTH58" s="113"/>
      <c r="KTI58" s="113"/>
      <c r="KTJ58" s="113"/>
      <c r="KTK58" s="113"/>
      <c r="KTL58" s="113"/>
      <c r="KTM58" s="113"/>
      <c r="KTN58" s="113"/>
      <c r="KTO58" s="113"/>
      <c r="KTP58" s="113"/>
      <c r="KTQ58" s="113"/>
      <c r="KTR58" s="113"/>
      <c r="KTS58" s="113"/>
      <c r="KTT58" s="113"/>
      <c r="KTU58" s="113"/>
      <c r="KTV58" s="113"/>
      <c r="KTW58" s="113"/>
      <c r="KTX58" s="113"/>
      <c r="KTY58" s="113"/>
      <c r="KTZ58" s="113"/>
      <c r="KUA58" s="113"/>
      <c r="KUB58" s="113"/>
      <c r="KUC58" s="113"/>
      <c r="KUD58" s="113"/>
      <c r="KUE58" s="113"/>
      <c r="KUF58" s="113"/>
      <c r="KUG58" s="113"/>
      <c r="KUH58" s="113"/>
      <c r="KUI58" s="113"/>
      <c r="KUJ58" s="113"/>
      <c r="KUK58" s="113"/>
      <c r="KUL58" s="113"/>
      <c r="KUM58" s="113"/>
      <c r="KUN58" s="113"/>
      <c r="KUO58" s="113"/>
      <c r="KUP58" s="113"/>
      <c r="KUQ58" s="113"/>
      <c r="KUR58" s="113"/>
      <c r="KUS58" s="113"/>
      <c r="KUT58" s="113"/>
      <c r="KUU58" s="113"/>
      <c r="KUV58" s="113"/>
      <c r="KUW58" s="113"/>
      <c r="KUX58" s="113"/>
      <c r="KUY58" s="113"/>
      <c r="KUZ58" s="113"/>
      <c r="KVA58" s="113"/>
      <c r="KVB58" s="113"/>
      <c r="KVC58" s="113"/>
      <c r="KVD58" s="113"/>
      <c r="KVE58" s="113"/>
      <c r="KVF58" s="113"/>
      <c r="KVG58" s="113"/>
      <c r="KVH58" s="113"/>
      <c r="KVI58" s="113"/>
      <c r="KVJ58" s="113"/>
      <c r="KVK58" s="113"/>
      <c r="KVL58" s="113"/>
      <c r="KVM58" s="113"/>
      <c r="KVN58" s="113"/>
      <c r="KVO58" s="113"/>
      <c r="KVP58" s="113"/>
      <c r="KVQ58" s="113"/>
      <c r="KVR58" s="113"/>
      <c r="KVS58" s="113"/>
      <c r="KVT58" s="113"/>
      <c r="KVU58" s="113"/>
      <c r="KVV58" s="113"/>
      <c r="KVW58" s="113"/>
      <c r="KVX58" s="113"/>
      <c r="KVY58" s="113"/>
      <c r="KVZ58" s="113"/>
      <c r="KWA58" s="113"/>
      <c r="KWB58" s="113"/>
      <c r="KWC58" s="113"/>
      <c r="KWD58" s="113"/>
      <c r="KWE58" s="113"/>
      <c r="KWF58" s="113"/>
      <c r="KWG58" s="113"/>
      <c r="KWH58" s="113"/>
      <c r="KWI58" s="113"/>
      <c r="KWJ58" s="113"/>
      <c r="KWK58" s="113"/>
      <c r="KWL58" s="113"/>
      <c r="KWM58" s="113"/>
      <c r="KWN58" s="113"/>
      <c r="KWO58" s="113"/>
      <c r="KWP58" s="113"/>
      <c r="KWQ58" s="113"/>
      <c r="KWR58" s="113"/>
      <c r="KWS58" s="113"/>
      <c r="KWT58" s="113"/>
      <c r="KWU58" s="113"/>
      <c r="KWV58" s="113"/>
      <c r="KWW58" s="113"/>
      <c r="KWX58" s="113"/>
      <c r="KWY58" s="113"/>
      <c r="KWZ58" s="113"/>
      <c r="KXA58" s="113"/>
      <c r="KXB58" s="113"/>
      <c r="KXC58" s="113"/>
      <c r="KXD58" s="113"/>
      <c r="KXE58" s="113"/>
      <c r="KXF58" s="113"/>
      <c r="KXG58" s="113"/>
      <c r="KXH58" s="113"/>
      <c r="KXI58" s="113"/>
      <c r="KXJ58" s="113"/>
      <c r="KXK58" s="113"/>
      <c r="KXL58" s="113"/>
      <c r="KXM58" s="113"/>
      <c r="KXN58" s="113"/>
      <c r="KXO58" s="113"/>
      <c r="KXP58" s="113"/>
      <c r="KXQ58" s="113"/>
      <c r="KXR58" s="113"/>
      <c r="KXS58" s="113"/>
      <c r="KXT58" s="113"/>
      <c r="KXU58" s="113"/>
      <c r="KXV58" s="113"/>
      <c r="KXW58" s="113"/>
      <c r="KXX58" s="113"/>
      <c r="KXY58" s="113"/>
      <c r="KXZ58" s="113"/>
      <c r="KYA58" s="113"/>
      <c r="KYB58" s="113"/>
      <c r="KYC58" s="113"/>
      <c r="KYD58" s="113"/>
      <c r="KYE58" s="113"/>
      <c r="KYF58" s="113"/>
      <c r="KYG58" s="113"/>
      <c r="KYH58" s="113"/>
      <c r="KYI58" s="113"/>
      <c r="KYJ58" s="113"/>
      <c r="KYK58" s="113"/>
      <c r="KYL58" s="113"/>
      <c r="KYM58" s="113"/>
      <c r="KYN58" s="113"/>
      <c r="KYO58" s="113"/>
      <c r="KYP58" s="113"/>
      <c r="KYQ58" s="113"/>
      <c r="KYR58" s="113"/>
      <c r="KYS58" s="113"/>
      <c r="KYT58" s="113"/>
      <c r="KYU58" s="113"/>
      <c r="KYV58" s="113"/>
      <c r="KYW58" s="113"/>
      <c r="KYX58" s="113"/>
      <c r="KYY58" s="113"/>
      <c r="KYZ58" s="113"/>
      <c r="KZA58" s="113"/>
      <c r="KZB58" s="113"/>
      <c r="KZC58" s="113"/>
      <c r="KZD58" s="113"/>
      <c r="KZE58" s="113"/>
      <c r="KZF58" s="113"/>
      <c r="KZG58" s="113"/>
      <c r="KZH58" s="113"/>
      <c r="KZI58" s="113"/>
      <c r="KZJ58" s="113"/>
      <c r="KZK58" s="113"/>
      <c r="KZL58" s="113"/>
      <c r="KZM58" s="113"/>
      <c r="KZN58" s="113"/>
      <c r="KZO58" s="113"/>
      <c r="KZP58" s="113"/>
      <c r="KZQ58" s="113"/>
      <c r="KZR58" s="113"/>
      <c r="KZS58" s="113"/>
      <c r="KZT58" s="113"/>
      <c r="KZU58" s="113"/>
      <c r="KZV58" s="113"/>
      <c r="KZW58" s="113"/>
      <c r="KZX58" s="113"/>
      <c r="KZY58" s="113"/>
      <c r="KZZ58" s="113"/>
      <c r="LAA58" s="113"/>
      <c r="LAB58" s="113"/>
      <c r="LAC58" s="113"/>
      <c r="LAD58" s="113"/>
      <c r="LAE58" s="113"/>
      <c r="LAF58" s="113"/>
      <c r="LAG58" s="113"/>
      <c r="LAH58" s="113"/>
      <c r="LAI58" s="113"/>
      <c r="LAJ58" s="113"/>
      <c r="LAK58" s="113"/>
      <c r="LAL58" s="113"/>
      <c r="LAM58" s="113"/>
      <c r="LAN58" s="113"/>
      <c r="LAO58" s="113"/>
      <c r="LAP58" s="113"/>
      <c r="LAQ58" s="113"/>
      <c r="LAR58" s="113"/>
      <c r="LAS58" s="113"/>
      <c r="LAT58" s="113"/>
      <c r="LAU58" s="113"/>
      <c r="LAV58" s="113"/>
      <c r="LAW58" s="113"/>
      <c r="LAX58" s="113"/>
      <c r="LAY58" s="113"/>
      <c r="LAZ58" s="113"/>
      <c r="LBA58" s="113"/>
      <c r="LBB58" s="113"/>
      <c r="LBC58" s="113"/>
      <c r="LBD58" s="113"/>
      <c r="LBE58" s="113"/>
      <c r="LBF58" s="113"/>
      <c r="LBG58" s="113"/>
      <c r="LBH58" s="113"/>
      <c r="LBI58" s="113"/>
      <c r="LBJ58" s="113"/>
      <c r="LBK58" s="113"/>
      <c r="LBL58" s="113"/>
      <c r="LBM58" s="113"/>
      <c r="LBN58" s="113"/>
      <c r="LBO58" s="113"/>
      <c r="LBP58" s="113"/>
      <c r="LBQ58" s="113"/>
      <c r="LBR58" s="113"/>
      <c r="LBS58" s="113"/>
      <c r="LBT58" s="113"/>
      <c r="LBU58" s="113"/>
      <c r="LBV58" s="113"/>
      <c r="LBW58" s="113"/>
      <c r="LBX58" s="113"/>
      <c r="LBY58" s="113"/>
      <c r="LBZ58" s="113"/>
      <c r="LCA58" s="113"/>
      <c r="LCB58" s="113"/>
      <c r="LCC58" s="113"/>
      <c r="LCD58" s="113"/>
      <c r="LCE58" s="113"/>
      <c r="LCF58" s="113"/>
      <c r="LCG58" s="113"/>
      <c r="LCH58" s="113"/>
      <c r="LCI58" s="113"/>
      <c r="LCJ58" s="113"/>
      <c r="LCK58" s="113"/>
      <c r="LCL58" s="113"/>
      <c r="LCM58" s="113"/>
      <c r="LCN58" s="113"/>
      <c r="LCO58" s="113"/>
      <c r="LCP58" s="113"/>
      <c r="LCQ58" s="113"/>
      <c r="LCR58" s="113"/>
      <c r="LCS58" s="113"/>
      <c r="LCT58" s="113"/>
      <c r="LCU58" s="113"/>
      <c r="LCV58" s="113"/>
      <c r="LCW58" s="113"/>
      <c r="LCX58" s="113"/>
      <c r="LCY58" s="113"/>
      <c r="LCZ58" s="113"/>
      <c r="LDA58" s="113"/>
      <c r="LDB58" s="113"/>
      <c r="LDC58" s="113"/>
      <c r="LDD58" s="113"/>
      <c r="LDE58" s="113"/>
      <c r="LDF58" s="113"/>
      <c r="LDG58" s="113"/>
      <c r="LDH58" s="113"/>
      <c r="LDI58" s="113"/>
      <c r="LDJ58" s="113"/>
      <c r="LDK58" s="113"/>
      <c r="LDL58" s="113"/>
      <c r="LDM58" s="113"/>
      <c r="LDN58" s="113"/>
      <c r="LDO58" s="113"/>
      <c r="LDP58" s="113"/>
      <c r="LDQ58" s="113"/>
      <c r="LDR58" s="113"/>
      <c r="LDS58" s="113"/>
      <c r="LDT58" s="113"/>
      <c r="LDU58" s="113"/>
      <c r="LDV58" s="113"/>
      <c r="LDW58" s="113"/>
      <c r="LDX58" s="113"/>
      <c r="LDY58" s="113"/>
      <c r="LDZ58" s="113"/>
      <c r="LEA58" s="113"/>
      <c r="LEB58" s="113"/>
      <c r="LEC58" s="113"/>
      <c r="LED58" s="113"/>
      <c r="LEE58" s="113"/>
      <c r="LEF58" s="113"/>
      <c r="LEG58" s="113"/>
      <c r="LEH58" s="113"/>
      <c r="LEI58" s="113"/>
      <c r="LEJ58" s="113"/>
      <c r="LEK58" s="113"/>
      <c r="LEL58" s="113"/>
      <c r="LEM58" s="113"/>
      <c r="LEN58" s="113"/>
      <c r="LEO58" s="113"/>
      <c r="LEP58" s="113"/>
      <c r="LEQ58" s="113"/>
      <c r="LER58" s="113"/>
      <c r="LES58" s="113"/>
      <c r="LET58" s="113"/>
      <c r="LEU58" s="113"/>
      <c r="LEV58" s="113"/>
      <c r="LEW58" s="113"/>
      <c r="LEX58" s="113"/>
      <c r="LEY58" s="113"/>
      <c r="LEZ58" s="113"/>
      <c r="LFA58" s="113"/>
      <c r="LFB58" s="113"/>
      <c r="LFC58" s="113"/>
      <c r="LFD58" s="113"/>
      <c r="LFE58" s="113"/>
      <c r="LFF58" s="113"/>
      <c r="LFG58" s="113"/>
      <c r="LFH58" s="113"/>
      <c r="LFI58" s="113"/>
      <c r="LFJ58" s="113"/>
      <c r="LFK58" s="113"/>
      <c r="LFL58" s="113"/>
      <c r="LFM58" s="113"/>
      <c r="LFN58" s="113"/>
      <c r="LFO58" s="113"/>
      <c r="LFP58" s="113"/>
      <c r="LFQ58" s="113"/>
      <c r="LFR58" s="113"/>
      <c r="LFS58" s="113"/>
      <c r="LFT58" s="113"/>
      <c r="LFU58" s="113"/>
      <c r="LFV58" s="113"/>
      <c r="LFW58" s="113"/>
      <c r="LFX58" s="113"/>
      <c r="LFY58" s="113"/>
      <c r="LFZ58" s="113"/>
      <c r="LGA58" s="113"/>
      <c r="LGB58" s="113"/>
      <c r="LGC58" s="113"/>
      <c r="LGD58" s="113"/>
      <c r="LGE58" s="113"/>
      <c r="LGF58" s="113"/>
      <c r="LGG58" s="113"/>
      <c r="LGH58" s="113"/>
      <c r="LGI58" s="113"/>
      <c r="LGJ58" s="113"/>
      <c r="LGK58" s="113"/>
      <c r="LGL58" s="113"/>
      <c r="LGM58" s="113"/>
      <c r="LGN58" s="113"/>
      <c r="LGO58" s="113"/>
      <c r="LGP58" s="113"/>
      <c r="LGQ58" s="113"/>
      <c r="LGR58" s="113"/>
      <c r="LGS58" s="113"/>
      <c r="LGT58" s="113"/>
      <c r="LGU58" s="113"/>
      <c r="LGV58" s="113"/>
      <c r="LGW58" s="113"/>
      <c r="LGX58" s="113"/>
      <c r="LGY58" s="113"/>
      <c r="LGZ58" s="113"/>
      <c r="LHA58" s="113"/>
      <c r="LHB58" s="113"/>
      <c r="LHC58" s="113"/>
      <c r="LHD58" s="113"/>
      <c r="LHE58" s="113"/>
      <c r="LHF58" s="113"/>
      <c r="LHG58" s="113"/>
      <c r="LHH58" s="113"/>
      <c r="LHI58" s="113"/>
      <c r="LHJ58" s="113"/>
      <c r="LHK58" s="113"/>
      <c r="LHL58" s="113"/>
      <c r="LHM58" s="113"/>
      <c r="LHN58" s="113"/>
      <c r="LHO58" s="113"/>
      <c r="LHP58" s="113"/>
      <c r="LHQ58" s="113"/>
      <c r="LHR58" s="113"/>
      <c r="LHS58" s="113"/>
      <c r="LHT58" s="113"/>
      <c r="LHU58" s="113"/>
      <c r="LHV58" s="113"/>
      <c r="LHW58" s="113"/>
      <c r="LHX58" s="113"/>
      <c r="LHY58" s="113"/>
      <c r="LHZ58" s="113"/>
      <c r="LIA58" s="113"/>
      <c r="LIB58" s="113"/>
      <c r="LIC58" s="113"/>
      <c r="LID58" s="113"/>
      <c r="LIE58" s="113"/>
      <c r="LIF58" s="113"/>
      <c r="LIG58" s="113"/>
      <c r="LIH58" s="113"/>
      <c r="LII58" s="113"/>
      <c r="LIJ58" s="113"/>
      <c r="LIK58" s="113"/>
      <c r="LIL58" s="113"/>
      <c r="LIM58" s="113"/>
      <c r="LIN58" s="113"/>
      <c r="LIO58" s="113"/>
      <c r="LIP58" s="113"/>
      <c r="LIQ58" s="113"/>
      <c r="LIR58" s="113"/>
      <c r="LIS58" s="113"/>
      <c r="LIT58" s="113"/>
      <c r="LIU58" s="113"/>
      <c r="LIV58" s="113"/>
      <c r="LIW58" s="113"/>
      <c r="LIX58" s="113"/>
      <c r="LIY58" s="113"/>
      <c r="LIZ58" s="113"/>
      <c r="LJA58" s="113"/>
      <c r="LJB58" s="113"/>
      <c r="LJC58" s="113"/>
      <c r="LJD58" s="113"/>
      <c r="LJE58" s="113"/>
      <c r="LJF58" s="113"/>
      <c r="LJG58" s="113"/>
      <c r="LJH58" s="113"/>
      <c r="LJI58" s="113"/>
      <c r="LJJ58" s="113"/>
      <c r="LJK58" s="113"/>
      <c r="LJL58" s="113"/>
      <c r="LJM58" s="113"/>
      <c r="LJN58" s="113"/>
      <c r="LJO58" s="113"/>
      <c r="LJP58" s="113"/>
      <c r="LJQ58" s="113"/>
      <c r="LJR58" s="113"/>
      <c r="LJS58" s="113"/>
      <c r="LJT58" s="113"/>
      <c r="LJU58" s="113"/>
      <c r="LJV58" s="113"/>
      <c r="LJW58" s="113"/>
      <c r="LJX58" s="113"/>
      <c r="LJY58" s="113"/>
      <c r="LJZ58" s="113"/>
      <c r="LKA58" s="113"/>
      <c r="LKB58" s="113"/>
      <c r="LKC58" s="113"/>
      <c r="LKD58" s="113"/>
      <c r="LKE58" s="113"/>
      <c r="LKF58" s="113"/>
      <c r="LKG58" s="113"/>
      <c r="LKH58" s="113"/>
      <c r="LKI58" s="113"/>
      <c r="LKJ58" s="113"/>
      <c r="LKK58" s="113"/>
      <c r="LKL58" s="113"/>
      <c r="LKM58" s="113"/>
      <c r="LKN58" s="113"/>
      <c r="LKO58" s="113"/>
      <c r="LKP58" s="113"/>
      <c r="LKQ58" s="113"/>
      <c r="LKR58" s="113"/>
      <c r="LKS58" s="113"/>
      <c r="LKT58" s="113"/>
      <c r="LKU58" s="113"/>
      <c r="LKV58" s="113"/>
      <c r="LKW58" s="113"/>
      <c r="LKX58" s="113"/>
      <c r="LKY58" s="113"/>
      <c r="LKZ58" s="113"/>
      <c r="LLA58" s="113"/>
      <c r="LLB58" s="113"/>
      <c r="LLC58" s="113"/>
      <c r="LLD58" s="113"/>
      <c r="LLE58" s="113"/>
      <c r="LLF58" s="113"/>
      <c r="LLG58" s="113"/>
      <c r="LLH58" s="113"/>
      <c r="LLI58" s="113"/>
      <c r="LLJ58" s="113"/>
      <c r="LLK58" s="113"/>
      <c r="LLL58" s="113"/>
      <c r="LLM58" s="113"/>
      <c r="LLN58" s="113"/>
      <c r="LLO58" s="113"/>
      <c r="LLP58" s="113"/>
      <c r="LLQ58" s="113"/>
      <c r="LLR58" s="113"/>
      <c r="LLS58" s="113"/>
      <c r="LLT58" s="113"/>
      <c r="LLU58" s="113"/>
      <c r="LLV58" s="113"/>
      <c r="LLW58" s="113"/>
      <c r="LLX58" s="113"/>
      <c r="LLY58" s="113"/>
      <c r="LLZ58" s="113"/>
      <c r="LMA58" s="113"/>
      <c r="LMB58" s="113"/>
      <c r="LMC58" s="113"/>
      <c r="LMD58" s="113"/>
      <c r="LME58" s="113"/>
      <c r="LMF58" s="113"/>
      <c r="LMG58" s="113"/>
      <c r="LMH58" s="113"/>
      <c r="LMI58" s="113"/>
      <c r="LMJ58" s="113"/>
      <c r="LMK58" s="113"/>
      <c r="LML58" s="113"/>
      <c r="LMM58" s="113"/>
      <c r="LMN58" s="113"/>
      <c r="LMO58" s="113"/>
      <c r="LMP58" s="113"/>
      <c r="LMQ58" s="113"/>
      <c r="LMR58" s="113"/>
      <c r="LMS58" s="113"/>
      <c r="LMT58" s="113"/>
      <c r="LMU58" s="113"/>
      <c r="LMV58" s="113"/>
      <c r="LMW58" s="113"/>
      <c r="LMX58" s="113"/>
      <c r="LMY58" s="113"/>
      <c r="LMZ58" s="113"/>
      <c r="LNA58" s="113"/>
      <c r="LNB58" s="113"/>
      <c r="LNC58" s="113"/>
      <c r="LND58" s="113"/>
      <c r="LNE58" s="113"/>
      <c r="LNF58" s="113"/>
      <c r="LNG58" s="113"/>
      <c r="LNH58" s="113"/>
      <c r="LNI58" s="113"/>
      <c r="LNJ58" s="113"/>
      <c r="LNK58" s="113"/>
      <c r="LNL58" s="113"/>
      <c r="LNM58" s="113"/>
      <c r="LNN58" s="113"/>
      <c r="LNO58" s="113"/>
      <c r="LNP58" s="113"/>
      <c r="LNQ58" s="113"/>
      <c r="LNR58" s="113"/>
      <c r="LNS58" s="113"/>
      <c r="LNT58" s="113"/>
      <c r="LNU58" s="113"/>
      <c r="LNV58" s="113"/>
      <c r="LNW58" s="113"/>
      <c r="LNX58" s="113"/>
      <c r="LNY58" s="113"/>
      <c r="LNZ58" s="113"/>
      <c r="LOA58" s="113"/>
      <c r="LOB58" s="113"/>
      <c r="LOC58" s="113"/>
      <c r="LOD58" s="113"/>
      <c r="LOE58" s="113"/>
      <c r="LOF58" s="113"/>
      <c r="LOG58" s="113"/>
      <c r="LOH58" s="113"/>
      <c r="LOI58" s="113"/>
      <c r="LOJ58" s="113"/>
      <c r="LOK58" s="113"/>
      <c r="LOL58" s="113"/>
      <c r="LOM58" s="113"/>
      <c r="LON58" s="113"/>
      <c r="LOO58" s="113"/>
      <c r="LOP58" s="113"/>
      <c r="LOQ58" s="113"/>
      <c r="LOR58" s="113"/>
      <c r="LOS58" s="113"/>
      <c r="LOT58" s="113"/>
      <c r="LOU58" s="113"/>
      <c r="LOV58" s="113"/>
      <c r="LOW58" s="113"/>
      <c r="LOX58" s="113"/>
      <c r="LOY58" s="113"/>
      <c r="LOZ58" s="113"/>
      <c r="LPA58" s="113"/>
      <c r="LPB58" s="113"/>
      <c r="LPC58" s="113"/>
      <c r="LPD58" s="113"/>
      <c r="LPE58" s="113"/>
      <c r="LPF58" s="113"/>
      <c r="LPG58" s="113"/>
      <c r="LPH58" s="113"/>
      <c r="LPI58" s="113"/>
      <c r="LPJ58" s="113"/>
      <c r="LPK58" s="113"/>
      <c r="LPL58" s="113"/>
      <c r="LPM58" s="113"/>
      <c r="LPN58" s="113"/>
      <c r="LPO58" s="113"/>
      <c r="LPP58" s="113"/>
      <c r="LPQ58" s="113"/>
      <c r="LPR58" s="113"/>
      <c r="LPS58" s="113"/>
      <c r="LPT58" s="113"/>
      <c r="LPU58" s="113"/>
      <c r="LPV58" s="113"/>
      <c r="LPW58" s="113"/>
      <c r="LPX58" s="113"/>
      <c r="LPY58" s="113"/>
      <c r="LPZ58" s="113"/>
      <c r="LQA58" s="113"/>
      <c r="LQB58" s="113"/>
      <c r="LQC58" s="113"/>
      <c r="LQD58" s="113"/>
      <c r="LQE58" s="113"/>
      <c r="LQF58" s="113"/>
      <c r="LQG58" s="113"/>
      <c r="LQH58" s="113"/>
      <c r="LQI58" s="113"/>
      <c r="LQJ58" s="113"/>
      <c r="LQK58" s="113"/>
      <c r="LQL58" s="113"/>
      <c r="LQM58" s="113"/>
      <c r="LQN58" s="113"/>
      <c r="LQO58" s="113"/>
      <c r="LQP58" s="113"/>
      <c r="LQQ58" s="113"/>
      <c r="LQR58" s="113"/>
      <c r="LQS58" s="113"/>
      <c r="LQT58" s="113"/>
      <c r="LQU58" s="113"/>
      <c r="LQV58" s="113"/>
      <c r="LQW58" s="113"/>
      <c r="LQX58" s="113"/>
      <c r="LQY58" s="113"/>
      <c r="LQZ58" s="113"/>
      <c r="LRA58" s="113"/>
      <c r="LRB58" s="113"/>
      <c r="LRC58" s="113"/>
      <c r="LRD58" s="113"/>
      <c r="LRE58" s="113"/>
      <c r="LRF58" s="113"/>
      <c r="LRG58" s="113"/>
      <c r="LRH58" s="113"/>
      <c r="LRI58" s="113"/>
      <c r="LRJ58" s="113"/>
      <c r="LRK58" s="113"/>
      <c r="LRL58" s="113"/>
      <c r="LRM58" s="113"/>
      <c r="LRN58" s="113"/>
      <c r="LRO58" s="113"/>
      <c r="LRP58" s="113"/>
      <c r="LRQ58" s="113"/>
      <c r="LRR58" s="113"/>
      <c r="LRS58" s="113"/>
      <c r="LRT58" s="113"/>
      <c r="LRU58" s="113"/>
      <c r="LRV58" s="113"/>
      <c r="LRW58" s="113"/>
      <c r="LRX58" s="113"/>
      <c r="LRY58" s="113"/>
      <c r="LRZ58" s="113"/>
      <c r="LSA58" s="113"/>
      <c r="LSB58" s="113"/>
      <c r="LSC58" s="113"/>
      <c r="LSD58" s="113"/>
      <c r="LSE58" s="113"/>
      <c r="LSF58" s="113"/>
      <c r="LSG58" s="113"/>
      <c r="LSH58" s="113"/>
      <c r="LSI58" s="113"/>
      <c r="LSJ58" s="113"/>
      <c r="LSK58" s="113"/>
      <c r="LSL58" s="113"/>
      <c r="LSM58" s="113"/>
      <c r="LSN58" s="113"/>
      <c r="LSO58" s="113"/>
      <c r="LSP58" s="113"/>
      <c r="LSQ58" s="113"/>
      <c r="LSR58" s="113"/>
      <c r="LSS58" s="113"/>
      <c r="LST58" s="113"/>
      <c r="LSU58" s="113"/>
      <c r="LSV58" s="113"/>
      <c r="LSW58" s="113"/>
      <c r="LSX58" s="113"/>
      <c r="LSY58" s="113"/>
      <c r="LSZ58" s="113"/>
      <c r="LTA58" s="113"/>
      <c r="LTB58" s="113"/>
      <c r="LTC58" s="113"/>
      <c r="LTD58" s="113"/>
      <c r="LTE58" s="113"/>
      <c r="LTF58" s="113"/>
      <c r="LTG58" s="113"/>
      <c r="LTH58" s="113"/>
      <c r="LTI58" s="113"/>
      <c r="LTJ58" s="113"/>
      <c r="LTK58" s="113"/>
      <c r="LTL58" s="113"/>
      <c r="LTM58" s="113"/>
      <c r="LTN58" s="113"/>
      <c r="LTO58" s="113"/>
      <c r="LTP58" s="113"/>
      <c r="LTQ58" s="113"/>
      <c r="LTR58" s="113"/>
      <c r="LTS58" s="113"/>
      <c r="LTT58" s="113"/>
      <c r="LTU58" s="113"/>
      <c r="LTV58" s="113"/>
      <c r="LTW58" s="113"/>
      <c r="LTX58" s="113"/>
      <c r="LTY58" s="113"/>
      <c r="LTZ58" s="113"/>
      <c r="LUA58" s="113"/>
      <c r="LUB58" s="113"/>
      <c r="LUC58" s="113"/>
      <c r="LUD58" s="113"/>
      <c r="LUE58" s="113"/>
      <c r="LUF58" s="113"/>
      <c r="LUG58" s="113"/>
      <c r="LUH58" s="113"/>
      <c r="LUI58" s="113"/>
      <c r="LUJ58" s="113"/>
      <c r="LUK58" s="113"/>
      <c r="LUL58" s="113"/>
      <c r="LUM58" s="113"/>
      <c r="LUN58" s="113"/>
      <c r="LUO58" s="113"/>
      <c r="LUP58" s="113"/>
      <c r="LUQ58" s="113"/>
      <c r="LUR58" s="113"/>
      <c r="LUS58" s="113"/>
      <c r="LUT58" s="113"/>
      <c r="LUU58" s="113"/>
      <c r="LUV58" s="113"/>
      <c r="LUW58" s="113"/>
      <c r="LUX58" s="113"/>
      <c r="LUY58" s="113"/>
      <c r="LUZ58" s="113"/>
      <c r="LVA58" s="113"/>
      <c r="LVB58" s="113"/>
      <c r="LVC58" s="113"/>
      <c r="LVD58" s="113"/>
      <c r="LVE58" s="113"/>
      <c r="LVF58" s="113"/>
      <c r="LVG58" s="113"/>
      <c r="LVH58" s="113"/>
      <c r="LVI58" s="113"/>
      <c r="LVJ58" s="113"/>
      <c r="LVK58" s="113"/>
      <c r="LVL58" s="113"/>
      <c r="LVM58" s="113"/>
      <c r="LVN58" s="113"/>
      <c r="LVO58" s="113"/>
      <c r="LVP58" s="113"/>
      <c r="LVQ58" s="113"/>
      <c r="LVR58" s="113"/>
      <c r="LVS58" s="113"/>
      <c r="LVT58" s="113"/>
      <c r="LVU58" s="113"/>
      <c r="LVV58" s="113"/>
      <c r="LVW58" s="113"/>
      <c r="LVX58" s="113"/>
      <c r="LVY58" s="113"/>
      <c r="LVZ58" s="113"/>
      <c r="LWA58" s="113"/>
      <c r="LWB58" s="113"/>
      <c r="LWC58" s="113"/>
      <c r="LWD58" s="113"/>
      <c r="LWE58" s="113"/>
      <c r="LWF58" s="113"/>
      <c r="LWG58" s="113"/>
      <c r="LWH58" s="113"/>
      <c r="LWI58" s="113"/>
      <c r="LWJ58" s="113"/>
      <c r="LWK58" s="113"/>
      <c r="LWL58" s="113"/>
      <c r="LWM58" s="113"/>
      <c r="LWN58" s="113"/>
      <c r="LWO58" s="113"/>
      <c r="LWP58" s="113"/>
      <c r="LWQ58" s="113"/>
      <c r="LWR58" s="113"/>
      <c r="LWS58" s="113"/>
      <c r="LWT58" s="113"/>
      <c r="LWU58" s="113"/>
      <c r="LWV58" s="113"/>
      <c r="LWW58" s="113"/>
      <c r="LWX58" s="113"/>
      <c r="LWY58" s="113"/>
      <c r="LWZ58" s="113"/>
      <c r="LXA58" s="113"/>
      <c r="LXB58" s="113"/>
      <c r="LXC58" s="113"/>
      <c r="LXD58" s="113"/>
      <c r="LXE58" s="113"/>
      <c r="LXF58" s="113"/>
      <c r="LXG58" s="113"/>
      <c r="LXH58" s="113"/>
      <c r="LXI58" s="113"/>
      <c r="LXJ58" s="113"/>
      <c r="LXK58" s="113"/>
      <c r="LXL58" s="113"/>
      <c r="LXM58" s="113"/>
      <c r="LXN58" s="113"/>
      <c r="LXO58" s="113"/>
      <c r="LXP58" s="113"/>
      <c r="LXQ58" s="113"/>
      <c r="LXR58" s="113"/>
      <c r="LXS58" s="113"/>
      <c r="LXT58" s="113"/>
      <c r="LXU58" s="113"/>
      <c r="LXV58" s="113"/>
      <c r="LXW58" s="113"/>
      <c r="LXX58" s="113"/>
      <c r="LXY58" s="113"/>
      <c r="LXZ58" s="113"/>
      <c r="LYA58" s="113"/>
      <c r="LYB58" s="113"/>
      <c r="LYC58" s="113"/>
      <c r="LYD58" s="113"/>
      <c r="LYE58" s="113"/>
      <c r="LYF58" s="113"/>
      <c r="LYG58" s="113"/>
      <c r="LYH58" s="113"/>
      <c r="LYI58" s="113"/>
      <c r="LYJ58" s="113"/>
      <c r="LYK58" s="113"/>
      <c r="LYL58" s="113"/>
      <c r="LYM58" s="113"/>
      <c r="LYN58" s="113"/>
      <c r="LYO58" s="113"/>
      <c r="LYP58" s="113"/>
      <c r="LYQ58" s="113"/>
      <c r="LYR58" s="113"/>
      <c r="LYS58" s="113"/>
      <c r="LYT58" s="113"/>
      <c r="LYU58" s="113"/>
      <c r="LYV58" s="113"/>
      <c r="LYW58" s="113"/>
      <c r="LYX58" s="113"/>
      <c r="LYY58" s="113"/>
      <c r="LYZ58" s="113"/>
      <c r="LZA58" s="113"/>
      <c r="LZB58" s="113"/>
      <c r="LZC58" s="113"/>
      <c r="LZD58" s="113"/>
      <c r="LZE58" s="113"/>
      <c r="LZF58" s="113"/>
      <c r="LZG58" s="113"/>
      <c r="LZH58" s="113"/>
      <c r="LZI58" s="113"/>
      <c r="LZJ58" s="113"/>
      <c r="LZK58" s="113"/>
      <c r="LZL58" s="113"/>
      <c r="LZM58" s="113"/>
      <c r="LZN58" s="113"/>
      <c r="LZO58" s="113"/>
      <c r="LZP58" s="113"/>
      <c r="LZQ58" s="113"/>
      <c r="LZR58" s="113"/>
      <c r="LZS58" s="113"/>
      <c r="LZT58" s="113"/>
      <c r="LZU58" s="113"/>
      <c r="LZV58" s="113"/>
      <c r="LZW58" s="113"/>
      <c r="LZX58" s="113"/>
      <c r="LZY58" s="113"/>
      <c r="LZZ58" s="113"/>
      <c r="MAA58" s="113"/>
      <c r="MAB58" s="113"/>
      <c r="MAC58" s="113"/>
      <c r="MAD58" s="113"/>
      <c r="MAE58" s="113"/>
      <c r="MAF58" s="113"/>
      <c r="MAG58" s="113"/>
      <c r="MAH58" s="113"/>
      <c r="MAI58" s="113"/>
      <c r="MAJ58" s="113"/>
      <c r="MAK58" s="113"/>
      <c r="MAL58" s="113"/>
      <c r="MAM58" s="113"/>
      <c r="MAN58" s="113"/>
      <c r="MAO58" s="113"/>
      <c r="MAP58" s="113"/>
      <c r="MAQ58" s="113"/>
      <c r="MAR58" s="113"/>
      <c r="MAS58" s="113"/>
      <c r="MAT58" s="113"/>
      <c r="MAU58" s="113"/>
      <c r="MAV58" s="113"/>
      <c r="MAW58" s="113"/>
      <c r="MAX58" s="113"/>
      <c r="MAY58" s="113"/>
      <c r="MAZ58" s="113"/>
      <c r="MBA58" s="113"/>
      <c r="MBB58" s="113"/>
      <c r="MBC58" s="113"/>
      <c r="MBD58" s="113"/>
      <c r="MBE58" s="113"/>
      <c r="MBF58" s="113"/>
      <c r="MBG58" s="113"/>
      <c r="MBH58" s="113"/>
      <c r="MBI58" s="113"/>
      <c r="MBJ58" s="113"/>
      <c r="MBK58" s="113"/>
      <c r="MBL58" s="113"/>
      <c r="MBM58" s="113"/>
      <c r="MBN58" s="113"/>
      <c r="MBO58" s="113"/>
      <c r="MBP58" s="113"/>
      <c r="MBQ58" s="113"/>
      <c r="MBR58" s="113"/>
      <c r="MBS58" s="113"/>
      <c r="MBT58" s="113"/>
      <c r="MBU58" s="113"/>
      <c r="MBV58" s="113"/>
      <c r="MBW58" s="113"/>
      <c r="MBX58" s="113"/>
      <c r="MBY58" s="113"/>
      <c r="MBZ58" s="113"/>
      <c r="MCA58" s="113"/>
      <c r="MCB58" s="113"/>
      <c r="MCC58" s="113"/>
      <c r="MCD58" s="113"/>
      <c r="MCE58" s="113"/>
      <c r="MCF58" s="113"/>
      <c r="MCG58" s="113"/>
      <c r="MCH58" s="113"/>
      <c r="MCI58" s="113"/>
      <c r="MCJ58" s="113"/>
      <c r="MCK58" s="113"/>
      <c r="MCL58" s="113"/>
      <c r="MCM58" s="113"/>
      <c r="MCN58" s="113"/>
      <c r="MCO58" s="113"/>
      <c r="MCP58" s="113"/>
      <c r="MCQ58" s="113"/>
      <c r="MCR58" s="113"/>
      <c r="MCS58" s="113"/>
      <c r="MCT58" s="113"/>
      <c r="MCU58" s="113"/>
      <c r="MCV58" s="113"/>
      <c r="MCW58" s="113"/>
      <c r="MCX58" s="113"/>
      <c r="MCY58" s="113"/>
      <c r="MCZ58" s="113"/>
      <c r="MDA58" s="113"/>
      <c r="MDB58" s="113"/>
      <c r="MDC58" s="113"/>
      <c r="MDD58" s="113"/>
      <c r="MDE58" s="113"/>
      <c r="MDF58" s="113"/>
      <c r="MDG58" s="113"/>
      <c r="MDH58" s="113"/>
      <c r="MDI58" s="113"/>
      <c r="MDJ58" s="113"/>
      <c r="MDK58" s="113"/>
      <c r="MDL58" s="113"/>
      <c r="MDM58" s="113"/>
      <c r="MDN58" s="113"/>
      <c r="MDO58" s="113"/>
      <c r="MDP58" s="113"/>
      <c r="MDQ58" s="113"/>
      <c r="MDR58" s="113"/>
      <c r="MDS58" s="113"/>
      <c r="MDT58" s="113"/>
      <c r="MDU58" s="113"/>
      <c r="MDV58" s="113"/>
      <c r="MDW58" s="113"/>
      <c r="MDX58" s="113"/>
      <c r="MDY58" s="113"/>
      <c r="MDZ58" s="113"/>
      <c r="MEA58" s="113"/>
      <c r="MEB58" s="113"/>
      <c r="MEC58" s="113"/>
      <c r="MED58" s="113"/>
      <c r="MEE58" s="113"/>
      <c r="MEF58" s="113"/>
      <c r="MEG58" s="113"/>
      <c r="MEH58" s="113"/>
      <c r="MEI58" s="113"/>
      <c r="MEJ58" s="113"/>
      <c r="MEK58" s="113"/>
      <c r="MEL58" s="113"/>
      <c r="MEM58" s="113"/>
      <c r="MEN58" s="113"/>
      <c r="MEO58" s="113"/>
      <c r="MEP58" s="113"/>
      <c r="MEQ58" s="113"/>
      <c r="MER58" s="113"/>
      <c r="MES58" s="113"/>
      <c r="MET58" s="113"/>
      <c r="MEU58" s="113"/>
      <c r="MEV58" s="113"/>
      <c r="MEW58" s="113"/>
      <c r="MEX58" s="113"/>
      <c r="MEY58" s="113"/>
      <c r="MEZ58" s="113"/>
      <c r="MFA58" s="113"/>
      <c r="MFB58" s="113"/>
      <c r="MFC58" s="113"/>
      <c r="MFD58" s="113"/>
      <c r="MFE58" s="113"/>
      <c r="MFF58" s="113"/>
      <c r="MFG58" s="113"/>
      <c r="MFH58" s="113"/>
      <c r="MFI58" s="113"/>
      <c r="MFJ58" s="113"/>
      <c r="MFK58" s="113"/>
      <c r="MFL58" s="113"/>
      <c r="MFM58" s="113"/>
      <c r="MFN58" s="113"/>
      <c r="MFO58" s="113"/>
      <c r="MFP58" s="113"/>
      <c r="MFQ58" s="113"/>
      <c r="MFR58" s="113"/>
      <c r="MFS58" s="113"/>
      <c r="MFT58" s="113"/>
      <c r="MFU58" s="113"/>
      <c r="MFV58" s="113"/>
      <c r="MFW58" s="113"/>
      <c r="MFX58" s="113"/>
      <c r="MFY58" s="113"/>
      <c r="MFZ58" s="113"/>
      <c r="MGA58" s="113"/>
      <c r="MGB58" s="113"/>
      <c r="MGC58" s="113"/>
      <c r="MGD58" s="113"/>
      <c r="MGE58" s="113"/>
      <c r="MGF58" s="113"/>
      <c r="MGG58" s="113"/>
      <c r="MGH58" s="113"/>
      <c r="MGI58" s="113"/>
      <c r="MGJ58" s="113"/>
      <c r="MGK58" s="113"/>
      <c r="MGL58" s="113"/>
      <c r="MGM58" s="113"/>
      <c r="MGN58" s="113"/>
      <c r="MGO58" s="113"/>
      <c r="MGP58" s="113"/>
      <c r="MGQ58" s="113"/>
      <c r="MGR58" s="113"/>
      <c r="MGS58" s="113"/>
      <c r="MGT58" s="113"/>
      <c r="MGU58" s="113"/>
      <c r="MGV58" s="113"/>
      <c r="MGW58" s="113"/>
      <c r="MGX58" s="113"/>
      <c r="MGY58" s="113"/>
      <c r="MGZ58" s="113"/>
      <c r="MHA58" s="113"/>
      <c r="MHB58" s="113"/>
      <c r="MHC58" s="113"/>
      <c r="MHD58" s="113"/>
      <c r="MHE58" s="113"/>
      <c r="MHF58" s="113"/>
      <c r="MHG58" s="113"/>
      <c r="MHH58" s="113"/>
      <c r="MHI58" s="113"/>
      <c r="MHJ58" s="113"/>
      <c r="MHK58" s="113"/>
      <c r="MHL58" s="113"/>
      <c r="MHM58" s="113"/>
      <c r="MHN58" s="113"/>
      <c r="MHO58" s="113"/>
      <c r="MHP58" s="113"/>
      <c r="MHQ58" s="113"/>
      <c r="MHR58" s="113"/>
      <c r="MHS58" s="113"/>
      <c r="MHT58" s="113"/>
      <c r="MHU58" s="113"/>
      <c r="MHV58" s="113"/>
      <c r="MHW58" s="113"/>
      <c r="MHX58" s="113"/>
      <c r="MHY58" s="113"/>
      <c r="MHZ58" s="113"/>
      <c r="MIA58" s="113"/>
      <c r="MIB58" s="113"/>
      <c r="MIC58" s="113"/>
      <c r="MID58" s="113"/>
      <c r="MIE58" s="113"/>
      <c r="MIF58" s="113"/>
      <c r="MIG58" s="113"/>
      <c r="MIH58" s="113"/>
      <c r="MII58" s="113"/>
      <c r="MIJ58" s="113"/>
      <c r="MIK58" s="113"/>
      <c r="MIL58" s="113"/>
      <c r="MIM58" s="113"/>
      <c r="MIN58" s="113"/>
      <c r="MIO58" s="113"/>
      <c r="MIP58" s="113"/>
      <c r="MIQ58" s="113"/>
      <c r="MIR58" s="113"/>
      <c r="MIS58" s="113"/>
      <c r="MIT58" s="113"/>
      <c r="MIU58" s="113"/>
      <c r="MIV58" s="113"/>
      <c r="MIW58" s="113"/>
      <c r="MIX58" s="113"/>
      <c r="MIY58" s="113"/>
      <c r="MIZ58" s="113"/>
      <c r="MJA58" s="113"/>
      <c r="MJB58" s="113"/>
      <c r="MJC58" s="113"/>
      <c r="MJD58" s="113"/>
      <c r="MJE58" s="113"/>
      <c r="MJF58" s="113"/>
      <c r="MJG58" s="113"/>
      <c r="MJH58" s="113"/>
      <c r="MJI58" s="113"/>
      <c r="MJJ58" s="113"/>
      <c r="MJK58" s="113"/>
      <c r="MJL58" s="113"/>
      <c r="MJM58" s="113"/>
      <c r="MJN58" s="113"/>
      <c r="MJO58" s="113"/>
      <c r="MJP58" s="113"/>
      <c r="MJQ58" s="113"/>
      <c r="MJR58" s="113"/>
      <c r="MJS58" s="113"/>
      <c r="MJT58" s="113"/>
      <c r="MJU58" s="113"/>
      <c r="MJV58" s="113"/>
      <c r="MJW58" s="113"/>
      <c r="MJX58" s="113"/>
      <c r="MJY58" s="113"/>
      <c r="MJZ58" s="113"/>
      <c r="MKA58" s="113"/>
      <c r="MKB58" s="113"/>
      <c r="MKC58" s="113"/>
      <c r="MKD58" s="113"/>
      <c r="MKE58" s="113"/>
      <c r="MKF58" s="113"/>
      <c r="MKG58" s="113"/>
      <c r="MKH58" s="113"/>
      <c r="MKI58" s="113"/>
      <c r="MKJ58" s="113"/>
      <c r="MKK58" s="113"/>
      <c r="MKL58" s="113"/>
      <c r="MKM58" s="113"/>
      <c r="MKN58" s="113"/>
      <c r="MKO58" s="113"/>
      <c r="MKP58" s="113"/>
      <c r="MKQ58" s="113"/>
      <c r="MKR58" s="113"/>
      <c r="MKS58" s="113"/>
      <c r="MKT58" s="113"/>
      <c r="MKU58" s="113"/>
      <c r="MKV58" s="113"/>
      <c r="MKW58" s="113"/>
      <c r="MKX58" s="113"/>
      <c r="MKY58" s="113"/>
      <c r="MKZ58" s="113"/>
      <c r="MLA58" s="113"/>
      <c r="MLB58" s="113"/>
      <c r="MLC58" s="113"/>
      <c r="MLD58" s="113"/>
      <c r="MLE58" s="113"/>
      <c r="MLF58" s="113"/>
      <c r="MLG58" s="113"/>
      <c r="MLH58" s="113"/>
      <c r="MLI58" s="113"/>
      <c r="MLJ58" s="113"/>
      <c r="MLK58" s="113"/>
      <c r="MLL58" s="113"/>
      <c r="MLM58" s="113"/>
      <c r="MLN58" s="113"/>
      <c r="MLO58" s="113"/>
      <c r="MLP58" s="113"/>
      <c r="MLQ58" s="113"/>
      <c r="MLR58" s="113"/>
      <c r="MLS58" s="113"/>
      <c r="MLT58" s="113"/>
      <c r="MLU58" s="113"/>
      <c r="MLV58" s="113"/>
      <c r="MLW58" s="113"/>
      <c r="MLX58" s="113"/>
      <c r="MLY58" s="113"/>
      <c r="MLZ58" s="113"/>
      <c r="MMA58" s="113"/>
      <c r="MMB58" s="113"/>
      <c r="MMC58" s="113"/>
      <c r="MMD58" s="113"/>
      <c r="MME58" s="113"/>
      <c r="MMF58" s="113"/>
      <c r="MMG58" s="113"/>
      <c r="MMH58" s="113"/>
      <c r="MMI58" s="113"/>
      <c r="MMJ58" s="113"/>
      <c r="MMK58" s="113"/>
      <c r="MML58" s="113"/>
      <c r="MMM58" s="113"/>
      <c r="MMN58" s="113"/>
      <c r="MMO58" s="113"/>
      <c r="MMP58" s="113"/>
      <c r="MMQ58" s="113"/>
      <c r="MMR58" s="113"/>
      <c r="MMS58" s="113"/>
      <c r="MMT58" s="113"/>
      <c r="MMU58" s="113"/>
      <c r="MMV58" s="113"/>
      <c r="MMW58" s="113"/>
      <c r="MMX58" s="113"/>
      <c r="MMY58" s="113"/>
      <c r="MMZ58" s="113"/>
      <c r="MNA58" s="113"/>
      <c r="MNB58" s="113"/>
      <c r="MNC58" s="113"/>
      <c r="MND58" s="113"/>
      <c r="MNE58" s="113"/>
      <c r="MNF58" s="113"/>
      <c r="MNG58" s="113"/>
      <c r="MNH58" s="113"/>
      <c r="MNI58" s="113"/>
      <c r="MNJ58" s="113"/>
      <c r="MNK58" s="113"/>
      <c r="MNL58" s="113"/>
      <c r="MNM58" s="113"/>
      <c r="MNN58" s="113"/>
      <c r="MNO58" s="113"/>
      <c r="MNP58" s="113"/>
      <c r="MNQ58" s="113"/>
      <c r="MNR58" s="113"/>
      <c r="MNS58" s="113"/>
      <c r="MNT58" s="113"/>
      <c r="MNU58" s="113"/>
      <c r="MNV58" s="113"/>
      <c r="MNW58" s="113"/>
      <c r="MNX58" s="113"/>
      <c r="MNY58" s="113"/>
      <c r="MNZ58" s="113"/>
      <c r="MOA58" s="113"/>
      <c r="MOB58" s="113"/>
      <c r="MOC58" s="113"/>
      <c r="MOD58" s="113"/>
      <c r="MOE58" s="113"/>
      <c r="MOF58" s="113"/>
      <c r="MOG58" s="113"/>
      <c r="MOH58" s="113"/>
      <c r="MOI58" s="113"/>
      <c r="MOJ58" s="113"/>
      <c r="MOK58" s="113"/>
      <c r="MOL58" s="113"/>
      <c r="MOM58" s="113"/>
      <c r="MON58" s="113"/>
      <c r="MOO58" s="113"/>
      <c r="MOP58" s="113"/>
      <c r="MOQ58" s="113"/>
      <c r="MOR58" s="113"/>
      <c r="MOS58" s="113"/>
      <c r="MOT58" s="113"/>
      <c r="MOU58" s="113"/>
      <c r="MOV58" s="113"/>
      <c r="MOW58" s="113"/>
      <c r="MOX58" s="113"/>
      <c r="MOY58" s="113"/>
      <c r="MOZ58" s="113"/>
      <c r="MPA58" s="113"/>
      <c r="MPB58" s="113"/>
      <c r="MPC58" s="113"/>
      <c r="MPD58" s="113"/>
      <c r="MPE58" s="113"/>
      <c r="MPF58" s="113"/>
      <c r="MPG58" s="113"/>
      <c r="MPH58" s="113"/>
      <c r="MPI58" s="113"/>
      <c r="MPJ58" s="113"/>
      <c r="MPK58" s="113"/>
      <c r="MPL58" s="113"/>
      <c r="MPM58" s="113"/>
      <c r="MPN58" s="113"/>
      <c r="MPO58" s="113"/>
      <c r="MPP58" s="113"/>
      <c r="MPQ58" s="113"/>
      <c r="MPR58" s="113"/>
      <c r="MPS58" s="113"/>
      <c r="MPT58" s="113"/>
      <c r="MPU58" s="113"/>
      <c r="MPV58" s="113"/>
      <c r="MPW58" s="113"/>
      <c r="MPX58" s="113"/>
      <c r="MPY58" s="113"/>
      <c r="MPZ58" s="113"/>
      <c r="MQA58" s="113"/>
      <c r="MQB58" s="113"/>
      <c r="MQC58" s="113"/>
      <c r="MQD58" s="113"/>
      <c r="MQE58" s="113"/>
      <c r="MQF58" s="113"/>
      <c r="MQG58" s="113"/>
      <c r="MQH58" s="113"/>
      <c r="MQI58" s="113"/>
      <c r="MQJ58" s="113"/>
      <c r="MQK58" s="113"/>
      <c r="MQL58" s="113"/>
      <c r="MQM58" s="113"/>
      <c r="MQN58" s="113"/>
      <c r="MQO58" s="113"/>
      <c r="MQP58" s="113"/>
      <c r="MQQ58" s="113"/>
      <c r="MQR58" s="113"/>
      <c r="MQS58" s="113"/>
      <c r="MQT58" s="113"/>
      <c r="MQU58" s="113"/>
      <c r="MQV58" s="113"/>
      <c r="MQW58" s="113"/>
      <c r="MQX58" s="113"/>
      <c r="MQY58" s="113"/>
      <c r="MQZ58" s="113"/>
      <c r="MRA58" s="113"/>
      <c r="MRB58" s="113"/>
      <c r="MRC58" s="113"/>
      <c r="MRD58" s="113"/>
      <c r="MRE58" s="113"/>
      <c r="MRF58" s="113"/>
      <c r="MRG58" s="113"/>
      <c r="MRH58" s="113"/>
      <c r="MRI58" s="113"/>
      <c r="MRJ58" s="113"/>
      <c r="MRK58" s="113"/>
      <c r="MRL58" s="113"/>
      <c r="MRM58" s="113"/>
      <c r="MRN58" s="113"/>
      <c r="MRO58" s="113"/>
      <c r="MRP58" s="113"/>
      <c r="MRQ58" s="113"/>
      <c r="MRR58" s="113"/>
      <c r="MRS58" s="113"/>
      <c r="MRT58" s="113"/>
      <c r="MRU58" s="113"/>
      <c r="MRV58" s="113"/>
      <c r="MRW58" s="113"/>
      <c r="MRX58" s="113"/>
      <c r="MRY58" s="113"/>
      <c r="MRZ58" s="113"/>
      <c r="MSA58" s="113"/>
      <c r="MSB58" s="113"/>
      <c r="MSC58" s="113"/>
      <c r="MSD58" s="113"/>
      <c r="MSE58" s="113"/>
      <c r="MSF58" s="113"/>
      <c r="MSG58" s="113"/>
      <c r="MSH58" s="113"/>
      <c r="MSI58" s="113"/>
      <c r="MSJ58" s="113"/>
      <c r="MSK58" s="113"/>
      <c r="MSL58" s="113"/>
      <c r="MSM58" s="113"/>
      <c r="MSN58" s="113"/>
      <c r="MSO58" s="113"/>
      <c r="MSP58" s="113"/>
      <c r="MSQ58" s="113"/>
      <c r="MSR58" s="113"/>
      <c r="MSS58" s="113"/>
      <c r="MST58" s="113"/>
      <c r="MSU58" s="113"/>
      <c r="MSV58" s="113"/>
      <c r="MSW58" s="113"/>
      <c r="MSX58" s="113"/>
      <c r="MSY58" s="113"/>
      <c r="MSZ58" s="113"/>
      <c r="MTA58" s="113"/>
      <c r="MTB58" s="113"/>
      <c r="MTC58" s="113"/>
      <c r="MTD58" s="113"/>
      <c r="MTE58" s="113"/>
      <c r="MTF58" s="113"/>
      <c r="MTG58" s="113"/>
      <c r="MTH58" s="113"/>
      <c r="MTI58" s="113"/>
      <c r="MTJ58" s="113"/>
      <c r="MTK58" s="113"/>
      <c r="MTL58" s="113"/>
      <c r="MTM58" s="113"/>
      <c r="MTN58" s="113"/>
      <c r="MTO58" s="113"/>
      <c r="MTP58" s="113"/>
      <c r="MTQ58" s="113"/>
      <c r="MTR58" s="113"/>
      <c r="MTS58" s="113"/>
      <c r="MTT58" s="113"/>
      <c r="MTU58" s="113"/>
      <c r="MTV58" s="113"/>
      <c r="MTW58" s="113"/>
      <c r="MTX58" s="113"/>
      <c r="MTY58" s="113"/>
      <c r="MTZ58" s="113"/>
      <c r="MUA58" s="113"/>
      <c r="MUB58" s="113"/>
      <c r="MUC58" s="113"/>
      <c r="MUD58" s="113"/>
      <c r="MUE58" s="113"/>
      <c r="MUF58" s="113"/>
      <c r="MUG58" s="113"/>
      <c r="MUH58" s="113"/>
      <c r="MUI58" s="113"/>
      <c r="MUJ58" s="113"/>
      <c r="MUK58" s="113"/>
      <c r="MUL58" s="113"/>
      <c r="MUM58" s="113"/>
      <c r="MUN58" s="113"/>
      <c r="MUO58" s="113"/>
      <c r="MUP58" s="113"/>
      <c r="MUQ58" s="113"/>
      <c r="MUR58" s="113"/>
      <c r="MUS58" s="113"/>
      <c r="MUT58" s="113"/>
      <c r="MUU58" s="113"/>
      <c r="MUV58" s="113"/>
      <c r="MUW58" s="113"/>
      <c r="MUX58" s="113"/>
      <c r="MUY58" s="113"/>
      <c r="MUZ58" s="113"/>
      <c r="MVA58" s="113"/>
      <c r="MVB58" s="113"/>
      <c r="MVC58" s="113"/>
      <c r="MVD58" s="113"/>
      <c r="MVE58" s="113"/>
      <c r="MVF58" s="113"/>
      <c r="MVG58" s="113"/>
      <c r="MVH58" s="113"/>
      <c r="MVI58" s="113"/>
      <c r="MVJ58" s="113"/>
      <c r="MVK58" s="113"/>
      <c r="MVL58" s="113"/>
      <c r="MVM58" s="113"/>
      <c r="MVN58" s="113"/>
      <c r="MVO58" s="113"/>
      <c r="MVP58" s="113"/>
      <c r="MVQ58" s="113"/>
      <c r="MVR58" s="113"/>
      <c r="MVS58" s="113"/>
      <c r="MVT58" s="113"/>
      <c r="MVU58" s="113"/>
      <c r="MVV58" s="113"/>
      <c r="MVW58" s="113"/>
      <c r="MVX58" s="113"/>
      <c r="MVY58" s="113"/>
      <c r="MVZ58" s="113"/>
      <c r="MWA58" s="113"/>
      <c r="MWB58" s="113"/>
      <c r="MWC58" s="113"/>
      <c r="MWD58" s="113"/>
      <c r="MWE58" s="113"/>
      <c r="MWF58" s="113"/>
      <c r="MWG58" s="113"/>
      <c r="MWH58" s="113"/>
      <c r="MWI58" s="113"/>
      <c r="MWJ58" s="113"/>
      <c r="MWK58" s="113"/>
      <c r="MWL58" s="113"/>
      <c r="MWM58" s="113"/>
      <c r="MWN58" s="113"/>
      <c r="MWO58" s="113"/>
      <c r="MWP58" s="113"/>
      <c r="MWQ58" s="113"/>
      <c r="MWR58" s="113"/>
      <c r="MWS58" s="113"/>
      <c r="MWT58" s="113"/>
      <c r="MWU58" s="113"/>
      <c r="MWV58" s="113"/>
      <c r="MWW58" s="113"/>
      <c r="MWX58" s="113"/>
      <c r="MWY58" s="113"/>
      <c r="MWZ58" s="113"/>
      <c r="MXA58" s="113"/>
      <c r="MXB58" s="113"/>
      <c r="MXC58" s="113"/>
      <c r="MXD58" s="113"/>
      <c r="MXE58" s="113"/>
      <c r="MXF58" s="113"/>
      <c r="MXG58" s="113"/>
      <c r="MXH58" s="113"/>
      <c r="MXI58" s="113"/>
      <c r="MXJ58" s="113"/>
      <c r="MXK58" s="113"/>
      <c r="MXL58" s="113"/>
      <c r="MXM58" s="113"/>
      <c r="MXN58" s="113"/>
      <c r="MXO58" s="113"/>
      <c r="MXP58" s="113"/>
      <c r="MXQ58" s="113"/>
      <c r="MXR58" s="113"/>
      <c r="MXS58" s="113"/>
      <c r="MXT58" s="113"/>
      <c r="MXU58" s="113"/>
      <c r="MXV58" s="113"/>
      <c r="MXW58" s="113"/>
      <c r="MXX58" s="113"/>
      <c r="MXY58" s="113"/>
      <c r="MXZ58" s="113"/>
      <c r="MYA58" s="113"/>
      <c r="MYB58" s="113"/>
      <c r="MYC58" s="113"/>
      <c r="MYD58" s="113"/>
      <c r="MYE58" s="113"/>
      <c r="MYF58" s="113"/>
      <c r="MYG58" s="113"/>
      <c r="MYH58" s="113"/>
      <c r="MYI58" s="113"/>
      <c r="MYJ58" s="113"/>
      <c r="MYK58" s="113"/>
      <c r="MYL58" s="113"/>
      <c r="MYM58" s="113"/>
      <c r="MYN58" s="113"/>
      <c r="MYO58" s="113"/>
      <c r="MYP58" s="113"/>
      <c r="MYQ58" s="113"/>
      <c r="MYR58" s="113"/>
      <c r="MYS58" s="113"/>
      <c r="MYT58" s="113"/>
      <c r="MYU58" s="113"/>
      <c r="MYV58" s="113"/>
      <c r="MYW58" s="113"/>
      <c r="MYX58" s="113"/>
      <c r="MYY58" s="113"/>
      <c r="MYZ58" s="113"/>
      <c r="MZA58" s="113"/>
      <c r="MZB58" s="113"/>
      <c r="MZC58" s="113"/>
      <c r="MZD58" s="113"/>
      <c r="MZE58" s="113"/>
      <c r="MZF58" s="113"/>
      <c r="MZG58" s="113"/>
      <c r="MZH58" s="113"/>
      <c r="MZI58" s="113"/>
      <c r="MZJ58" s="113"/>
      <c r="MZK58" s="113"/>
      <c r="MZL58" s="113"/>
      <c r="MZM58" s="113"/>
      <c r="MZN58" s="113"/>
      <c r="MZO58" s="113"/>
      <c r="MZP58" s="113"/>
      <c r="MZQ58" s="113"/>
      <c r="MZR58" s="113"/>
      <c r="MZS58" s="113"/>
      <c r="MZT58" s="113"/>
      <c r="MZU58" s="113"/>
      <c r="MZV58" s="113"/>
      <c r="MZW58" s="113"/>
      <c r="MZX58" s="113"/>
      <c r="MZY58" s="113"/>
      <c r="MZZ58" s="113"/>
      <c r="NAA58" s="113"/>
      <c r="NAB58" s="113"/>
      <c r="NAC58" s="113"/>
      <c r="NAD58" s="113"/>
      <c r="NAE58" s="113"/>
      <c r="NAF58" s="113"/>
      <c r="NAG58" s="113"/>
      <c r="NAH58" s="113"/>
      <c r="NAI58" s="113"/>
      <c r="NAJ58" s="113"/>
      <c r="NAK58" s="113"/>
      <c r="NAL58" s="113"/>
      <c r="NAM58" s="113"/>
      <c r="NAN58" s="113"/>
      <c r="NAO58" s="113"/>
      <c r="NAP58" s="113"/>
      <c r="NAQ58" s="113"/>
      <c r="NAR58" s="113"/>
      <c r="NAS58" s="113"/>
      <c r="NAT58" s="113"/>
      <c r="NAU58" s="113"/>
      <c r="NAV58" s="113"/>
      <c r="NAW58" s="113"/>
      <c r="NAX58" s="113"/>
      <c r="NAY58" s="113"/>
      <c r="NAZ58" s="113"/>
      <c r="NBA58" s="113"/>
      <c r="NBB58" s="113"/>
      <c r="NBC58" s="113"/>
      <c r="NBD58" s="113"/>
      <c r="NBE58" s="113"/>
      <c r="NBF58" s="113"/>
      <c r="NBG58" s="113"/>
      <c r="NBH58" s="113"/>
      <c r="NBI58" s="113"/>
      <c r="NBJ58" s="113"/>
      <c r="NBK58" s="113"/>
      <c r="NBL58" s="113"/>
      <c r="NBM58" s="113"/>
      <c r="NBN58" s="113"/>
      <c r="NBO58" s="113"/>
      <c r="NBP58" s="113"/>
      <c r="NBQ58" s="113"/>
      <c r="NBR58" s="113"/>
      <c r="NBS58" s="113"/>
      <c r="NBT58" s="113"/>
      <c r="NBU58" s="113"/>
      <c r="NBV58" s="113"/>
      <c r="NBW58" s="113"/>
      <c r="NBX58" s="113"/>
      <c r="NBY58" s="113"/>
      <c r="NBZ58" s="113"/>
      <c r="NCA58" s="113"/>
      <c r="NCB58" s="113"/>
      <c r="NCC58" s="113"/>
      <c r="NCD58" s="113"/>
      <c r="NCE58" s="113"/>
      <c r="NCF58" s="113"/>
      <c r="NCG58" s="113"/>
      <c r="NCH58" s="113"/>
      <c r="NCI58" s="113"/>
      <c r="NCJ58" s="113"/>
      <c r="NCK58" s="113"/>
      <c r="NCL58" s="113"/>
      <c r="NCM58" s="113"/>
      <c r="NCN58" s="113"/>
      <c r="NCO58" s="113"/>
      <c r="NCP58" s="113"/>
      <c r="NCQ58" s="113"/>
      <c r="NCR58" s="113"/>
      <c r="NCS58" s="113"/>
      <c r="NCT58" s="113"/>
      <c r="NCU58" s="113"/>
      <c r="NCV58" s="113"/>
      <c r="NCW58" s="113"/>
      <c r="NCX58" s="113"/>
      <c r="NCY58" s="113"/>
      <c r="NCZ58" s="113"/>
      <c r="NDA58" s="113"/>
      <c r="NDB58" s="113"/>
      <c r="NDC58" s="113"/>
      <c r="NDD58" s="113"/>
      <c r="NDE58" s="113"/>
      <c r="NDF58" s="113"/>
      <c r="NDG58" s="113"/>
      <c r="NDH58" s="113"/>
      <c r="NDI58" s="113"/>
      <c r="NDJ58" s="113"/>
      <c r="NDK58" s="113"/>
      <c r="NDL58" s="113"/>
      <c r="NDM58" s="113"/>
      <c r="NDN58" s="113"/>
      <c r="NDO58" s="113"/>
      <c r="NDP58" s="113"/>
      <c r="NDQ58" s="113"/>
      <c r="NDR58" s="113"/>
      <c r="NDS58" s="113"/>
      <c r="NDT58" s="113"/>
      <c r="NDU58" s="113"/>
      <c r="NDV58" s="113"/>
      <c r="NDW58" s="113"/>
      <c r="NDX58" s="113"/>
      <c r="NDY58" s="113"/>
      <c r="NDZ58" s="113"/>
      <c r="NEA58" s="113"/>
      <c r="NEB58" s="113"/>
      <c r="NEC58" s="113"/>
      <c r="NED58" s="113"/>
      <c r="NEE58" s="113"/>
      <c r="NEF58" s="113"/>
      <c r="NEG58" s="113"/>
      <c r="NEH58" s="113"/>
      <c r="NEI58" s="113"/>
      <c r="NEJ58" s="113"/>
      <c r="NEK58" s="113"/>
      <c r="NEL58" s="113"/>
      <c r="NEM58" s="113"/>
      <c r="NEN58" s="113"/>
      <c r="NEO58" s="113"/>
      <c r="NEP58" s="113"/>
      <c r="NEQ58" s="113"/>
      <c r="NER58" s="113"/>
      <c r="NES58" s="113"/>
      <c r="NET58" s="113"/>
      <c r="NEU58" s="113"/>
      <c r="NEV58" s="113"/>
      <c r="NEW58" s="113"/>
      <c r="NEX58" s="113"/>
      <c r="NEY58" s="113"/>
      <c r="NEZ58" s="113"/>
      <c r="NFA58" s="113"/>
      <c r="NFB58" s="113"/>
      <c r="NFC58" s="113"/>
      <c r="NFD58" s="113"/>
      <c r="NFE58" s="113"/>
      <c r="NFF58" s="113"/>
      <c r="NFG58" s="113"/>
      <c r="NFH58" s="113"/>
      <c r="NFI58" s="113"/>
      <c r="NFJ58" s="113"/>
      <c r="NFK58" s="113"/>
      <c r="NFL58" s="113"/>
      <c r="NFM58" s="113"/>
      <c r="NFN58" s="113"/>
      <c r="NFO58" s="113"/>
      <c r="NFP58" s="113"/>
      <c r="NFQ58" s="113"/>
      <c r="NFR58" s="113"/>
      <c r="NFS58" s="113"/>
      <c r="NFT58" s="113"/>
      <c r="NFU58" s="113"/>
      <c r="NFV58" s="113"/>
      <c r="NFW58" s="113"/>
      <c r="NFX58" s="113"/>
      <c r="NFY58" s="113"/>
      <c r="NFZ58" s="113"/>
      <c r="NGA58" s="113"/>
      <c r="NGB58" s="113"/>
      <c r="NGC58" s="113"/>
      <c r="NGD58" s="113"/>
      <c r="NGE58" s="113"/>
      <c r="NGF58" s="113"/>
      <c r="NGG58" s="113"/>
      <c r="NGH58" s="113"/>
      <c r="NGI58" s="113"/>
      <c r="NGJ58" s="113"/>
      <c r="NGK58" s="113"/>
      <c r="NGL58" s="113"/>
      <c r="NGM58" s="113"/>
      <c r="NGN58" s="113"/>
      <c r="NGO58" s="113"/>
      <c r="NGP58" s="113"/>
      <c r="NGQ58" s="113"/>
      <c r="NGR58" s="113"/>
      <c r="NGS58" s="113"/>
      <c r="NGT58" s="113"/>
      <c r="NGU58" s="113"/>
      <c r="NGV58" s="113"/>
      <c r="NGW58" s="113"/>
      <c r="NGX58" s="113"/>
      <c r="NGY58" s="113"/>
      <c r="NGZ58" s="113"/>
      <c r="NHA58" s="113"/>
      <c r="NHB58" s="113"/>
      <c r="NHC58" s="113"/>
      <c r="NHD58" s="113"/>
      <c r="NHE58" s="113"/>
      <c r="NHF58" s="113"/>
      <c r="NHG58" s="113"/>
      <c r="NHH58" s="113"/>
      <c r="NHI58" s="113"/>
      <c r="NHJ58" s="113"/>
      <c r="NHK58" s="113"/>
      <c r="NHL58" s="113"/>
      <c r="NHM58" s="113"/>
      <c r="NHN58" s="113"/>
      <c r="NHO58" s="113"/>
      <c r="NHP58" s="113"/>
      <c r="NHQ58" s="113"/>
      <c r="NHR58" s="113"/>
      <c r="NHS58" s="113"/>
      <c r="NHT58" s="113"/>
      <c r="NHU58" s="113"/>
      <c r="NHV58" s="113"/>
      <c r="NHW58" s="113"/>
      <c r="NHX58" s="113"/>
      <c r="NHY58" s="113"/>
      <c r="NHZ58" s="113"/>
      <c r="NIA58" s="113"/>
      <c r="NIB58" s="113"/>
      <c r="NIC58" s="113"/>
      <c r="NID58" s="113"/>
      <c r="NIE58" s="113"/>
      <c r="NIF58" s="113"/>
      <c r="NIG58" s="113"/>
      <c r="NIH58" s="113"/>
      <c r="NII58" s="113"/>
      <c r="NIJ58" s="113"/>
      <c r="NIK58" s="113"/>
      <c r="NIL58" s="113"/>
      <c r="NIM58" s="113"/>
      <c r="NIN58" s="113"/>
      <c r="NIO58" s="113"/>
      <c r="NIP58" s="113"/>
      <c r="NIQ58" s="113"/>
      <c r="NIR58" s="113"/>
      <c r="NIS58" s="113"/>
      <c r="NIT58" s="113"/>
      <c r="NIU58" s="113"/>
      <c r="NIV58" s="113"/>
      <c r="NIW58" s="113"/>
      <c r="NIX58" s="113"/>
      <c r="NIY58" s="113"/>
      <c r="NIZ58" s="113"/>
      <c r="NJA58" s="113"/>
      <c r="NJB58" s="113"/>
      <c r="NJC58" s="113"/>
      <c r="NJD58" s="113"/>
      <c r="NJE58" s="113"/>
      <c r="NJF58" s="113"/>
      <c r="NJG58" s="113"/>
      <c r="NJH58" s="113"/>
      <c r="NJI58" s="113"/>
      <c r="NJJ58" s="113"/>
      <c r="NJK58" s="113"/>
      <c r="NJL58" s="113"/>
      <c r="NJM58" s="113"/>
      <c r="NJN58" s="113"/>
      <c r="NJO58" s="113"/>
      <c r="NJP58" s="113"/>
      <c r="NJQ58" s="113"/>
      <c r="NJR58" s="113"/>
      <c r="NJS58" s="113"/>
      <c r="NJT58" s="113"/>
      <c r="NJU58" s="113"/>
      <c r="NJV58" s="113"/>
      <c r="NJW58" s="113"/>
      <c r="NJX58" s="113"/>
      <c r="NJY58" s="113"/>
      <c r="NJZ58" s="113"/>
      <c r="NKA58" s="113"/>
      <c r="NKB58" s="113"/>
      <c r="NKC58" s="113"/>
      <c r="NKD58" s="113"/>
      <c r="NKE58" s="113"/>
      <c r="NKF58" s="113"/>
      <c r="NKG58" s="113"/>
      <c r="NKH58" s="113"/>
      <c r="NKI58" s="113"/>
      <c r="NKJ58" s="113"/>
      <c r="NKK58" s="113"/>
      <c r="NKL58" s="113"/>
      <c r="NKM58" s="113"/>
      <c r="NKN58" s="113"/>
      <c r="NKO58" s="113"/>
      <c r="NKP58" s="113"/>
      <c r="NKQ58" s="113"/>
      <c r="NKR58" s="113"/>
      <c r="NKS58" s="113"/>
      <c r="NKT58" s="113"/>
      <c r="NKU58" s="113"/>
      <c r="NKV58" s="113"/>
      <c r="NKW58" s="113"/>
      <c r="NKX58" s="113"/>
      <c r="NKY58" s="113"/>
      <c r="NKZ58" s="113"/>
      <c r="NLA58" s="113"/>
      <c r="NLB58" s="113"/>
      <c r="NLC58" s="113"/>
      <c r="NLD58" s="113"/>
      <c r="NLE58" s="113"/>
      <c r="NLF58" s="113"/>
      <c r="NLG58" s="113"/>
      <c r="NLH58" s="113"/>
      <c r="NLI58" s="113"/>
      <c r="NLJ58" s="113"/>
      <c r="NLK58" s="113"/>
      <c r="NLL58" s="113"/>
      <c r="NLM58" s="113"/>
      <c r="NLN58" s="113"/>
      <c r="NLO58" s="113"/>
      <c r="NLP58" s="113"/>
      <c r="NLQ58" s="113"/>
      <c r="NLR58" s="113"/>
      <c r="NLS58" s="113"/>
      <c r="NLT58" s="113"/>
      <c r="NLU58" s="113"/>
      <c r="NLV58" s="113"/>
      <c r="NLW58" s="113"/>
      <c r="NLX58" s="113"/>
      <c r="NLY58" s="113"/>
      <c r="NLZ58" s="113"/>
      <c r="NMA58" s="113"/>
      <c r="NMB58" s="113"/>
      <c r="NMC58" s="113"/>
      <c r="NMD58" s="113"/>
      <c r="NME58" s="113"/>
      <c r="NMF58" s="113"/>
      <c r="NMG58" s="113"/>
      <c r="NMH58" s="113"/>
      <c r="NMI58" s="113"/>
      <c r="NMJ58" s="113"/>
      <c r="NMK58" s="113"/>
      <c r="NML58" s="113"/>
      <c r="NMM58" s="113"/>
      <c r="NMN58" s="113"/>
      <c r="NMO58" s="113"/>
      <c r="NMP58" s="113"/>
      <c r="NMQ58" s="113"/>
      <c r="NMR58" s="113"/>
      <c r="NMS58" s="113"/>
      <c r="NMT58" s="113"/>
      <c r="NMU58" s="113"/>
      <c r="NMV58" s="113"/>
      <c r="NMW58" s="113"/>
      <c r="NMX58" s="113"/>
      <c r="NMY58" s="113"/>
      <c r="NMZ58" s="113"/>
      <c r="NNA58" s="113"/>
      <c r="NNB58" s="113"/>
      <c r="NNC58" s="113"/>
      <c r="NND58" s="113"/>
      <c r="NNE58" s="113"/>
      <c r="NNF58" s="113"/>
      <c r="NNG58" s="113"/>
      <c r="NNH58" s="113"/>
      <c r="NNI58" s="113"/>
      <c r="NNJ58" s="113"/>
      <c r="NNK58" s="113"/>
      <c r="NNL58" s="113"/>
      <c r="NNM58" s="113"/>
      <c r="NNN58" s="113"/>
      <c r="NNO58" s="113"/>
      <c r="NNP58" s="113"/>
      <c r="NNQ58" s="113"/>
      <c r="NNR58" s="113"/>
      <c r="NNS58" s="113"/>
      <c r="NNT58" s="113"/>
      <c r="NNU58" s="113"/>
      <c r="NNV58" s="113"/>
      <c r="NNW58" s="113"/>
      <c r="NNX58" s="113"/>
      <c r="NNY58" s="113"/>
      <c r="NNZ58" s="113"/>
      <c r="NOA58" s="113"/>
      <c r="NOB58" s="113"/>
      <c r="NOC58" s="113"/>
      <c r="NOD58" s="113"/>
      <c r="NOE58" s="113"/>
      <c r="NOF58" s="113"/>
      <c r="NOG58" s="113"/>
      <c r="NOH58" s="113"/>
      <c r="NOI58" s="113"/>
      <c r="NOJ58" s="113"/>
      <c r="NOK58" s="113"/>
      <c r="NOL58" s="113"/>
      <c r="NOM58" s="113"/>
      <c r="NON58" s="113"/>
      <c r="NOO58" s="113"/>
      <c r="NOP58" s="113"/>
      <c r="NOQ58" s="113"/>
      <c r="NOR58" s="113"/>
      <c r="NOS58" s="113"/>
      <c r="NOT58" s="113"/>
      <c r="NOU58" s="113"/>
      <c r="NOV58" s="113"/>
      <c r="NOW58" s="113"/>
      <c r="NOX58" s="113"/>
      <c r="NOY58" s="113"/>
      <c r="NOZ58" s="113"/>
      <c r="NPA58" s="113"/>
      <c r="NPB58" s="113"/>
      <c r="NPC58" s="113"/>
      <c r="NPD58" s="113"/>
      <c r="NPE58" s="113"/>
      <c r="NPF58" s="113"/>
      <c r="NPG58" s="113"/>
      <c r="NPH58" s="113"/>
      <c r="NPI58" s="113"/>
      <c r="NPJ58" s="113"/>
      <c r="NPK58" s="113"/>
      <c r="NPL58" s="113"/>
      <c r="NPM58" s="113"/>
      <c r="NPN58" s="113"/>
      <c r="NPO58" s="113"/>
      <c r="NPP58" s="113"/>
      <c r="NPQ58" s="113"/>
      <c r="NPR58" s="113"/>
      <c r="NPS58" s="113"/>
      <c r="NPT58" s="113"/>
      <c r="NPU58" s="113"/>
      <c r="NPV58" s="113"/>
      <c r="NPW58" s="113"/>
      <c r="NPX58" s="113"/>
      <c r="NPY58" s="113"/>
      <c r="NPZ58" s="113"/>
      <c r="NQA58" s="113"/>
      <c r="NQB58" s="113"/>
      <c r="NQC58" s="113"/>
      <c r="NQD58" s="113"/>
      <c r="NQE58" s="113"/>
      <c r="NQF58" s="113"/>
      <c r="NQG58" s="113"/>
      <c r="NQH58" s="113"/>
      <c r="NQI58" s="113"/>
      <c r="NQJ58" s="113"/>
      <c r="NQK58" s="113"/>
      <c r="NQL58" s="113"/>
      <c r="NQM58" s="113"/>
      <c r="NQN58" s="113"/>
      <c r="NQO58" s="113"/>
      <c r="NQP58" s="113"/>
      <c r="NQQ58" s="113"/>
      <c r="NQR58" s="113"/>
      <c r="NQS58" s="113"/>
      <c r="NQT58" s="113"/>
      <c r="NQU58" s="113"/>
      <c r="NQV58" s="113"/>
      <c r="NQW58" s="113"/>
      <c r="NQX58" s="113"/>
      <c r="NQY58" s="113"/>
      <c r="NQZ58" s="113"/>
      <c r="NRA58" s="113"/>
      <c r="NRB58" s="113"/>
      <c r="NRC58" s="113"/>
      <c r="NRD58" s="113"/>
      <c r="NRE58" s="113"/>
      <c r="NRF58" s="113"/>
      <c r="NRG58" s="113"/>
      <c r="NRH58" s="113"/>
      <c r="NRI58" s="113"/>
      <c r="NRJ58" s="113"/>
      <c r="NRK58" s="113"/>
      <c r="NRL58" s="113"/>
      <c r="NRM58" s="113"/>
      <c r="NRN58" s="113"/>
      <c r="NRO58" s="113"/>
      <c r="NRP58" s="113"/>
      <c r="NRQ58" s="113"/>
      <c r="NRR58" s="113"/>
      <c r="NRS58" s="113"/>
      <c r="NRT58" s="113"/>
      <c r="NRU58" s="113"/>
      <c r="NRV58" s="113"/>
      <c r="NRW58" s="113"/>
      <c r="NRX58" s="113"/>
      <c r="NRY58" s="113"/>
      <c r="NRZ58" s="113"/>
      <c r="NSA58" s="113"/>
      <c r="NSB58" s="113"/>
      <c r="NSC58" s="113"/>
      <c r="NSD58" s="113"/>
      <c r="NSE58" s="113"/>
      <c r="NSF58" s="113"/>
      <c r="NSG58" s="113"/>
      <c r="NSH58" s="113"/>
      <c r="NSI58" s="113"/>
      <c r="NSJ58" s="113"/>
      <c r="NSK58" s="113"/>
      <c r="NSL58" s="113"/>
      <c r="NSM58" s="113"/>
      <c r="NSN58" s="113"/>
      <c r="NSO58" s="113"/>
      <c r="NSP58" s="113"/>
      <c r="NSQ58" s="113"/>
      <c r="NSR58" s="113"/>
      <c r="NSS58" s="113"/>
      <c r="NST58" s="113"/>
      <c r="NSU58" s="113"/>
      <c r="NSV58" s="113"/>
      <c r="NSW58" s="113"/>
      <c r="NSX58" s="113"/>
      <c r="NSY58" s="113"/>
      <c r="NSZ58" s="113"/>
      <c r="NTA58" s="113"/>
      <c r="NTB58" s="113"/>
      <c r="NTC58" s="113"/>
      <c r="NTD58" s="113"/>
      <c r="NTE58" s="113"/>
      <c r="NTF58" s="113"/>
      <c r="NTG58" s="113"/>
      <c r="NTH58" s="113"/>
      <c r="NTI58" s="113"/>
      <c r="NTJ58" s="113"/>
      <c r="NTK58" s="113"/>
      <c r="NTL58" s="113"/>
      <c r="NTM58" s="113"/>
      <c r="NTN58" s="113"/>
      <c r="NTO58" s="113"/>
      <c r="NTP58" s="113"/>
      <c r="NTQ58" s="113"/>
      <c r="NTR58" s="113"/>
      <c r="NTS58" s="113"/>
      <c r="NTT58" s="113"/>
      <c r="NTU58" s="113"/>
      <c r="NTV58" s="113"/>
      <c r="NTW58" s="113"/>
      <c r="NTX58" s="113"/>
      <c r="NTY58" s="113"/>
      <c r="NTZ58" s="113"/>
      <c r="NUA58" s="113"/>
      <c r="NUB58" s="113"/>
      <c r="NUC58" s="113"/>
      <c r="NUD58" s="113"/>
      <c r="NUE58" s="113"/>
      <c r="NUF58" s="113"/>
      <c r="NUG58" s="113"/>
      <c r="NUH58" s="113"/>
      <c r="NUI58" s="113"/>
      <c r="NUJ58" s="113"/>
      <c r="NUK58" s="113"/>
      <c r="NUL58" s="113"/>
      <c r="NUM58" s="113"/>
      <c r="NUN58" s="113"/>
      <c r="NUO58" s="113"/>
      <c r="NUP58" s="113"/>
      <c r="NUQ58" s="113"/>
      <c r="NUR58" s="113"/>
      <c r="NUS58" s="113"/>
      <c r="NUT58" s="113"/>
      <c r="NUU58" s="113"/>
      <c r="NUV58" s="113"/>
      <c r="NUW58" s="113"/>
      <c r="NUX58" s="113"/>
      <c r="NUY58" s="113"/>
      <c r="NUZ58" s="113"/>
      <c r="NVA58" s="113"/>
      <c r="NVB58" s="113"/>
      <c r="NVC58" s="113"/>
      <c r="NVD58" s="113"/>
      <c r="NVE58" s="113"/>
      <c r="NVF58" s="113"/>
      <c r="NVG58" s="113"/>
      <c r="NVH58" s="113"/>
      <c r="NVI58" s="113"/>
      <c r="NVJ58" s="113"/>
      <c r="NVK58" s="113"/>
      <c r="NVL58" s="113"/>
      <c r="NVM58" s="113"/>
      <c r="NVN58" s="113"/>
      <c r="NVO58" s="113"/>
      <c r="NVP58" s="113"/>
      <c r="NVQ58" s="113"/>
      <c r="NVR58" s="113"/>
      <c r="NVS58" s="113"/>
      <c r="NVT58" s="113"/>
      <c r="NVU58" s="113"/>
      <c r="NVV58" s="113"/>
      <c r="NVW58" s="113"/>
      <c r="NVX58" s="113"/>
      <c r="NVY58" s="113"/>
      <c r="NVZ58" s="113"/>
      <c r="NWA58" s="113"/>
      <c r="NWB58" s="113"/>
      <c r="NWC58" s="113"/>
      <c r="NWD58" s="113"/>
      <c r="NWE58" s="113"/>
      <c r="NWF58" s="113"/>
      <c r="NWG58" s="113"/>
      <c r="NWH58" s="113"/>
      <c r="NWI58" s="113"/>
      <c r="NWJ58" s="113"/>
      <c r="NWK58" s="113"/>
      <c r="NWL58" s="113"/>
      <c r="NWM58" s="113"/>
      <c r="NWN58" s="113"/>
      <c r="NWO58" s="113"/>
      <c r="NWP58" s="113"/>
      <c r="NWQ58" s="113"/>
      <c r="NWR58" s="113"/>
      <c r="NWS58" s="113"/>
      <c r="NWT58" s="113"/>
      <c r="NWU58" s="113"/>
      <c r="NWV58" s="113"/>
      <c r="NWW58" s="113"/>
      <c r="NWX58" s="113"/>
      <c r="NWY58" s="113"/>
      <c r="NWZ58" s="113"/>
      <c r="NXA58" s="113"/>
      <c r="NXB58" s="113"/>
      <c r="NXC58" s="113"/>
      <c r="NXD58" s="113"/>
      <c r="NXE58" s="113"/>
      <c r="NXF58" s="113"/>
      <c r="NXG58" s="113"/>
      <c r="NXH58" s="113"/>
      <c r="NXI58" s="113"/>
      <c r="NXJ58" s="113"/>
      <c r="NXK58" s="113"/>
      <c r="NXL58" s="113"/>
      <c r="NXM58" s="113"/>
      <c r="NXN58" s="113"/>
      <c r="NXO58" s="113"/>
      <c r="NXP58" s="113"/>
      <c r="NXQ58" s="113"/>
      <c r="NXR58" s="113"/>
      <c r="NXS58" s="113"/>
      <c r="NXT58" s="113"/>
      <c r="NXU58" s="113"/>
      <c r="NXV58" s="113"/>
      <c r="NXW58" s="113"/>
      <c r="NXX58" s="113"/>
      <c r="NXY58" s="113"/>
      <c r="NXZ58" s="113"/>
      <c r="NYA58" s="113"/>
      <c r="NYB58" s="113"/>
      <c r="NYC58" s="113"/>
      <c r="NYD58" s="113"/>
      <c r="NYE58" s="113"/>
      <c r="NYF58" s="113"/>
      <c r="NYG58" s="113"/>
      <c r="NYH58" s="113"/>
      <c r="NYI58" s="113"/>
      <c r="NYJ58" s="113"/>
      <c r="NYK58" s="113"/>
      <c r="NYL58" s="113"/>
      <c r="NYM58" s="113"/>
      <c r="NYN58" s="113"/>
      <c r="NYO58" s="113"/>
      <c r="NYP58" s="113"/>
      <c r="NYQ58" s="113"/>
      <c r="NYR58" s="113"/>
      <c r="NYS58" s="113"/>
      <c r="NYT58" s="113"/>
      <c r="NYU58" s="113"/>
      <c r="NYV58" s="113"/>
      <c r="NYW58" s="113"/>
      <c r="NYX58" s="113"/>
      <c r="NYY58" s="113"/>
      <c r="NYZ58" s="113"/>
      <c r="NZA58" s="113"/>
      <c r="NZB58" s="113"/>
      <c r="NZC58" s="113"/>
      <c r="NZD58" s="113"/>
      <c r="NZE58" s="113"/>
      <c r="NZF58" s="113"/>
      <c r="NZG58" s="113"/>
      <c r="NZH58" s="113"/>
      <c r="NZI58" s="113"/>
      <c r="NZJ58" s="113"/>
      <c r="NZK58" s="113"/>
      <c r="NZL58" s="113"/>
      <c r="NZM58" s="113"/>
      <c r="NZN58" s="113"/>
      <c r="NZO58" s="113"/>
      <c r="NZP58" s="113"/>
      <c r="NZQ58" s="113"/>
      <c r="NZR58" s="113"/>
      <c r="NZS58" s="113"/>
      <c r="NZT58" s="113"/>
      <c r="NZU58" s="113"/>
      <c r="NZV58" s="113"/>
      <c r="NZW58" s="113"/>
      <c r="NZX58" s="113"/>
      <c r="NZY58" s="113"/>
      <c r="NZZ58" s="113"/>
      <c r="OAA58" s="113"/>
      <c r="OAB58" s="113"/>
      <c r="OAC58" s="113"/>
      <c r="OAD58" s="113"/>
      <c r="OAE58" s="113"/>
      <c r="OAF58" s="113"/>
      <c r="OAG58" s="113"/>
      <c r="OAH58" s="113"/>
      <c r="OAI58" s="113"/>
      <c r="OAJ58" s="113"/>
      <c r="OAK58" s="113"/>
      <c r="OAL58" s="113"/>
      <c r="OAM58" s="113"/>
      <c r="OAN58" s="113"/>
      <c r="OAO58" s="113"/>
      <c r="OAP58" s="113"/>
      <c r="OAQ58" s="113"/>
      <c r="OAR58" s="113"/>
      <c r="OAS58" s="113"/>
      <c r="OAT58" s="113"/>
      <c r="OAU58" s="113"/>
      <c r="OAV58" s="113"/>
      <c r="OAW58" s="113"/>
      <c r="OAX58" s="113"/>
      <c r="OAY58" s="113"/>
      <c r="OAZ58" s="113"/>
      <c r="OBA58" s="113"/>
      <c r="OBB58" s="113"/>
      <c r="OBC58" s="113"/>
      <c r="OBD58" s="113"/>
      <c r="OBE58" s="113"/>
      <c r="OBF58" s="113"/>
      <c r="OBG58" s="113"/>
      <c r="OBH58" s="113"/>
      <c r="OBI58" s="113"/>
      <c r="OBJ58" s="113"/>
      <c r="OBK58" s="113"/>
      <c r="OBL58" s="113"/>
      <c r="OBM58" s="113"/>
      <c r="OBN58" s="113"/>
      <c r="OBO58" s="113"/>
      <c r="OBP58" s="113"/>
      <c r="OBQ58" s="113"/>
      <c r="OBR58" s="113"/>
      <c r="OBS58" s="113"/>
      <c r="OBT58" s="113"/>
      <c r="OBU58" s="113"/>
      <c r="OBV58" s="113"/>
      <c r="OBW58" s="113"/>
      <c r="OBX58" s="113"/>
      <c r="OBY58" s="113"/>
      <c r="OBZ58" s="113"/>
      <c r="OCA58" s="113"/>
      <c r="OCB58" s="113"/>
      <c r="OCC58" s="113"/>
      <c r="OCD58" s="113"/>
      <c r="OCE58" s="113"/>
      <c r="OCF58" s="113"/>
      <c r="OCG58" s="113"/>
      <c r="OCH58" s="113"/>
      <c r="OCI58" s="113"/>
      <c r="OCJ58" s="113"/>
      <c r="OCK58" s="113"/>
      <c r="OCL58" s="113"/>
      <c r="OCM58" s="113"/>
      <c r="OCN58" s="113"/>
      <c r="OCO58" s="113"/>
      <c r="OCP58" s="113"/>
      <c r="OCQ58" s="113"/>
      <c r="OCR58" s="113"/>
      <c r="OCS58" s="113"/>
      <c r="OCT58" s="113"/>
      <c r="OCU58" s="113"/>
      <c r="OCV58" s="113"/>
      <c r="OCW58" s="113"/>
      <c r="OCX58" s="113"/>
      <c r="OCY58" s="113"/>
      <c r="OCZ58" s="113"/>
      <c r="ODA58" s="113"/>
      <c r="ODB58" s="113"/>
      <c r="ODC58" s="113"/>
      <c r="ODD58" s="113"/>
      <c r="ODE58" s="113"/>
      <c r="ODF58" s="113"/>
      <c r="ODG58" s="113"/>
      <c r="ODH58" s="113"/>
      <c r="ODI58" s="113"/>
      <c r="ODJ58" s="113"/>
      <c r="ODK58" s="113"/>
      <c r="ODL58" s="113"/>
      <c r="ODM58" s="113"/>
      <c r="ODN58" s="113"/>
      <c r="ODO58" s="113"/>
      <c r="ODP58" s="113"/>
      <c r="ODQ58" s="113"/>
      <c r="ODR58" s="113"/>
      <c r="ODS58" s="113"/>
      <c r="ODT58" s="113"/>
      <c r="ODU58" s="113"/>
      <c r="ODV58" s="113"/>
      <c r="ODW58" s="113"/>
      <c r="ODX58" s="113"/>
      <c r="ODY58" s="113"/>
      <c r="ODZ58" s="113"/>
      <c r="OEA58" s="113"/>
      <c r="OEB58" s="113"/>
      <c r="OEC58" s="113"/>
      <c r="OED58" s="113"/>
      <c r="OEE58" s="113"/>
      <c r="OEF58" s="113"/>
      <c r="OEG58" s="113"/>
      <c r="OEH58" s="113"/>
      <c r="OEI58" s="113"/>
      <c r="OEJ58" s="113"/>
      <c r="OEK58" s="113"/>
      <c r="OEL58" s="113"/>
      <c r="OEM58" s="113"/>
      <c r="OEN58" s="113"/>
      <c r="OEO58" s="113"/>
      <c r="OEP58" s="113"/>
      <c r="OEQ58" s="113"/>
      <c r="OER58" s="113"/>
      <c r="OES58" s="113"/>
      <c r="OET58" s="113"/>
      <c r="OEU58" s="113"/>
      <c r="OEV58" s="113"/>
      <c r="OEW58" s="113"/>
      <c r="OEX58" s="113"/>
      <c r="OEY58" s="113"/>
      <c r="OEZ58" s="113"/>
      <c r="OFA58" s="113"/>
      <c r="OFB58" s="113"/>
      <c r="OFC58" s="113"/>
      <c r="OFD58" s="113"/>
      <c r="OFE58" s="113"/>
      <c r="OFF58" s="113"/>
      <c r="OFG58" s="113"/>
      <c r="OFH58" s="113"/>
      <c r="OFI58" s="113"/>
      <c r="OFJ58" s="113"/>
      <c r="OFK58" s="113"/>
      <c r="OFL58" s="113"/>
      <c r="OFM58" s="113"/>
      <c r="OFN58" s="113"/>
      <c r="OFO58" s="113"/>
      <c r="OFP58" s="113"/>
      <c r="OFQ58" s="113"/>
      <c r="OFR58" s="113"/>
      <c r="OFS58" s="113"/>
      <c r="OFT58" s="113"/>
      <c r="OFU58" s="113"/>
      <c r="OFV58" s="113"/>
      <c r="OFW58" s="113"/>
      <c r="OFX58" s="113"/>
      <c r="OFY58" s="113"/>
      <c r="OFZ58" s="113"/>
      <c r="OGA58" s="113"/>
      <c r="OGB58" s="113"/>
      <c r="OGC58" s="113"/>
      <c r="OGD58" s="113"/>
      <c r="OGE58" s="113"/>
      <c r="OGF58" s="113"/>
      <c r="OGG58" s="113"/>
      <c r="OGH58" s="113"/>
      <c r="OGI58" s="113"/>
      <c r="OGJ58" s="113"/>
      <c r="OGK58" s="113"/>
      <c r="OGL58" s="113"/>
      <c r="OGM58" s="113"/>
      <c r="OGN58" s="113"/>
      <c r="OGO58" s="113"/>
      <c r="OGP58" s="113"/>
      <c r="OGQ58" s="113"/>
      <c r="OGR58" s="113"/>
      <c r="OGS58" s="113"/>
      <c r="OGT58" s="113"/>
      <c r="OGU58" s="113"/>
      <c r="OGV58" s="113"/>
      <c r="OGW58" s="113"/>
      <c r="OGX58" s="113"/>
      <c r="OGY58" s="113"/>
      <c r="OGZ58" s="113"/>
      <c r="OHA58" s="113"/>
      <c r="OHB58" s="113"/>
      <c r="OHC58" s="113"/>
      <c r="OHD58" s="113"/>
      <c r="OHE58" s="113"/>
      <c r="OHF58" s="113"/>
      <c r="OHG58" s="113"/>
      <c r="OHH58" s="113"/>
      <c r="OHI58" s="113"/>
      <c r="OHJ58" s="113"/>
      <c r="OHK58" s="113"/>
      <c r="OHL58" s="113"/>
      <c r="OHM58" s="113"/>
      <c r="OHN58" s="113"/>
      <c r="OHO58" s="113"/>
      <c r="OHP58" s="113"/>
      <c r="OHQ58" s="113"/>
      <c r="OHR58" s="113"/>
      <c r="OHS58" s="113"/>
      <c r="OHT58" s="113"/>
      <c r="OHU58" s="113"/>
      <c r="OHV58" s="113"/>
      <c r="OHW58" s="113"/>
      <c r="OHX58" s="113"/>
      <c r="OHY58" s="113"/>
      <c r="OHZ58" s="113"/>
      <c r="OIA58" s="113"/>
      <c r="OIB58" s="113"/>
      <c r="OIC58" s="113"/>
      <c r="OID58" s="113"/>
      <c r="OIE58" s="113"/>
      <c r="OIF58" s="113"/>
      <c r="OIG58" s="113"/>
      <c r="OIH58" s="113"/>
      <c r="OII58" s="113"/>
      <c r="OIJ58" s="113"/>
      <c r="OIK58" s="113"/>
      <c r="OIL58" s="113"/>
      <c r="OIM58" s="113"/>
      <c r="OIN58" s="113"/>
      <c r="OIO58" s="113"/>
      <c r="OIP58" s="113"/>
      <c r="OIQ58" s="113"/>
      <c r="OIR58" s="113"/>
      <c r="OIS58" s="113"/>
      <c r="OIT58" s="113"/>
      <c r="OIU58" s="113"/>
      <c r="OIV58" s="113"/>
      <c r="OIW58" s="113"/>
      <c r="OIX58" s="113"/>
      <c r="OIY58" s="113"/>
      <c r="OIZ58" s="113"/>
      <c r="OJA58" s="113"/>
      <c r="OJB58" s="113"/>
      <c r="OJC58" s="113"/>
      <c r="OJD58" s="113"/>
      <c r="OJE58" s="113"/>
      <c r="OJF58" s="113"/>
      <c r="OJG58" s="113"/>
      <c r="OJH58" s="113"/>
      <c r="OJI58" s="113"/>
      <c r="OJJ58" s="113"/>
      <c r="OJK58" s="113"/>
      <c r="OJL58" s="113"/>
      <c r="OJM58" s="113"/>
      <c r="OJN58" s="113"/>
      <c r="OJO58" s="113"/>
      <c r="OJP58" s="113"/>
      <c r="OJQ58" s="113"/>
      <c r="OJR58" s="113"/>
      <c r="OJS58" s="113"/>
      <c r="OJT58" s="113"/>
      <c r="OJU58" s="113"/>
      <c r="OJV58" s="113"/>
      <c r="OJW58" s="113"/>
      <c r="OJX58" s="113"/>
      <c r="OJY58" s="113"/>
      <c r="OJZ58" s="113"/>
      <c r="OKA58" s="113"/>
      <c r="OKB58" s="113"/>
      <c r="OKC58" s="113"/>
      <c r="OKD58" s="113"/>
      <c r="OKE58" s="113"/>
      <c r="OKF58" s="113"/>
      <c r="OKG58" s="113"/>
      <c r="OKH58" s="113"/>
      <c r="OKI58" s="113"/>
      <c r="OKJ58" s="113"/>
      <c r="OKK58" s="113"/>
      <c r="OKL58" s="113"/>
      <c r="OKM58" s="113"/>
      <c r="OKN58" s="113"/>
      <c r="OKO58" s="113"/>
      <c r="OKP58" s="113"/>
      <c r="OKQ58" s="113"/>
      <c r="OKR58" s="113"/>
      <c r="OKS58" s="113"/>
      <c r="OKT58" s="113"/>
      <c r="OKU58" s="113"/>
      <c r="OKV58" s="113"/>
      <c r="OKW58" s="113"/>
      <c r="OKX58" s="113"/>
      <c r="OKY58" s="113"/>
      <c r="OKZ58" s="113"/>
      <c r="OLA58" s="113"/>
      <c r="OLB58" s="113"/>
      <c r="OLC58" s="113"/>
      <c r="OLD58" s="113"/>
      <c r="OLE58" s="113"/>
      <c r="OLF58" s="113"/>
      <c r="OLG58" s="113"/>
      <c r="OLH58" s="113"/>
      <c r="OLI58" s="113"/>
      <c r="OLJ58" s="113"/>
      <c r="OLK58" s="113"/>
      <c r="OLL58" s="113"/>
      <c r="OLM58" s="113"/>
      <c r="OLN58" s="113"/>
      <c r="OLO58" s="113"/>
      <c r="OLP58" s="113"/>
      <c r="OLQ58" s="113"/>
      <c r="OLR58" s="113"/>
      <c r="OLS58" s="113"/>
      <c r="OLT58" s="113"/>
      <c r="OLU58" s="113"/>
      <c r="OLV58" s="113"/>
      <c r="OLW58" s="113"/>
      <c r="OLX58" s="113"/>
      <c r="OLY58" s="113"/>
      <c r="OLZ58" s="113"/>
      <c r="OMA58" s="113"/>
      <c r="OMB58" s="113"/>
      <c r="OMC58" s="113"/>
      <c r="OMD58" s="113"/>
      <c r="OME58" s="113"/>
      <c r="OMF58" s="113"/>
      <c r="OMG58" s="113"/>
      <c r="OMH58" s="113"/>
      <c r="OMI58" s="113"/>
      <c r="OMJ58" s="113"/>
      <c r="OMK58" s="113"/>
      <c r="OML58" s="113"/>
      <c r="OMM58" s="113"/>
      <c r="OMN58" s="113"/>
      <c r="OMO58" s="113"/>
      <c r="OMP58" s="113"/>
      <c r="OMQ58" s="113"/>
      <c r="OMR58" s="113"/>
      <c r="OMS58" s="113"/>
      <c r="OMT58" s="113"/>
      <c r="OMU58" s="113"/>
      <c r="OMV58" s="113"/>
      <c r="OMW58" s="113"/>
      <c r="OMX58" s="113"/>
      <c r="OMY58" s="113"/>
      <c r="OMZ58" s="113"/>
      <c r="ONA58" s="113"/>
      <c r="ONB58" s="113"/>
      <c r="ONC58" s="113"/>
      <c r="OND58" s="113"/>
      <c r="ONE58" s="113"/>
      <c r="ONF58" s="113"/>
      <c r="ONG58" s="113"/>
      <c r="ONH58" s="113"/>
      <c r="ONI58" s="113"/>
      <c r="ONJ58" s="113"/>
      <c r="ONK58" s="113"/>
      <c r="ONL58" s="113"/>
      <c r="ONM58" s="113"/>
      <c r="ONN58" s="113"/>
      <c r="ONO58" s="113"/>
      <c r="ONP58" s="113"/>
      <c r="ONQ58" s="113"/>
      <c r="ONR58" s="113"/>
      <c r="ONS58" s="113"/>
      <c r="ONT58" s="113"/>
      <c r="ONU58" s="113"/>
      <c r="ONV58" s="113"/>
      <c r="ONW58" s="113"/>
      <c r="ONX58" s="113"/>
      <c r="ONY58" s="113"/>
      <c r="ONZ58" s="113"/>
      <c r="OOA58" s="113"/>
      <c r="OOB58" s="113"/>
      <c r="OOC58" s="113"/>
      <c r="OOD58" s="113"/>
      <c r="OOE58" s="113"/>
      <c r="OOF58" s="113"/>
      <c r="OOG58" s="113"/>
      <c r="OOH58" s="113"/>
      <c r="OOI58" s="113"/>
      <c r="OOJ58" s="113"/>
      <c r="OOK58" s="113"/>
      <c r="OOL58" s="113"/>
      <c r="OOM58" s="113"/>
      <c r="OON58" s="113"/>
      <c r="OOO58" s="113"/>
      <c r="OOP58" s="113"/>
      <c r="OOQ58" s="113"/>
      <c r="OOR58" s="113"/>
      <c r="OOS58" s="113"/>
      <c r="OOT58" s="113"/>
      <c r="OOU58" s="113"/>
      <c r="OOV58" s="113"/>
      <c r="OOW58" s="113"/>
      <c r="OOX58" s="113"/>
      <c r="OOY58" s="113"/>
      <c r="OOZ58" s="113"/>
      <c r="OPA58" s="113"/>
      <c r="OPB58" s="113"/>
      <c r="OPC58" s="113"/>
      <c r="OPD58" s="113"/>
      <c r="OPE58" s="113"/>
      <c r="OPF58" s="113"/>
      <c r="OPG58" s="113"/>
      <c r="OPH58" s="113"/>
      <c r="OPI58" s="113"/>
      <c r="OPJ58" s="113"/>
      <c r="OPK58" s="113"/>
      <c r="OPL58" s="113"/>
      <c r="OPM58" s="113"/>
      <c r="OPN58" s="113"/>
      <c r="OPO58" s="113"/>
      <c r="OPP58" s="113"/>
      <c r="OPQ58" s="113"/>
      <c r="OPR58" s="113"/>
      <c r="OPS58" s="113"/>
      <c r="OPT58" s="113"/>
      <c r="OPU58" s="113"/>
      <c r="OPV58" s="113"/>
      <c r="OPW58" s="113"/>
      <c r="OPX58" s="113"/>
      <c r="OPY58" s="113"/>
      <c r="OPZ58" s="113"/>
      <c r="OQA58" s="113"/>
      <c r="OQB58" s="113"/>
      <c r="OQC58" s="113"/>
      <c r="OQD58" s="113"/>
      <c r="OQE58" s="113"/>
      <c r="OQF58" s="113"/>
      <c r="OQG58" s="113"/>
      <c r="OQH58" s="113"/>
      <c r="OQI58" s="113"/>
      <c r="OQJ58" s="113"/>
      <c r="OQK58" s="113"/>
      <c r="OQL58" s="113"/>
      <c r="OQM58" s="113"/>
      <c r="OQN58" s="113"/>
      <c r="OQO58" s="113"/>
      <c r="OQP58" s="113"/>
      <c r="OQQ58" s="113"/>
      <c r="OQR58" s="113"/>
      <c r="OQS58" s="113"/>
      <c r="OQT58" s="113"/>
      <c r="OQU58" s="113"/>
      <c r="OQV58" s="113"/>
      <c r="OQW58" s="113"/>
      <c r="OQX58" s="113"/>
      <c r="OQY58" s="113"/>
      <c r="OQZ58" s="113"/>
      <c r="ORA58" s="113"/>
      <c r="ORB58" s="113"/>
      <c r="ORC58" s="113"/>
      <c r="ORD58" s="113"/>
      <c r="ORE58" s="113"/>
      <c r="ORF58" s="113"/>
      <c r="ORG58" s="113"/>
      <c r="ORH58" s="113"/>
      <c r="ORI58" s="113"/>
      <c r="ORJ58" s="113"/>
      <c r="ORK58" s="113"/>
      <c r="ORL58" s="113"/>
      <c r="ORM58" s="113"/>
      <c r="ORN58" s="113"/>
      <c r="ORO58" s="113"/>
      <c r="ORP58" s="113"/>
      <c r="ORQ58" s="113"/>
      <c r="ORR58" s="113"/>
      <c r="ORS58" s="113"/>
      <c r="ORT58" s="113"/>
      <c r="ORU58" s="113"/>
      <c r="ORV58" s="113"/>
      <c r="ORW58" s="113"/>
      <c r="ORX58" s="113"/>
      <c r="ORY58" s="113"/>
      <c r="ORZ58" s="113"/>
      <c r="OSA58" s="113"/>
      <c r="OSB58" s="113"/>
      <c r="OSC58" s="113"/>
      <c r="OSD58" s="113"/>
      <c r="OSE58" s="113"/>
      <c r="OSF58" s="113"/>
      <c r="OSG58" s="113"/>
      <c r="OSH58" s="113"/>
      <c r="OSI58" s="113"/>
      <c r="OSJ58" s="113"/>
      <c r="OSK58" s="113"/>
      <c r="OSL58" s="113"/>
      <c r="OSM58" s="113"/>
      <c r="OSN58" s="113"/>
      <c r="OSO58" s="113"/>
      <c r="OSP58" s="113"/>
      <c r="OSQ58" s="113"/>
      <c r="OSR58" s="113"/>
      <c r="OSS58" s="113"/>
      <c r="OST58" s="113"/>
      <c r="OSU58" s="113"/>
      <c r="OSV58" s="113"/>
      <c r="OSW58" s="113"/>
      <c r="OSX58" s="113"/>
      <c r="OSY58" s="113"/>
      <c r="OSZ58" s="113"/>
      <c r="OTA58" s="113"/>
      <c r="OTB58" s="113"/>
      <c r="OTC58" s="113"/>
      <c r="OTD58" s="113"/>
      <c r="OTE58" s="113"/>
      <c r="OTF58" s="113"/>
      <c r="OTG58" s="113"/>
      <c r="OTH58" s="113"/>
      <c r="OTI58" s="113"/>
      <c r="OTJ58" s="113"/>
      <c r="OTK58" s="113"/>
      <c r="OTL58" s="113"/>
      <c r="OTM58" s="113"/>
      <c r="OTN58" s="113"/>
      <c r="OTO58" s="113"/>
      <c r="OTP58" s="113"/>
      <c r="OTQ58" s="113"/>
      <c r="OTR58" s="113"/>
      <c r="OTS58" s="113"/>
      <c r="OTT58" s="113"/>
      <c r="OTU58" s="113"/>
      <c r="OTV58" s="113"/>
      <c r="OTW58" s="113"/>
      <c r="OTX58" s="113"/>
      <c r="OTY58" s="113"/>
      <c r="OTZ58" s="113"/>
      <c r="OUA58" s="113"/>
      <c r="OUB58" s="113"/>
      <c r="OUC58" s="113"/>
      <c r="OUD58" s="113"/>
      <c r="OUE58" s="113"/>
      <c r="OUF58" s="113"/>
      <c r="OUG58" s="113"/>
      <c r="OUH58" s="113"/>
      <c r="OUI58" s="113"/>
      <c r="OUJ58" s="113"/>
      <c r="OUK58" s="113"/>
      <c r="OUL58" s="113"/>
      <c r="OUM58" s="113"/>
      <c r="OUN58" s="113"/>
      <c r="OUO58" s="113"/>
      <c r="OUP58" s="113"/>
      <c r="OUQ58" s="113"/>
      <c r="OUR58" s="113"/>
      <c r="OUS58" s="113"/>
      <c r="OUT58" s="113"/>
      <c r="OUU58" s="113"/>
      <c r="OUV58" s="113"/>
      <c r="OUW58" s="113"/>
      <c r="OUX58" s="113"/>
      <c r="OUY58" s="113"/>
      <c r="OUZ58" s="113"/>
      <c r="OVA58" s="113"/>
      <c r="OVB58" s="113"/>
      <c r="OVC58" s="113"/>
      <c r="OVD58" s="113"/>
      <c r="OVE58" s="113"/>
      <c r="OVF58" s="113"/>
      <c r="OVG58" s="113"/>
      <c r="OVH58" s="113"/>
      <c r="OVI58" s="113"/>
      <c r="OVJ58" s="113"/>
      <c r="OVK58" s="113"/>
      <c r="OVL58" s="113"/>
      <c r="OVM58" s="113"/>
      <c r="OVN58" s="113"/>
      <c r="OVO58" s="113"/>
      <c r="OVP58" s="113"/>
      <c r="OVQ58" s="113"/>
      <c r="OVR58" s="113"/>
      <c r="OVS58" s="113"/>
      <c r="OVT58" s="113"/>
      <c r="OVU58" s="113"/>
      <c r="OVV58" s="113"/>
      <c r="OVW58" s="113"/>
      <c r="OVX58" s="113"/>
      <c r="OVY58" s="113"/>
      <c r="OVZ58" s="113"/>
      <c r="OWA58" s="113"/>
      <c r="OWB58" s="113"/>
      <c r="OWC58" s="113"/>
      <c r="OWD58" s="113"/>
      <c r="OWE58" s="113"/>
      <c r="OWF58" s="113"/>
      <c r="OWG58" s="113"/>
      <c r="OWH58" s="113"/>
      <c r="OWI58" s="113"/>
      <c r="OWJ58" s="113"/>
      <c r="OWK58" s="113"/>
      <c r="OWL58" s="113"/>
      <c r="OWM58" s="113"/>
      <c r="OWN58" s="113"/>
      <c r="OWO58" s="113"/>
      <c r="OWP58" s="113"/>
      <c r="OWQ58" s="113"/>
      <c r="OWR58" s="113"/>
      <c r="OWS58" s="113"/>
      <c r="OWT58" s="113"/>
      <c r="OWU58" s="113"/>
      <c r="OWV58" s="113"/>
      <c r="OWW58" s="113"/>
      <c r="OWX58" s="113"/>
      <c r="OWY58" s="113"/>
      <c r="OWZ58" s="113"/>
      <c r="OXA58" s="113"/>
      <c r="OXB58" s="113"/>
      <c r="OXC58" s="113"/>
      <c r="OXD58" s="113"/>
      <c r="OXE58" s="113"/>
      <c r="OXF58" s="113"/>
      <c r="OXG58" s="113"/>
      <c r="OXH58" s="113"/>
      <c r="OXI58" s="113"/>
      <c r="OXJ58" s="113"/>
      <c r="OXK58" s="113"/>
      <c r="OXL58" s="113"/>
      <c r="OXM58" s="113"/>
      <c r="OXN58" s="113"/>
      <c r="OXO58" s="113"/>
      <c r="OXP58" s="113"/>
      <c r="OXQ58" s="113"/>
      <c r="OXR58" s="113"/>
      <c r="OXS58" s="113"/>
      <c r="OXT58" s="113"/>
      <c r="OXU58" s="113"/>
      <c r="OXV58" s="113"/>
      <c r="OXW58" s="113"/>
      <c r="OXX58" s="113"/>
      <c r="OXY58" s="113"/>
      <c r="OXZ58" s="113"/>
      <c r="OYA58" s="113"/>
      <c r="OYB58" s="113"/>
      <c r="OYC58" s="113"/>
      <c r="OYD58" s="113"/>
      <c r="OYE58" s="113"/>
      <c r="OYF58" s="113"/>
      <c r="OYG58" s="113"/>
      <c r="OYH58" s="113"/>
      <c r="OYI58" s="113"/>
      <c r="OYJ58" s="113"/>
      <c r="OYK58" s="113"/>
      <c r="OYL58" s="113"/>
      <c r="OYM58" s="113"/>
      <c r="OYN58" s="113"/>
      <c r="OYO58" s="113"/>
      <c r="OYP58" s="113"/>
      <c r="OYQ58" s="113"/>
      <c r="OYR58" s="113"/>
      <c r="OYS58" s="113"/>
      <c r="OYT58" s="113"/>
      <c r="OYU58" s="113"/>
      <c r="OYV58" s="113"/>
      <c r="OYW58" s="113"/>
      <c r="OYX58" s="113"/>
      <c r="OYY58" s="113"/>
      <c r="OYZ58" s="113"/>
      <c r="OZA58" s="113"/>
      <c r="OZB58" s="113"/>
      <c r="OZC58" s="113"/>
      <c r="OZD58" s="113"/>
      <c r="OZE58" s="113"/>
      <c r="OZF58" s="113"/>
      <c r="OZG58" s="113"/>
      <c r="OZH58" s="113"/>
      <c r="OZI58" s="113"/>
      <c r="OZJ58" s="113"/>
      <c r="OZK58" s="113"/>
      <c r="OZL58" s="113"/>
      <c r="OZM58" s="113"/>
      <c r="OZN58" s="113"/>
      <c r="OZO58" s="113"/>
      <c r="OZP58" s="113"/>
      <c r="OZQ58" s="113"/>
      <c r="OZR58" s="113"/>
      <c r="OZS58" s="113"/>
      <c r="OZT58" s="113"/>
      <c r="OZU58" s="113"/>
      <c r="OZV58" s="113"/>
      <c r="OZW58" s="113"/>
      <c r="OZX58" s="113"/>
      <c r="OZY58" s="113"/>
      <c r="OZZ58" s="113"/>
      <c r="PAA58" s="113"/>
      <c r="PAB58" s="113"/>
      <c r="PAC58" s="113"/>
      <c r="PAD58" s="113"/>
      <c r="PAE58" s="113"/>
      <c r="PAF58" s="113"/>
      <c r="PAG58" s="113"/>
      <c r="PAH58" s="113"/>
      <c r="PAI58" s="113"/>
      <c r="PAJ58" s="113"/>
      <c r="PAK58" s="113"/>
      <c r="PAL58" s="113"/>
      <c r="PAM58" s="113"/>
      <c r="PAN58" s="113"/>
      <c r="PAO58" s="113"/>
      <c r="PAP58" s="113"/>
      <c r="PAQ58" s="113"/>
      <c r="PAR58" s="113"/>
      <c r="PAS58" s="113"/>
      <c r="PAT58" s="113"/>
      <c r="PAU58" s="113"/>
      <c r="PAV58" s="113"/>
      <c r="PAW58" s="113"/>
      <c r="PAX58" s="113"/>
      <c r="PAY58" s="113"/>
      <c r="PAZ58" s="113"/>
      <c r="PBA58" s="113"/>
      <c r="PBB58" s="113"/>
      <c r="PBC58" s="113"/>
      <c r="PBD58" s="113"/>
      <c r="PBE58" s="113"/>
      <c r="PBF58" s="113"/>
      <c r="PBG58" s="113"/>
      <c r="PBH58" s="113"/>
      <c r="PBI58" s="113"/>
      <c r="PBJ58" s="113"/>
      <c r="PBK58" s="113"/>
      <c r="PBL58" s="113"/>
      <c r="PBM58" s="113"/>
      <c r="PBN58" s="113"/>
      <c r="PBO58" s="113"/>
      <c r="PBP58" s="113"/>
      <c r="PBQ58" s="113"/>
      <c r="PBR58" s="113"/>
      <c r="PBS58" s="113"/>
      <c r="PBT58" s="113"/>
      <c r="PBU58" s="113"/>
      <c r="PBV58" s="113"/>
      <c r="PBW58" s="113"/>
      <c r="PBX58" s="113"/>
      <c r="PBY58" s="113"/>
      <c r="PBZ58" s="113"/>
      <c r="PCA58" s="113"/>
      <c r="PCB58" s="113"/>
      <c r="PCC58" s="113"/>
      <c r="PCD58" s="113"/>
      <c r="PCE58" s="113"/>
      <c r="PCF58" s="113"/>
      <c r="PCG58" s="113"/>
      <c r="PCH58" s="113"/>
      <c r="PCI58" s="113"/>
      <c r="PCJ58" s="113"/>
      <c r="PCK58" s="113"/>
      <c r="PCL58" s="113"/>
      <c r="PCM58" s="113"/>
      <c r="PCN58" s="113"/>
      <c r="PCO58" s="113"/>
      <c r="PCP58" s="113"/>
      <c r="PCQ58" s="113"/>
      <c r="PCR58" s="113"/>
      <c r="PCS58" s="113"/>
      <c r="PCT58" s="113"/>
      <c r="PCU58" s="113"/>
      <c r="PCV58" s="113"/>
      <c r="PCW58" s="113"/>
      <c r="PCX58" s="113"/>
      <c r="PCY58" s="113"/>
      <c r="PCZ58" s="113"/>
      <c r="PDA58" s="113"/>
      <c r="PDB58" s="113"/>
      <c r="PDC58" s="113"/>
      <c r="PDD58" s="113"/>
      <c r="PDE58" s="113"/>
      <c r="PDF58" s="113"/>
      <c r="PDG58" s="113"/>
      <c r="PDH58" s="113"/>
      <c r="PDI58" s="113"/>
      <c r="PDJ58" s="113"/>
      <c r="PDK58" s="113"/>
      <c r="PDL58" s="113"/>
      <c r="PDM58" s="113"/>
      <c r="PDN58" s="113"/>
      <c r="PDO58" s="113"/>
      <c r="PDP58" s="113"/>
      <c r="PDQ58" s="113"/>
      <c r="PDR58" s="113"/>
      <c r="PDS58" s="113"/>
      <c r="PDT58" s="113"/>
      <c r="PDU58" s="113"/>
      <c r="PDV58" s="113"/>
      <c r="PDW58" s="113"/>
      <c r="PDX58" s="113"/>
      <c r="PDY58" s="113"/>
      <c r="PDZ58" s="113"/>
      <c r="PEA58" s="113"/>
      <c r="PEB58" s="113"/>
      <c r="PEC58" s="113"/>
      <c r="PED58" s="113"/>
      <c r="PEE58" s="113"/>
      <c r="PEF58" s="113"/>
      <c r="PEG58" s="113"/>
      <c r="PEH58" s="113"/>
      <c r="PEI58" s="113"/>
      <c r="PEJ58" s="113"/>
      <c r="PEK58" s="113"/>
      <c r="PEL58" s="113"/>
      <c r="PEM58" s="113"/>
      <c r="PEN58" s="113"/>
      <c r="PEO58" s="113"/>
      <c r="PEP58" s="113"/>
      <c r="PEQ58" s="113"/>
      <c r="PER58" s="113"/>
      <c r="PES58" s="113"/>
      <c r="PET58" s="113"/>
      <c r="PEU58" s="113"/>
      <c r="PEV58" s="113"/>
      <c r="PEW58" s="113"/>
      <c r="PEX58" s="113"/>
      <c r="PEY58" s="113"/>
      <c r="PEZ58" s="113"/>
      <c r="PFA58" s="113"/>
      <c r="PFB58" s="113"/>
      <c r="PFC58" s="113"/>
      <c r="PFD58" s="113"/>
      <c r="PFE58" s="113"/>
      <c r="PFF58" s="113"/>
      <c r="PFG58" s="113"/>
      <c r="PFH58" s="113"/>
      <c r="PFI58" s="113"/>
      <c r="PFJ58" s="113"/>
      <c r="PFK58" s="113"/>
      <c r="PFL58" s="113"/>
      <c r="PFM58" s="113"/>
      <c r="PFN58" s="113"/>
      <c r="PFO58" s="113"/>
      <c r="PFP58" s="113"/>
      <c r="PFQ58" s="113"/>
      <c r="PFR58" s="113"/>
      <c r="PFS58" s="113"/>
      <c r="PFT58" s="113"/>
      <c r="PFU58" s="113"/>
      <c r="PFV58" s="113"/>
      <c r="PFW58" s="113"/>
      <c r="PFX58" s="113"/>
      <c r="PFY58" s="113"/>
      <c r="PFZ58" s="113"/>
      <c r="PGA58" s="113"/>
      <c r="PGB58" s="113"/>
      <c r="PGC58" s="113"/>
      <c r="PGD58" s="113"/>
      <c r="PGE58" s="113"/>
      <c r="PGF58" s="113"/>
      <c r="PGG58" s="113"/>
      <c r="PGH58" s="113"/>
      <c r="PGI58" s="113"/>
      <c r="PGJ58" s="113"/>
      <c r="PGK58" s="113"/>
      <c r="PGL58" s="113"/>
      <c r="PGM58" s="113"/>
      <c r="PGN58" s="113"/>
      <c r="PGO58" s="113"/>
      <c r="PGP58" s="113"/>
      <c r="PGQ58" s="113"/>
      <c r="PGR58" s="113"/>
      <c r="PGS58" s="113"/>
      <c r="PGT58" s="113"/>
      <c r="PGU58" s="113"/>
      <c r="PGV58" s="113"/>
      <c r="PGW58" s="113"/>
      <c r="PGX58" s="113"/>
      <c r="PGY58" s="113"/>
      <c r="PGZ58" s="113"/>
      <c r="PHA58" s="113"/>
      <c r="PHB58" s="113"/>
      <c r="PHC58" s="113"/>
      <c r="PHD58" s="113"/>
      <c r="PHE58" s="113"/>
      <c r="PHF58" s="113"/>
      <c r="PHG58" s="113"/>
      <c r="PHH58" s="113"/>
      <c r="PHI58" s="113"/>
      <c r="PHJ58" s="113"/>
      <c r="PHK58" s="113"/>
      <c r="PHL58" s="113"/>
      <c r="PHM58" s="113"/>
      <c r="PHN58" s="113"/>
      <c r="PHO58" s="113"/>
      <c r="PHP58" s="113"/>
      <c r="PHQ58" s="113"/>
      <c r="PHR58" s="113"/>
      <c r="PHS58" s="113"/>
      <c r="PHT58" s="113"/>
      <c r="PHU58" s="113"/>
      <c r="PHV58" s="113"/>
      <c r="PHW58" s="113"/>
      <c r="PHX58" s="113"/>
      <c r="PHY58" s="113"/>
      <c r="PHZ58" s="113"/>
      <c r="PIA58" s="113"/>
      <c r="PIB58" s="113"/>
      <c r="PIC58" s="113"/>
      <c r="PID58" s="113"/>
      <c r="PIE58" s="113"/>
      <c r="PIF58" s="113"/>
      <c r="PIG58" s="113"/>
      <c r="PIH58" s="113"/>
      <c r="PII58" s="113"/>
      <c r="PIJ58" s="113"/>
      <c r="PIK58" s="113"/>
      <c r="PIL58" s="113"/>
      <c r="PIM58" s="113"/>
      <c r="PIN58" s="113"/>
      <c r="PIO58" s="113"/>
      <c r="PIP58" s="113"/>
      <c r="PIQ58" s="113"/>
      <c r="PIR58" s="113"/>
      <c r="PIS58" s="113"/>
      <c r="PIT58" s="113"/>
      <c r="PIU58" s="113"/>
      <c r="PIV58" s="113"/>
      <c r="PIW58" s="113"/>
      <c r="PIX58" s="113"/>
      <c r="PIY58" s="113"/>
      <c r="PIZ58" s="113"/>
      <c r="PJA58" s="113"/>
      <c r="PJB58" s="113"/>
      <c r="PJC58" s="113"/>
      <c r="PJD58" s="113"/>
      <c r="PJE58" s="113"/>
      <c r="PJF58" s="113"/>
      <c r="PJG58" s="113"/>
      <c r="PJH58" s="113"/>
      <c r="PJI58" s="113"/>
      <c r="PJJ58" s="113"/>
      <c r="PJK58" s="113"/>
      <c r="PJL58" s="113"/>
      <c r="PJM58" s="113"/>
      <c r="PJN58" s="113"/>
      <c r="PJO58" s="113"/>
      <c r="PJP58" s="113"/>
      <c r="PJQ58" s="113"/>
      <c r="PJR58" s="113"/>
      <c r="PJS58" s="113"/>
      <c r="PJT58" s="113"/>
      <c r="PJU58" s="113"/>
      <c r="PJV58" s="113"/>
      <c r="PJW58" s="113"/>
      <c r="PJX58" s="113"/>
      <c r="PJY58" s="113"/>
      <c r="PJZ58" s="113"/>
      <c r="PKA58" s="113"/>
      <c r="PKB58" s="113"/>
      <c r="PKC58" s="113"/>
      <c r="PKD58" s="113"/>
      <c r="PKE58" s="113"/>
      <c r="PKF58" s="113"/>
      <c r="PKG58" s="113"/>
      <c r="PKH58" s="113"/>
      <c r="PKI58" s="113"/>
      <c r="PKJ58" s="113"/>
      <c r="PKK58" s="113"/>
      <c r="PKL58" s="113"/>
      <c r="PKM58" s="113"/>
      <c r="PKN58" s="113"/>
      <c r="PKO58" s="113"/>
      <c r="PKP58" s="113"/>
      <c r="PKQ58" s="113"/>
      <c r="PKR58" s="113"/>
      <c r="PKS58" s="113"/>
      <c r="PKT58" s="113"/>
      <c r="PKU58" s="113"/>
      <c r="PKV58" s="113"/>
      <c r="PKW58" s="113"/>
      <c r="PKX58" s="113"/>
      <c r="PKY58" s="113"/>
      <c r="PKZ58" s="113"/>
      <c r="PLA58" s="113"/>
      <c r="PLB58" s="113"/>
      <c r="PLC58" s="113"/>
      <c r="PLD58" s="113"/>
      <c r="PLE58" s="113"/>
      <c r="PLF58" s="113"/>
      <c r="PLG58" s="113"/>
      <c r="PLH58" s="113"/>
      <c r="PLI58" s="113"/>
      <c r="PLJ58" s="113"/>
      <c r="PLK58" s="113"/>
      <c r="PLL58" s="113"/>
      <c r="PLM58" s="113"/>
      <c r="PLN58" s="113"/>
      <c r="PLO58" s="113"/>
      <c r="PLP58" s="113"/>
      <c r="PLQ58" s="113"/>
      <c r="PLR58" s="113"/>
      <c r="PLS58" s="113"/>
      <c r="PLT58" s="113"/>
      <c r="PLU58" s="113"/>
      <c r="PLV58" s="113"/>
      <c r="PLW58" s="113"/>
      <c r="PLX58" s="113"/>
      <c r="PLY58" s="113"/>
      <c r="PLZ58" s="113"/>
      <c r="PMA58" s="113"/>
      <c r="PMB58" s="113"/>
      <c r="PMC58" s="113"/>
      <c r="PMD58" s="113"/>
      <c r="PME58" s="113"/>
      <c r="PMF58" s="113"/>
      <c r="PMG58" s="113"/>
      <c r="PMH58" s="113"/>
      <c r="PMI58" s="113"/>
      <c r="PMJ58" s="113"/>
      <c r="PMK58" s="113"/>
      <c r="PML58" s="113"/>
      <c r="PMM58" s="113"/>
      <c r="PMN58" s="113"/>
      <c r="PMO58" s="113"/>
      <c r="PMP58" s="113"/>
      <c r="PMQ58" s="113"/>
      <c r="PMR58" s="113"/>
      <c r="PMS58" s="113"/>
      <c r="PMT58" s="113"/>
      <c r="PMU58" s="113"/>
      <c r="PMV58" s="113"/>
      <c r="PMW58" s="113"/>
      <c r="PMX58" s="113"/>
      <c r="PMY58" s="113"/>
      <c r="PMZ58" s="113"/>
      <c r="PNA58" s="113"/>
      <c r="PNB58" s="113"/>
      <c r="PNC58" s="113"/>
      <c r="PND58" s="113"/>
      <c r="PNE58" s="113"/>
      <c r="PNF58" s="113"/>
      <c r="PNG58" s="113"/>
      <c r="PNH58" s="113"/>
      <c r="PNI58" s="113"/>
      <c r="PNJ58" s="113"/>
      <c r="PNK58" s="113"/>
      <c r="PNL58" s="113"/>
      <c r="PNM58" s="113"/>
      <c r="PNN58" s="113"/>
      <c r="PNO58" s="113"/>
      <c r="PNP58" s="113"/>
      <c r="PNQ58" s="113"/>
      <c r="PNR58" s="113"/>
      <c r="PNS58" s="113"/>
      <c r="PNT58" s="113"/>
      <c r="PNU58" s="113"/>
      <c r="PNV58" s="113"/>
      <c r="PNW58" s="113"/>
      <c r="PNX58" s="113"/>
      <c r="PNY58" s="113"/>
      <c r="PNZ58" s="113"/>
      <c r="POA58" s="113"/>
      <c r="POB58" s="113"/>
      <c r="POC58" s="113"/>
      <c r="POD58" s="113"/>
      <c r="POE58" s="113"/>
      <c r="POF58" s="113"/>
      <c r="POG58" s="113"/>
      <c r="POH58" s="113"/>
      <c r="POI58" s="113"/>
      <c r="POJ58" s="113"/>
      <c r="POK58" s="113"/>
      <c r="POL58" s="113"/>
      <c r="POM58" s="113"/>
      <c r="PON58" s="113"/>
      <c r="POO58" s="113"/>
      <c r="POP58" s="113"/>
      <c r="POQ58" s="113"/>
      <c r="POR58" s="113"/>
      <c r="POS58" s="113"/>
      <c r="POT58" s="113"/>
      <c r="POU58" s="113"/>
      <c r="POV58" s="113"/>
      <c r="POW58" s="113"/>
      <c r="POX58" s="113"/>
      <c r="POY58" s="113"/>
      <c r="POZ58" s="113"/>
      <c r="PPA58" s="113"/>
      <c r="PPB58" s="113"/>
      <c r="PPC58" s="113"/>
      <c r="PPD58" s="113"/>
      <c r="PPE58" s="113"/>
      <c r="PPF58" s="113"/>
      <c r="PPG58" s="113"/>
      <c r="PPH58" s="113"/>
      <c r="PPI58" s="113"/>
      <c r="PPJ58" s="113"/>
      <c r="PPK58" s="113"/>
      <c r="PPL58" s="113"/>
      <c r="PPM58" s="113"/>
      <c r="PPN58" s="113"/>
      <c r="PPO58" s="113"/>
      <c r="PPP58" s="113"/>
      <c r="PPQ58" s="113"/>
      <c r="PPR58" s="113"/>
      <c r="PPS58" s="113"/>
      <c r="PPT58" s="113"/>
      <c r="PPU58" s="113"/>
      <c r="PPV58" s="113"/>
      <c r="PPW58" s="113"/>
      <c r="PPX58" s="113"/>
      <c r="PPY58" s="113"/>
      <c r="PPZ58" s="113"/>
      <c r="PQA58" s="113"/>
      <c r="PQB58" s="113"/>
      <c r="PQC58" s="113"/>
      <c r="PQD58" s="113"/>
      <c r="PQE58" s="113"/>
      <c r="PQF58" s="113"/>
      <c r="PQG58" s="113"/>
      <c r="PQH58" s="113"/>
      <c r="PQI58" s="113"/>
      <c r="PQJ58" s="113"/>
      <c r="PQK58" s="113"/>
      <c r="PQL58" s="113"/>
      <c r="PQM58" s="113"/>
      <c r="PQN58" s="113"/>
      <c r="PQO58" s="113"/>
      <c r="PQP58" s="113"/>
      <c r="PQQ58" s="113"/>
      <c r="PQR58" s="113"/>
      <c r="PQS58" s="113"/>
      <c r="PQT58" s="113"/>
      <c r="PQU58" s="113"/>
      <c r="PQV58" s="113"/>
      <c r="PQW58" s="113"/>
      <c r="PQX58" s="113"/>
      <c r="PQY58" s="113"/>
      <c r="PQZ58" s="113"/>
      <c r="PRA58" s="113"/>
      <c r="PRB58" s="113"/>
      <c r="PRC58" s="113"/>
      <c r="PRD58" s="113"/>
      <c r="PRE58" s="113"/>
      <c r="PRF58" s="113"/>
      <c r="PRG58" s="113"/>
      <c r="PRH58" s="113"/>
      <c r="PRI58" s="113"/>
      <c r="PRJ58" s="113"/>
      <c r="PRK58" s="113"/>
      <c r="PRL58" s="113"/>
      <c r="PRM58" s="113"/>
      <c r="PRN58" s="113"/>
      <c r="PRO58" s="113"/>
      <c r="PRP58" s="113"/>
      <c r="PRQ58" s="113"/>
      <c r="PRR58" s="113"/>
      <c r="PRS58" s="113"/>
      <c r="PRT58" s="113"/>
      <c r="PRU58" s="113"/>
      <c r="PRV58" s="113"/>
      <c r="PRW58" s="113"/>
      <c r="PRX58" s="113"/>
      <c r="PRY58" s="113"/>
      <c r="PRZ58" s="113"/>
      <c r="PSA58" s="113"/>
      <c r="PSB58" s="113"/>
      <c r="PSC58" s="113"/>
      <c r="PSD58" s="113"/>
      <c r="PSE58" s="113"/>
      <c r="PSF58" s="113"/>
      <c r="PSG58" s="113"/>
      <c r="PSH58" s="113"/>
      <c r="PSI58" s="113"/>
      <c r="PSJ58" s="113"/>
      <c r="PSK58" s="113"/>
      <c r="PSL58" s="113"/>
      <c r="PSM58" s="113"/>
      <c r="PSN58" s="113"/>
      <c r="PSO58" s="113"/>
      <c r="PSP58" s="113"/>
      <c r="PSQ58" s="113"/>
      <c r="PSR58" s="113"/>
      <c r="PSS58" s="113"/>
      <c r="PST58" s="113"/>
      <c r="PSU58" s="113"/>
      <c r="PSV58" s="113"/>
      <c r="PSW58" s="113"/>
      <c r="PSX58" s="113"/>
      <c r="PSY58" s="113"/>
      <c r="PSZ58" s="113"/>
      <c r="PTA58" s="113"/>
      <c r="PTB58" s="113"/>
      <c r="PTC58" s="113"/>
      <c r="PTD58" s="113"/>
      <c r="PTE58" s="113"/>
      <c r="PTF58" s="113"/>
      <c r="PTG58" s="113"/>
      <c r="PTH58" s="113"/>
      <c r="PTI58" s="113"/>
      <c r="PTJ58" s="113"/>
      <c r="PTK58" s="113"/>
      <c r="PTL58" s="113"/>
      <c r="PTM58" s="113"/>
      <c r="PTN58" s="113"/>
      <c r="PTO58" s="113"/>
      <c r="PTP58" s="113"/>
      <c r="PTQ58" s="113"/>
      <c r="PTR58" s="113"/>
      <c r="PTS58" s="113"/>
      <c r="PTT58" s="113"/>
      <c r="PTU58" s="113"/>
      <c r="PTV58" s="113"/>
      <c r="PTW58" s="113"/>
      <c r="PTX58" s="113"/>
      <c r="PTY58" s="113"/>
      <c r="PTZ58" s="113"/>
      <c r="PUA58" s="113"/>
      <c r="PUB58" s="113"/>
      <c r="PUC58" s="113"/>
      <c r="PUD58" s="113"/>
      <c r="PUE58" s="113"/>
      <c r="PUF58" s="113"/>
      <c r="PUG58" s="113"/>
      <c r="PUH58" s="113"/>
      <c r="PUI58" s="113"/>
      <c r="PUJ58" s="113"/>
      <c r="PUK58" s="113"/>
      <c r="PUL58" s="113"/>
      <c r="PUM58" s="113"/>
      <c r="PUN58" s="113"/>
      <c r="PUO58" s="113"/>
      <c r="PUP58" s="113"/>
      <c r="PUQ58" s="113"/>
      <c r="PUR58" s="113"/>
      <c r="PUS58" s="113"/>
      <c r="PUT58" s="113"/>
      <c r="PUU58" s="113"/>
      <c r="PUV58" s="113"/>
      <c r="PUW58" s="113"/>
      <c r="PUX58" s="113"/>
      <c r="PUY58" s="113"/>
      <c r="PUZ58" s="113"/>
      <c r="PVA58" s="113"/>
      <c r="PVB58" s="113"/>
      <c r="PVC58" s="113"/>
      <c r="PVD58" s="113"/>
      <c r="PVE58" s="113"/>
      <c r="PVF58" s="113"/>
      <c r="PVG58" s="113"/>
      <c r="PVH58" s="113"/>
      <c r="PVI58" s="113"/>
      <c r="PVJ58" s="113"/>
      <c r="PVK58" s="113"/>
      <c r="PVL58" s="113"/>
      <c r="PVM58" s="113"/>
      <c r="PVN58" s="113"/>
      <c r="PVO58" s="113"/>
      <c r="PVP58" s="113"/>
      <c r="PVQ58" s="113"/>
      <c r="PVR58" s="113"/>
      <c r="PVS58" s="113"/>
      <c r="PVT58" s="113"/>
      <c r="PVU58" s="113"/>
      <c r="PVV58" s="113"/>
      <c r="PVW58" s="113"/>
      <c r="PVX58" s="113"/>
      <c r="PVY58" s="113"/>
      <c r="PVZ58" s="113"/>
      <c r="PWA58" s="113"/>
      <c r="PWB58" s="113"/>
      <c r="PWC58" s="113"/>
      <c r="PWD58" s="113"/>
      <c r="PWE58" s="113"/>
      <c r="PWF58" s="113"/>
      <c r="PWG58" s="113"/>
      <c r="PWH58" s="113"/>
      <c r="PWI58" s="113"/>
      <c r="PWJ58" s="113"/>
      <c r="PWK58" s="113"/>
      <c r="PWL58" s="113"/>
      <c r="PWM58" s="113"/>
      <c r="PWN58" s="113"/>
      <c r="PWO58" s="113"/>
      <c r="PWP58" s="113"/>
      <c r="PWQ58" s="113"/>
      <c r="PWR58" s="113"/>
      <c r="PWS58" s="113"/>
      <c r="PWT58" s="113"/>
      <c r="PWU58" s="113"/>
      <c r="PWV58" s="113"/>
      <c r="PWW58" s="113"/>
      <c r="PWX58" s="113"/>
      <c r="PWY58" s="113"/>
      <c r="PWZ58" s="113"/>
      <c r="PXA58" s="113"/>
      <c r="PXB58" s="113"/>
      <c r="PXC58" s="113"/>
      <c r="PXD58" s="113"/>
      <c r="PXE58" s="113"/>
      <c r="PXF58" s="113"/>
      <c r="PXG58" s="113"/>
      <c r="PXH58" s="113"/>
      <c r="PXI58" s="113"/>
      <c r="PXJ58" s="113"/>
      <c r="PXK58" s="113"/>
      <c r="PXL58" s="113"/>
      <c r="PXM58" s="113"/>
      <c r="PXN58" s="113"/>
      <c r="PXO58" s="113"/>
      <c r="PXP58" s="113"/>
      <c r="PXQ58" s="113"/>
      <c r="PXR58" s="113"/>
      <c r="PXS58" s="113"/>
      <c r="PXT58" s="113"/>
      <c r="PXU58" s="113"/>
      <c r="PXV58" s="113"/>
      <c r="PXW58" s="113"/>
      <c r="PXX58" s="113"/>
      <c r="PXY58" s="113"/>
      <c r="PXZ58" s="113"/>
      <c r="PYA58" s="113"/>
      <c r="PYB58" s="113"/>
      <c r="PYC58" s="113"/>
      <c r="PYD58" s="113"/>
      <c r="PYE58" s="113"/>
      <c r="PYF58" s="113"/>
      <c r="PYG58" s="113"/>
      <c r="PYH58" s="113"/>
      <c r="PYI58" s="113"/>
      <c r="PYJ58" s="113"/>
      <c r="PYK58" s="113"/>
      <c r="PYL58" s="113"/>
      <c r="PYM58" s="113"/>
      <c r="PYN58" s="113"/>
      <c r="PYO58" s="113"/>
      <c r="PYP58" s="113"/>
      <c r="PYQ58" s="113"/>
      <c r="PYR58" s="113"/>
      <c r="PYS58" s="113"/>
      <c r="PYT58" s="113"/>
      <c r="PYU58" s="113"/>
      <c r="PYV58" s="113"/>
      <c r="PYW58" s="113"/>
      <c r="PYX58" s="113"/>
      <c r="PYY58" s="113"/>
      <c r="PYZ58" s="113"/>
      <c r="PZA58" s="113"/>
      <c r="PZB58" s="113"/>
      <c r="PZC58" s="113"/>
      <c r="PZD58" s="113"/>
      <c r="PZE58" s="113"/>
      <c r="PZF58" s="113"/>
      <c r="PZG58" s="113"/>
      <c r="PZH58" s="113"/>
      <c r="PZI58" s="113"/>
      <c r="PZJ58" s="113"/>
      <c r="PZK58" s="113"/>
      <c r="PZL58" s="113"/>
      <c r="PZM58" s="113"/>
      <c r="PZN58" s="113"/>
      <c r="PZO58" s="113"/>
      <c r="PZP58" s="113"/>
      <c r="PZQ58" s="113"/>
      <c r="PZR58" s="113"/>
      <c r="PZS58" s="113"/>
      <c r="PZT58" s="113"/>
      <c r="PZU58" s="113"/>
      <c r="PZV58" s="113"/>
      <c r="PZW58" s="113"/>
      <c r="PZX58" s="113"/>
      <c r="PZY58" s="113"/>
      <c r="PZZ58" s="113"/>
      <c r="QAA58" s="113"/>
      <c r="QAB58" s="113"/>
      <c r="QAC58" s="113"/>
      <c r="QAD58" s="113"/>
      <c r="QAE58" s="113"/>
      <c r="QAF58" s="113"/>
      <c r="QAG58" s="113"/>
      <c r="QAH58" s="113"/>
      <c r="QAI58" s="113"/>
      <c r="QAJ58" s="113"/>
      <c r="QAK58" s="113"/>
      <c r="QAL58" s="113"/>
      <c r="QAM58" s="113"/>
      <c r="QAN58" s="113"/>
      <c r="QAO58" s="113"/>
      <c r="QAP58" s="113"/>
      <c r="QAQ58" s="113"/>
      <c r="QAR58" s="113"/>
      <c r="QAS58" s="113"/>
      <c r="QAT58" s="113"/>
      <c r="QAU58" s="113"/>
      <c r="QAV58" s="113"/>
      <c r="QAW58" s="113"/>
      <c r="QAX58" s="113"/>
      <c r="QAY58" s="113"/>
      <c r="QAZ58" s="113"/>
      <c r="QBA58" s="113"/>
      <c r="QBB58" s="113"/>
      <c r="QBC58" s="113"/>
      <c r="QBD58" s="113"/>
      <c r="QBE58" s="113"/>
      <c r="QBF58" s="113"/>
      <c r="QBG58" s="113"/>
      <c r="QBH58" s="113"/>
      <c r="QBI58" s="113"/>
      <c r="QBJ58" s="113"/>
      <c r="QBK58" s="113"/>
      <c r="QBL58" s="113"/>
      <c r="QBM58" s="113"/>
      <c r="QBN58" s="113"/>
      <c r="QBO58" s="113"/>
      <c r="QBP58" s="113"/>
      <c r="QBQ58" s="113"/>
      <c r="QBR58" s="113"/>
      <c r="QBS58" s="113"/>
      <c r="QBT58" s="113"/>
      <c r="QBU58" s="113"/>
      <c r="QBV58" s="113"/>
      <c r="QBW58" s="113"/>
      <c r="QBX58" s="113"/>
      <c r="QBY58" s="113"/>
      <c r="QBZ58" s="113"/>
      <c r="QCA58" s="113"/>
      <c r="QCB58" s="113"/>
      <c r="QCC58" s="113"/>
      <c r="QCD58" s="113"/>
      <c r="QCE58" s="113"/>
      <c r="QCF58" s="113"/>
      <c r="QCG58" s="113"/>
      <c r="QCH58" s="113"/>
      <c r="QCI58" s="113"/>
      <c r="QCJ58" s="113"/>
      <c r="QCK58" s="113"/>
      <c r="QCL58" s="113"/>
      <c r="QCM58" s="113"/>
      <c r="QCN58" s="113"/>
      <c r="QCO58" s="113"/>
      <c r="QCP58" s="113"/>
      <c r="QCQ58" s="113"/>
      <c r="QCR58" s="113"/>
      <c r="QCS58" s="113"/>
      <c r="QCT58" s="113"/>
      <c r="QCU58" s="113"/>
      <c r="QCV58" s="113"/>
      <c r="QCW58" s="113"/>
      <c r="QCX58" s="113"/>
      <c r="QCY58" s="113"/>
      <c r="QCZ58" s="113"/>
      <c r="QDA58" s="113"/>
      <c r="QDB58" s="113"/>
      <c r="QDC58" s="113"/>
      <c r="QDD58" s="113"/>
      <c r="QDE58" s="113"/>
      <c r="QDF58" s="113"/>
      <c r="QDG58" s="113"/>
      <c r="QDH58" s="113"/>
      <c r="QDI58" s="113"/>
      <c r="QDJ58" s="113"/>
      <c r="QDK58" s="113"/>
      <c r="QDL58" s="113"/>
      <c r="QDM58" s="113"/>
      <c r="QDN58" s="113"/>
      <c r="QDO58" s="113"/>
      <c r="QDP58" s="113"/>
      <c r="QDQ58" s="113"/>
      <c r="QDR58" s="113"/>
      <c r="QDS58" s="113"/>
      <c r="QDT58" s="113"/>
      <c r="QDU58" s="113"/>
      <c r="QDV58" s="113"/>
      <c r="QDW58" s="113"/>
      <c r="QDX58" s="113"/>
      <c r="QDY58" s="113"/>
      <c r="QDZ58" s="113"/>
      <c r="QEA58" s="113"/>
      <c r="QEB58" s="113"/>
      <c r="QEC58" s="113"/>
      <c r="QED58" s="113"/>
      <c r="QEE58" s="113"/>
      <c r="QEF58" s="113"/>
      <c r="QEG58" s="113"/>
      <c r="QEH58" s="113"/>
      <c r="QEI58" s="113"/>
      <c r="QEJ58" s="113"/>
      <c r="QEK58" s="113"/>
      <c r="QEL58" s="113"/>
      <c r="QEM58" s="113"/>
      <c r="QEN58" s="113"/>
      <c r="QEO58" s="113"/>
      <c r="QEP58" s="113"/>
      <c r="QEQ58" s="113"/>
      <c r="QER58" s="113"/>
      <c r="QES58" s="113"/>
      <c r="QET58" s="113"/>
      <c r="QEU58" s="113"/>
      <c r="QEV58" s="113"/>
      <c r="QEW58" s="113"/>
      <c r="QEX58" s="113"/>
      <c r="QEY58" s="113"/>
      <c r="QEZ58" s="113"/>
      <c r="QFA58" s="113"/>
      <c r="QFB58" s="113"/>
      <c r="QFC58" s="113"/>
      <c r="QFD58" s="113"/>
      <c r="QFE58" s="113"/>
      <c r="QFF58" s="113"/>
      <c r="QFG58" s="113"/>
      <c r="QFH58" s="113"/>
      <c r="QFI58" s="113"/>
      <c r="QFJ58" s="113"/>
      <c r="QFK58" s="113"/>
      <c r="QFL58" s="113"/>
      <c r="QFM58" s="113"/>
      <c r="QFN58" s="113"/>
      <c r="QFO58" s="113"/>
      <c r="QFP58" s="113"/>
      <c r="QFQ58" s="113"/>
      <c r="QFR58" s="113"/>
      <c r="QFS58" s="113"/>
      <c r="QFT58" s="113"/>
      <c r="QFU58" s="113"/>
      <c r="QFV58" s="113"/>
      <c r="QFW58" s="113"/>
      <c r="QFX58" s="113"/>
      <c r="QFY58" s="113"/>
      <c r="QFZ58" s="113"/>
      <c r="QGA58" s="113"/>
      <c r="QGB58" s="113"/>
      <c r="QGC58" s="113"/>
      <c r="QGD58" s="113"/>
      <c r="QGE58" s="113"/>
      <c r="QGF58" s="113"/>
      <c r="QGG58" s="113"/>
      <c r="QGH58" s="113"/>
      <c r="QGI58" s="113"/>
      <c r="QGJ58" s="113"/>
      <c r="QGK58" s="113"/>
      <c r="QGL58" s="113"/>
      <c r="QGM58" s="113"/>
      <c r="QGN58" s="113"/>
      <c r="QGO58" s="113"/>
      <c r="QGP58" s="113"/>
      <c r="QGQ58" s="113"/>
      <c r="QGR58" s="113"/>
      <c r="QGS58" s="113"/>
      <c r="QGT58" s="113"/>
      <c r="QGU58" s="113"/>
      <c r="QGV58" s="113"/>
      <c r="QGW58" s="113"/>
      <c r="QGX58" s="113"/>
      <c r="QGY58" s="113"/>
      <c r="QGZ58" s="113"/>
      <c r="QHA58" s="113"/>
      <c r="QHB58" s="113"/>
      <c r="QHC58" s="113"/>
      <c r="QHD58" s="113"/>
      <c r="QHE58" s="113"/>
      <c r="QHF58" s="113"/>
      <c r="QHG58" s="113"/>
      <c r="QHH58" s="113"/>
      <c r="QHI58" s="113"/>
      <c r="QHJ58" s="113"/>
      <c r="QHK58" s="113"/>
      <c r="QHL58" s="113"/>
      <c r="QHM58" s="113"/>
      <c r="QHN58" s="113"/>
      <c r="QHO58" s="113"/>
      <c r="QHP58" s="113"/>
      <c r="QHQ58" s="113"/>
      <c r="QHR58" s="113"/>
      <c r="QHS58" s="113"/>
      <c r="QHT58" s="113"/>
      <c r="QHU58" s="113"/>
      <c r="QHV58" s="113"/>
      <c r="QHW58" s="113"/>
      <c r="QHX58" s="113"/>
      <c r="QHY58" s="113"/>
      <c r="QHZ58" s="113"/>
      <c r="QIA58" s="113"/>
      <c r="QIB58" s="113"/>
      <c r="QIC58" s="113"/>
      <c r="QID58" s="113"/>
      <c r="QIE58" s="113"/>
      <c r="QIF58" s="113"/>
      <c r="QIG58" s="113"/>
      <c r="QIH58" s="113"/>
      <c r="QII58" s="113"/>
      <c r="QIJ58" s="113"/>
      <c r="QIK58" s="113"/>
      <c r="QIL58" s="113"/>
      <c r="QIM58" s="113"/>
      <c r="QIN58" s="113"/>
      <c r="QIO58" s="113"/>
      <c r="QIP58" s="113"/>
      <c r="QIQ58" s="113"/>
      <c r="QIR58" s="113"/>
      <c r="QIS58" s="113"/>
      <c r="QIT58" s="113"/>
      <c r="QIU58" s="113"/>
      <c r="QIV58" s="113"/>
      <c r="QIW58" s="113"/>
      <c r="QIX58" s="113"/>
      <c r="QIY58" s="113"/>
      <c r="QIZ58" s="113"/>
      <c r="QJA58" s="113"/>
      <c r="QJB58" s="113"/>
      <c r="QJC58" s="113"/>
      <c r="QJD58" s="113"/>
      <c r="QJE58" s="113"/>
      <c r="QJF58" s="113"/>
      <c r="QJG58" s="113"/>
      <c r="QJH58" s="113"/>
      <c r="QJI58" s="113"/>
      <c r="QJJ58" s="113"/>
      <c r="QJK58" s="113"/>
      <c r="QJL58" s="113"/>
      <c r="QJM58" s="113"/>
      <c r="QJN58" s="113"/>
      <c r="QJO58" s="113"/>
      <c r="QJP58" s="113"/>
      <c r="QJQ58" s="113"/>
      <c r="QJR58" s="113"/>
      <c r="QJS58" s="113"/>
      <c r="QJT58" s="113"/>
      <c r="QJU58" s="113"/>
      <c r="QJV58" s="113"/>
      <c r="QJW58" s="113"/>
      <c r="QJX58" s="113"/>
      <c r="QJY58" s="113"/>
      <c r="QJZ58" s="113"/>
      <c r="QKA58" s="113"/>
      <c r="QKB58" s="113"/>
      <c r="QKC58" s="113"/>
      <c r="QKD58" s="113"/>
      <c r="QKE58" s="113"/>
      <c r="QKF58" s="113"/>
      <c r="QKG58" s="113"/>
      <c r="QKH58" s="113"/>
      <c r="QKI58" s="113"/>
      <c r="QKJ58" s="113"/>
      <c r="QKK58" s="113"/>
      <c r="QKL58" s="113"/>
      <c r="QKM58" s="113"/>
      <c r="QKN58" s="113"/>
      <c r="QKO58" s="113"/>
      <c r="QKP58" s="113"/>
      <c r="QKQ58" s="113"/>
      <c r="QKR58" s="113"/>
      <c r="QKS58" s="113"/>
      <c r="QKT58" s="113"/>
      <c r="QKU58" s="113"/>
      <c r="QKV58" s="113"/>
      <c r="QKW58" s="113"/>
      <c r="QKX58" s="113"/>
      <c r="QKY58" s="113"/>
      <c r="QKZ58" s="113"/>
      <c r="QLA58" s="113"/>
      <c r="QLB58" s="113"/>
      <c r="QLC58" s="113"/>
      <c r="QLD58" s="113"/>
      <c r="QLE58" s="113"/>
      <c r="QLF58" s="113"/>
      <c r="QLG58" s="113"/>
      <c r="QLH58" s="113"/>
      <c r="QLI58" s="113"/>
      <c r="QLJ58" s="113"/>
      <c r="QLK58" s="113"/>
      <c r="QLL58" s="113"/>
      <c r="QLM58" s="113"/>
      <c r="QLN58" s="113"/>
      <c r="QLO58" s="113"/>
      <c r="QLP58" s="113"/>
      <c r="QLQ58" s="113"/>
      <c r="QLR58" s="113"/>
      <c r="QLS58" s="113"/>
      <c r="QLT58" s="113"/>
      <c r="QLU58" s="113"/>
      <c r="QLV58" s="113"/>
      <c r="QLW58" s="113"/>
      <c r="QLX58" s="113"/>
      <c r="QLY58" s="113"/>
      <c r="QLZ58" s="113"/>
      <c r="QMA58" s="113"/>
      <c r="QMB58" s="113"/>
      <c r="QMC58" s="113"/>
      <c r="QMD58" s="113"/>
      <c r="QME58" s="113"/>
      <c r="QMF58" s="113"/>
      <c r="QMG58" s="113"/>
      <c r="QMH58" s="113"/>
      <c r="QMI58" s="113"/>
      <c r="QMJ58" s="113"/>
      <c r="QMK58" s="113"/>
      <c r="QML58" s="113"/>
      <c r="QMM58" s="113"/>
      <c r="QMN58" s="113"/>
      <c r="QMO58" s="113"/>
      <c r="QMP58" s="113"/>
      <c r="QMQ58" s="113"/>
      <c r="QMR58" s="113"/>
      <c r="QMS58" s="113"/>
      <c r="QMT58" s="113"/>
      <c r="QMU58" s="113"/>
      <c r="QMV58" s="113"/>
      <c r="QMW58" s="113"/>
      <c r="QMX58" s="113"/>
      <c r="QMY58" s="113"/>
      <c r="QMZ58" s="113"/>
      <c r="QNA58" s="113"/>
      <c r="QNB58" s="113"/>
      <c r="QNC58" s="113"/>
      <c r="QND58" s="113"/>
      <c r="QNE58" s="113"/>
      <c r="QNF58" s="113"/>
      <c r="QNG58" s="113"/>
      <c r="QNH58" s="113"/>
      <c r="QNI58" s="113"/>
      <c r="QNJ58" s="113"/>
      <c r="QNK58" s="113"/>
      <c r="QNL58" s="113"/>
      <c r="QNM58" s="113"/>
      <c r="QNN58" s="113"/>
      <c r="QNO58" s="113"/>
      <c r="QNP58" s="113"/>
      <c r="QNQ58" s="113"/>
      <c r="QNR58" s="113"/>
      <c r="QNS58" s="113"/>
      <c r="QNT58" s="113"/>
      <c r="QNU58" s="113"/>
      <c r="QNV58" s="113"/>
      <c r="QNW58" s="113"/>
      <c r="QNX58" s="113"/>
      <c r="QNY58" s="113"/>
      <c r="QNZ58" s="113"/>
      <c r="QOA58" s="113"/>
      <c r="QOB58" s="113"/>
      <c r="QOC58" s="113"/>
      <c r="QOD58" s="113"/>
      <c r="QOE58" s="113"/>
      <c r="QOF58" s="113"/>
      <c r="QOG58" s="113"/>
      <c r="QOH58" s="113"/>
      <c r="QOI58" s="113"/>
      <c r="QOJ58" s="113"/>
      <c r="QOK58" s="113"/>
      <c r="QOL58" s="113"/>
      <c r="QOM58" s="113"/>
      <c r="QON58" s="113"/>
      <c r="QOO58" s="113"/>
      <c r="QOP58" s="113"/>
      <c r="QOQ58" s="113"/>
      <c r="QOR58" s="113"/>
      <c r="QOS58" s="113"/>
      <c r="QOT58" s="113"/>
      <c r="QOU58" s="113"/>
      <c r="QOV58" s="113"/>
      <c r="QOW58" s="113"/>
      <c r="QOX58" s="113"/>
      <c r="QOY58" s="113"/>
      <c r="QOZ58" s="113"/>
      <c r="QPA58" s="113"/>
      <c r="QPB58" s="113"/>
      <c r="QPC58" s="113"/>
      <c r="QPD58" s="113"/>
      <c r="QPE58" s="113"/>
      <c r="QPF58" s="113"/>
      <c r="QPG58" s="113"/>
      <c r="QPH58" s="113"/>
      <c r="QPI58" s="113"/>
      <c r="QPJ58" s="113"/>
      <c r="QPK58" s="113"/>
      <c r="QPL58" s="113"/>
      <c r="QPM58" s="113"/>
      <c r="QPN58" s="113"/>
      <c r="QPO58" s="113"/>
      <c r="QPP58" s="113"/>
      <c r="QPQ58" s="113"/>
      <c r="QPR58" s="113"/>
      <c r="QPS58" s="113"/>
      <c r="QPT58" s="113"/>
      <c r="QPU58" s="113"/>
      <c r="QPV58" s="113"/>
      <c r="QPW58" s="113"/>
      <c r="QPX58" s="113"/>
      <c r="QPY58" s="113"/>
      <c r="QPZ58" s="113"/>
      <c r="QQA58" s="113"/>
      <c r="QQB58" s="113"/>
      <c r="QQC58" s="113"/>
      <c r="QQD58" s="113"/>
      <c r="QQE58" s="113"/>
      <c r="QQF58" s="113"/>
      <c r="QQG58" s="113"/>
      <c r="QQH58" s="113"/>
      <c r="QQI58" s="113"/>
      <c r="QQJ58" s="113"/>
      <c r="QQK58" s="113"/>
      <c r="QQL58" s="113"/>
      <c r="QQM58" s="113"/>
      <c r="QQN58" s="113"/>
      <c r="QQO58" s="113"/>
      <c r="QQP58" s="113"/>
      <c r="QQQ58" s="113"/>
      <c r="QQR58" s="113"/>
      <c r="QQS58" s="113"/>
      <c r="QQT58" s="113"/>
      <c r="QQU58" s="113"/>
      <c r="QQV58" s="113"/>
      <c r="QQW58" s="113"/>
      <c r="QQX58" s="113"/>
      <c r="QQY58" s="113"/>
      <c r="QQZ58" s="113"/>
      <c r="QRA58" s="113"/>
      <c r="QRB58" s="113"/>
      <c r="QRC58" s="113"/>
      <c r="QRD58" s="113"/>
      <c r="QRE58" s="113"/>
      <c r="QRF58" s="113"/>
      <c r="QRG58" s="113"/>
      <c r="QRH58" s="113"/>
      <c r="QRI58" s="113"/>
      <c r="QRJ58" s="113"/>
      <c r="QRK58" s="113"/>
      <c r="QRL58" s="113"/>
      <c r="QRM58" s="113"/>
      <c r="QRN58" s="113"/>
      <c r="QRO58" s="113"/>
      <c r="QRP58" s="113"/>
      <c r="QRQ58" s="113"/>
      <c r="QRR58" s="113"/>
      <c r="QRS58" s="113"/>
      <c r="QRT58" s="113"/>
      <c r="QRU58" s="113"/>
      <c r="QRV58" s="113"/>
      <c r="QRW58" s="113"/>
      <c r="QRX58" s="113"/>
      <c r="QRY58" s="113"/>
      <c r="QRZ58" s="113"/>
      <c r="QSA58" s="113"/>
      <c r="QSB58" s="113"/>
      <c r="QSC58" s="113"/>
      <c r="QSD58" s="113"/>
      <c r="QSE58" s="113"/>
      <c r="QSF58" s="113"/>
      <c r="QSG58" s="113"/>
      <c r="QSH58" s="113"/>
      <c r="QSI58" s="113"/>
      <c r="QSJ58" s="113"/>
      <c r="QSK58" s="113"/>
      <c r="QSL58" s="113"/>
      <c r="QSM58" s="113"/>
      <c r="QSN58" s="113"/>
      <c r="QSO58" s="113"/>
      <c r="QSP58" s="113"/>
      <c r="QSQ58" s="113"/>
      <c r="QSR58" s="113"/>
      <c r="QSS58" s="113"/>
      <c r="QST58" s="113"/>
      <c r="QSU58" s="113"/>
      <c r="QSV58" s="113"/>
      <c r="QSW58" s="113"/>
      <c r="QSX58" s="113"/>
      <c r="QSY58" s="113"/>
      <c r="QSZ58" s="113"/>
      <c r="QTA58" s="113"/>
      <c r="QTB58" s="113"/>
      <c r="QTC58" s="113"/>
      <c r="QTD58" s="113"/>
      <c r="QTE58" s="113"/>
      <c r="QTF58" s="113"/>
      <c r="QTG58" s="113"/>
      <c r="QTH58" s="113"/>
      <c r="QTI58" s="113"/>
      <c r="QTJ58" s="113"/>
      <c r="QTK58" s="113"/>
      <c r="QTL58" s="113"/>
      <c r="QTM58" s="113"/>
      <c r="QTN58" s="113"/>
      <c r="QTO58" s="113"/>
      <c r="QTP58" s="113"/>
      <c r="QTQ58" s="113"/>
      <c r="QTR58" s="113"/>
      <c r="QTS58" s="113"/>
      <c r="QTT58" s="113"/>
      <c r="QTU58" s="113"/>
      <c r="QTV58" s="113"/>
      <c r="QTW58" s="113"/>
      <c r="QTX58" s="113"/>
      <c r="QTY58" s="113"/>
      <c r="QTZ58" s="113"/>
      <c r="QUA58" s="113"/>
      <c r="QUB58" s="113"/>
      <c r="QUC58" s="113"/>
      <c r="QUD58" s="113"/>
      <c r="QUE58" s="113"/>
      <c r="QUF58" s="113"/>
      <c r="QUG58" s="113"/>
      <c r="QUH58" s="113"/>
      <c r="QUI58" s="113"/>
      <c r="QUJ58" s="113"/>
      <c r="QUK58" s="113"/>
      <c r="QUL58" s="113"/>
      <c r="QUM58" s="113"/>
      <c r="QUN58" s="113"/>
      <c r="QUO58" s="113"/>
      <c r="QUP58" s="113"/>
      <c r="QUQ58" s="113"/>
      <c r="QUR58" s="113"/>
      <c r="QUS58" s="113"/>
      <c r="QUT58" s="113"/>
      <c r="QUU58" s="113"/>
      <c r="QUV58" s="113"/>
      <c r="QUW58" s="113"/>
      <c r="QUX58" s="113"/>
      <c r="QUY58" s="113"/>
      <c r="QUZ58" s="113"/>
      <c r="QVA58" s="113"/>
      <c r="QVB58" s="113"/>
      <c r="QVC58" s="113"/>
      <c r="QVD58" s="113"/>
      <c r="QVE58" s="113"/>
      <c r="QVF58" s="113"/>
      <c r="QVG58" s="113"/>
      <c r="QVH58" s="113"/>
      <c r="QVI58" s="113"/>
      <c r="QVJ58" s="113"/>
      <c r="QVK58" s="113"/>
      <c r="QVL58" s="113"/>
      <c r="QVM58" s="113"/>
      <c r="QVN58" s="113"/>
      <c r="QVO58" s="113"/>
      <c r="QVP58" s="113"/>
      <c r="QVQ58" s="113"/>
      <c r="QVR58" s="113"/>
      <c r="QVS58" s="113"/>
      <c r="QVT58" s="113"/>
      <c r="QVU58" s="113"/>
      <c r="QVV58" s="113"/>
      <c r="QVW58" s="113"/>
      <c r="QVX58" s="113"/>
      <c r="QVY58" s="113"/>
      <c r="QVZ58" s="113"/>
      <c r="QWA58" s="113"/>
      <c r="QWB58" s="113"/>
      <c r="QWC58" s="113"/>
      <c r="QWD58" s="113"/>
      <c r="QWE58" s="113"/>
      <c r="QWF58" s="113"/>
      <c r="QWG58" s="113"/>
      <c r="QWH58" s="113"/>
      <c r="QWI58" s="113"/>
      <c r="QWJ58" s="113"/>
      <c r="QWK58" s="113"/>
      <c r="QWL58" s="113"/>
      <c r="QWM58" s="113"/>
      <c r="QWN58" s="113"/>
      <c r="QWO58" s="113"/>
      <c r="QWP58" s="113"/>
      <c r="QWQ58" s="113"/>
      <c r="QWR58" s="113"/>
      <c r="QWS58" s="113"/>
      <c r="QWT58" s="113"/>
      <c r="QWU58" s="113"/>
      <c r="QWV58" s="113"/>
      <c r="QWW58" s="113"/>
      <c r="QWX58" s="113"/>
      <c r="QWY58" s="113"/>
      <c r="QWZ58" s="113"/>
      <c r="QXA58" s="113"/>
      <c r="QXB58" s="113"/>
      <c r="QXC58" s="113"/>
      <c r="QXD58" s="113"/>
      <c r="QXE58" s="113"/>
      <c r="QXF58" s="113"/>
      <c r="QXG58" s="113"/>
      <c r="QXH58" s="113"/>
      <c r="QXI58" s="113"/>
      <c r="QXJ58" s="113"/>
      <c r="QXK58" s="113"/>
      <c r="QXL58" s="113"/>
      <c r="QXM58" s="113"/>
      <c r="QXN58" s="113"/>
      <c r="QXO58" s="113"/>
      <c r="QXP58" s="113"/>
      <c r="QXQ58" s="113"/>
      <c r="QXR58" s="113"/>
      <c r="QXS58" s="113"/>
      <c r="QXT58" s="113"/>
      <c r="QXU58" s="113"/>
      <c r="QXV58" s="113"/>
      <c r="QXW58" s="113"/>
      <c r="QXX58" s="113"/>
      <c r="QXY58" s="113"/>
      <c r="QXZ58" s="113"/>
      <c r="QYA58" s="113"/>
      <c r="QYB58" s="113"/>
      <c r="QYC58" s="113"/>
      <c r="QYD58" s="113"/>
      <c r="QYE58" s="113"/>
      <c r="QYF58" s="113"/>
      <c r="QYG58" s="113"/>
      <c r="QYH58" s="113"/>
      <c r="QYI58" s="113"/>
      <c r="QYJ58" s="113"/>
      <c r="QYK58" s="113"/>
      <c r="QYL58" s="113"/>
      <c r="QYM58" s="113"/>
      <c r="QYN58" s="113"/>
      <c r="QYO58" s="113"/>
      <c r="QYP58" s="113"/>
      <c r="QYQ58" s="113"/>
      <c r="QYR58" s="113"/>
      <c r="QYS58" s="113"/>
      <c r="QYT58" s="113"/>
      <c r="QYU58" s="113"/>
      <c r="QYV58" s="113"/>
      <c r="QYW58" s="113"/>
      <c r="QYX58" s="113"/>
      <c r="QYY58" s="113"/>
      <c r="QYZ58" s="113"/>
      <c r="QZA58" s="113"/>
      <c r="QZB58" s="113"/>
      <c r="QZC58" s="113"/>
      <c r="QZD58" s="113"/>
      <c r="QZE58" s="113"/>
      <c r="QZF58" s="113"/>
      <c r="QZG58" s="113"/>
      <c r="QZH58" s="113"/>
      <c r="QZI58" s="113"/>
      <c r="QZJ58" s="113"/>
      <c r="QZK58" s="113"/>
      <c r="QZL58" s="113"/>
      <c r="QZM58" s="113"/>
      <c r="QZN58" s="113"/>
      <c r="QZO58" s="113"/>
      <c r="QZP58" s="113"/>
      <c r="QZQ58" s="113"/>
      <c r="QZR58" s="113"/>
      <c r="QZS58" s="113"/>
      <c r="QZT58" s="113"/>
      <c r="QZU58" s="113"/>
      <c r="QZV58" s="113"/>
      <c r="QZW58" s="113"/>
      <c r="QZX58" s="113"/>
      <c r="QZY58" s="113"/>
      <c r="QZZ58" s="113"/>
      <c r="RAA58" s="113"/>
      <c r="RAB58" s="113"/>
      <c r="RAC58" s="113"/>
      <c r="RAD58" s="113"/>
      <c r="RAE58" s="113"/>
      <c r="RAF58" s="113"/>
      <c r="RAG58" s="113"/>
      <c r="RAH58" s="113"/>
      <c r="RAI58" s="113"/>
      <c r="RAJ58" s="113"/>
      <c r="RAK58" s="113"/>
      <c r="RAL58" s="113"/>
      <c r="RAM58" s="113"/>
      <c r="RAN58" s="113"/>
      <c r="RAO58" s="113"/>
      <c r="RAP58" s="113"/>
      <c r="RAQ58" s="113"/>
      <c r="RAR58" s="113"/>
      <c r="RAS58" s="113"/>
      <c r="RAT58" s="113"/>
      <c r="RAU58" s="113"/>
      <c r="RAV58" s="113"/>
      <c r="RAW58" s="113"/>
      <c r="RAX58" s="113"/>
      <c r="RAY58" s="113"/>
      <c r="RAZ58" s="113"/>
      <c r="RBA58" s="113"/>
      <c r="RBB58" s="113"/>
      <c r="RBC58" s="113"/>
      <c r="RBD58" s="113"/>
      <c r="RBE58" s="113"/>
      <c r="RBF58" s="113"/>
      <c r="RBG58" s="113"/>
      <c r="RBH58" s="113"/>
      <c r="RBI58" s="113"/>
      <c r="RBJ58" s="113"/>
      <c r="RBK58" s="113"/>
      <c r="RBL58" s="113"/>
      <c r="RBM58" s="113"/>
      <c r="RBN58" s="113"/>
      <c r="RBO58" s="113"/>
      <c r="RBP58" s="113"/>
      <c r="RBQ58" s="113"/>
      <c r="RBR58" s="113"/>
      <c r="RBS58" s="113"/>
      <c r="RBT58" s="113"/>
      <c r="RBU58" s="113"/>
      <c r="RBV58" s="113"/>
      <c r="RBW58" s="113"/>
      <c r="RBX58" s="113"/>
      <c r="RBY58" s="113"/>
      <c r="RBZ58" s="113"/>
      <c r="RCA58" s="113"/>
      <c r="RCB58" s="113"/>
      <c r="RCC58" s="113"/>
      <c r="RCD58" s="113"/>
      <c r="RCE58" s="113"/>
      <c r="RCF58" s="113"/>
      <c r="RCG58" s="113"/>
      <c r="RCH58" s="113"/>
      <c r="RCI58" s="113"/>
      <c r="RCJ58" s="113"/>
      <c r="RCK58" s="113"/>
      <c r="RCL58" s="113"/>
      <c r="RCM58" s="113"/>
      <c r="RCN58" s="113"/>
      <c r="RCO58" s="113"/>
      <c r="RCP58" s="113"/>
      <c r="RCQ58" s="113"/>
      <c r="RCR58" s="113"/>
      <c r="RCS58" s="113"/>
      <c r="RCT58" s="113"/>
      <c r="RCU58" s="113"/>
      <c r="RCV58" s="113"/>
      <c r="RCW58" s="113"/>
      <c r="RCX58" s="113"/>
      <c r="RCY58" s="113"/>
      <c r="RCZ58" s="113"/>
      <c r="RDA58" s="113"/>
      <c r="RDB58" s="113"/>
      <c r="RDC58" s="113"/>
      <c r="RDD58" s="113"/>
      <c r="RDE58" s="113"/>
      <c r="RDF58" s="113"/>
      <c r="RDG58" s="113"/>
      <c r="RDH58" s="113"/>
      <c r="RDI58" s="113"/>
      <c r="RDJ58" s="113"/>
      <c r="RDK58" s="113"/>
      <c r="RDL58" s="113"/>
      <c r="RDM58" s="113"/>
      <c r="RDN58" s="113"/>
      <c r="RDO58" s="113"/>
      <c r="RDP58" s="113"/>
      <c r="RDQ58" s="113"/>
      <c r="RDR58" s="113"/>
      <c r="RDS58" s="113"/>
      <c r="RDT58" s="113"/>
      <c r="RDU58" s="113"/>
      <c r="RDV58" s="113"/>
      <c r="RDW58" s="113"/>
      <c r="RDX58" s="113"/>
      <c r="RDY58" s="113"/>
      <c r="RDZ58" s="113"/>
      <c r="REA58" s="113"/>
      <c r="REB58" s="113"/>
      <c r="REC58" s="113"/>
      <c r="RED58" s="113"/>
      <c r="REE58" s="113"/>
      <c r="REF58" s="113"/>
      <c r="REG58" s="113"/>
      <c r="REH58" s="113"/>
      <c r="REI58" s="113"/>
      <c r="REJ58" s="113"/>
      <c r="REK58" s="113"/>
      <c r="REL58" s="113"/>
      <c r="REM58" s="113"/>
      <c r="REN58" s="113"/>
      <c r="REO58" s="113"/>
      <c r="REP58" s="113"/>
      <c r="REQ58" s="113"/>
      <c r="RER58" s="113"/>
      <c r="RES58" s="113"/>
      <c r="RET58" s="113"/>
      <c r="REU58" s="113"/>
      <c r="REV58" s="113"/>
      <c r="REW58" s="113"/>
      <c r="REX58" s="113"/>
      <c r="REY58" s="113"/>
      <c r="REZ58" s="113"/>
      <c r="RFA58" s="113"/>
      <c r="RFB58" s="113"/>
      <c r="RFC58" s="113"/>
      <c r="RFD58" s="113"/>
      <c r="RFE58" s="113"/>
      <c r="RFF58" s="113"/>
      <c r="RFG58" s="113"/>
      <c r="RFH58" s="113"/>
      <c r="RFI58" s="113"/>
      <c r="RFJ58" s="113"/>
      <c r="RFK58" s="113"/>
      <c r="RFL58" s="113"/>
      <c r="RFM58" s="113"/>
      <c r="RFN58" s="113"/>
      <c r="RFO58" s="113"/>
      <c r="RFP58" s="113"/>
      <c r="RFQ58" s="113"/>
      <c r="RFR58" s="113"/>
      <c r="RFS58" s="113"/>
      <c r="RFT58" s="113"/>
      <c r="RFU58" s="113"/>
      <c r="RFV58" s="113"/>
      <c r="RFW58" s="113"/>
      <c r="RFX58" s="113"/>
      <c r="RFY58" s="113"/>
      <c r="RFZ58" s="113"/>
      <c r="RGA58" s="113"/>
      <c r="RGB58" s="113"/>
      <c r="RGC58" s="113"/>
      <c r="RGD58" s="113"/>
      <c r="RGE58" s="113"/>
      <c r="RGF58" s="113"/>
      <c r="RGG58" s="113"/>
      <c r="RGH58" s="113"/>
      <c r="RGI58" s="113"/>
      <c r="RGJ58" s="113"/>
      <c r="RGK58" s="113"/>
      <c r="RGL58" s="113"/>
      <c r="RGM58" s="113"/>
      <c r="RGN58" s="113"/>
      <c r="RGO58" s="113"/>
      <c r="RGP58" s="113"/>
      <c r="RGQ58" s="113"/>
      <c r="RGR58" s="113"/>
      <c r="RGS58" s="113"/>
      <c r="RGT58" s="113"/>
      <c r="RGU58" s="113"/>
      <c r="RGV58" s="113"/>
      <c r="RGW58" s="113"/>
      <c r="RGX58" s="113"/>
      <c r="RGY58" s="113"/>
      <c r="RGZ58" s="113"/>
      <c r="RHA58" s="113"/>
      <c r="RHB58" s="113"/>
      <c r="RHC58" s="113"/>
      <c r="RHD58" s="113"/>
      <c r="RHE58" s="113"/>
      <c r="RHF58" s="113"/>
      <c r="RHG58" s="113"/>
      <c r="RHH58" s="113"/>
      <c r="RHI58" s="113"/>
      <c r="RHJ58" s="113"/>
      <c r="RHK58" s="113"/>
      <c r="RHL58" s="113"/>
      <c r="RHM58" s="113"/>
      <c r="RHN58" s="113"/>
      <c r="RHO58" s="113"/>
      <c r="RHP58" s="113"/>
      <c r="RHQ58" s="113"/>
      <c r="RHR58" s="113"/>
      <c r="RHS58" s="113"/>
      <c r="RHT58" s="113"/>
      <c r="RHU58" s="113"/>
      <c r="RHV58" s="113"/>
      <c r="RHW58" s="113"/>
      <c r="RHX58" s="113"/>
      <c r="RHY58" s="113"/>
      <c r="RHZ58" s="113"/>
      <c r="RIA58" s="113"/>
      <c r="RIB58" s="113"/>
      <c r="RIC58" s="113"/>
      <c r="RID58" s="113"/>
      <c r="RIE58" s="113"/>
      <c r="RIF58" s="113"/>
      <c r="RIG58" s="113"/>
      <c r="RIH58" s="113"/>
      <c r="RII58" s="113"/>
      <c r="RIJ58" s="113"/>
      <c r="RIK58" s="113"/>
      <c r="RIL58" s="113"/>
      <c r="RIM58" s="113"/>
      <c r="RIN58" s="113"/>
      <c r="RIO58" s="113"/>
      <c r="RIP58" s="113"/>
      <c r="RIQ58" s="113"/>
      <c r="RIR58" s="113"/>
      <c r="RIS58" s="113"/>
      <c r="RIT58" s="113"/>
      <c r="RIU58" s="113"/>
      <c r="RIV58" s="113"/>
      <c r="RIW58" s="113"/>
      <c r="RIX58" s="113"/>
      <c r="RIY58" s="113"/>
      <c r="RIZ58" s="113"/>
      <c r="RJA58" s="113"/>
      <c r="RJB58" s="113"/>
      <c r="RJC58" s="113"/>
      <c r="RJD58" s="113"/>
      <c r="RJE58" s="113"/>
      <c r="RJF58" s="113"/>
      <c r="RJG58" s="113"/>
      <c r="RJH58" s="113"/>
      <c r="RJI58" s="113"/>
      <c r="RJJ58" s="113"/>
      <c r="RJK58" s="113"/>
      <c r="RJL58" s="113"/>
      <c r="RJM58" s="113"/>
      <c r="RJN58" s="113"/>
      <c r="RJO58" s="113"/>
      <c r="RJP58" s="113"/>
      <c r="RJQ58" s="113"/>
      <c r="RJR58" s="113"/>
      <c r="RJS58" s="113"/>
      <c r="RJT58" s="113"/>
      <c r="RJU58" s="113"/>
      <c r="RJV58" s="113"/>
      <c r="RJW58" s="113"/>
      <c r="RJX58" s="113"/>
      <c r="RJY58" s="113"/>
      <c r="RJZ58" s="113"/>
      <c r="RKA58" s="113"/>
      <c r="RKB58" s="113"/>
      <c r="RKC58" s="113"/>
      <c r="RKD58" s="113"/>
      <c r="RKE58" s="113"/>
      <c r="RKF58" s="113"/>
      <c r="RKG58" s="113"/>
      <c r="RKH58" s="113"/>
      <c r="RKI58" s="113"/>
      <c r="RKJ58" s="113"/>
      <c r="RKK58" s="113"/>
      <c r="RKL58" s="113"/>
      <c r="RKM58" s="113"/>
      <c r="RKN58" s="113"/>
      <c r="RKO58" s="113"/>
      <c r="RKP58" s="113"/>
      <c r="RKQ58" s="113"/>
      <c r="RKR58" s="113"/>
      <c r="RKS58" s="113"/>
      <c r="RKT58" s="113"/>
      <c r="RKU58" s="113"/>
      <c r="RKV58" s="113"/>
      <c r="RKW58" s="113"/>
      <c r="RKX58" s="113"/>
      <c r="RKY58" s="113"/>
      <c r="RKZ58" s="113"/>
      <c r="RLA58" s="113"/>
      <c r="RLB58" s="113"/>
      <c r="RLC58" s="113"/>
      <c r="RLD58" s="113"/>
      <c r="RLE58" s="113"/>
      <c r="RLF58" s="113"/>
      <c r="RLG58" s="113"/>
      <c r="RLH58" s="113"/>
      <c r="RLI58" s="113"/>
      <c r="RLJ58" s="113"/>
      <c r="RLK58" s="113"/>
      <c r="RLL58" s="113"/>
      <c r="RLM58" s="113"/>
      <c r="RLN58" s="113"/>
      <c r="RLO58" s="113"/>
      <c r="RLP58" s="113"/>
      <c r="RLQ58" s="113"/>
      <c r="RLR58" s="113"/>
      <c r="RLS58" s="113"/>
      <c r="RLT58" s="113"/>
      <c r="RLU58" s="113"/>
      <c r="RLV58" s="113"/>
      <c r="RLW58" s="113"/>
      <c r="RLX58" s="113"/>
      <c r="RLY58" s="113"/>
      <c r="RLZ58" s="113"/>
      <c r="RMA58" s="113"/>
      <c r="RMB58" s="113"/>
      <c r="RMC58" s="113"/>
      <c r="RMD58" s="113"/>
      <c r="RME58" s="113"/>
      <c r="RMF58" s="113"/>
      <c r="RMG58" s="113"/>
      <c r="RMH58" s="113"/>
      <c r="RMI58" s="113"/>
      <c r="RMJ58" s="113"/>
      <c r="RMK58" s="113"/>
      <c r="RML58" s="113"/>
      <c r="RMM58" s="113"/>
      <c r="RMN58" s="113"/>
      <c r="RMO58" s="113"/>
      <c r="RMP58" s="113"/>
      <c r="RMQ58" s="113"/>
      <c r="RMR58" s="113"/>
      <c r="RMS58" s="113"/>
      <c r="RMT58" s="113"/>
      <c r="RMU58" s="113"/>
      <c r="RMV58" s="113"/>
      <c r="RMW58" s="113"/>
      <c r="RMX58" s="113"/>
      <c r="RMY58" s="113"/>
      <c r="RMZ58" s="113"/>
      <c r="RNA58" s="113"/>
      <c r="RNB58" s="113"/>
      <c r="RNC58" s="113"/>
      <c r="RND58" s="113"/>
      <c r="RNE58" s="113"/>
      <c r="RNF58" s="113"/>
      <c r="RNG58" s="113"/>
      <c r="RNH58" s="113"/>
      <c r="RNI58" s="113"/>
      <c r="RNJ58" s="113"/>
      <c r="RNK58" s="113"/>
      <c r="RNL58" s="113"/>
      <c r="RNM58" s="113"/>
      <c r="RNN58" s="113"/>
      <c r="RNO58" s="113"/>
      <c r="RNP58" s="113"/>
      <c r="RNQ58" s="113"/>
      <c r="RNR58" s="113"/>
      <c r="RNS58" s="113"/>
      <c r="RNT58" s="113"/>
      <c r="RNU58" s="113"/>
      <c r="RNV58" s="113"/>
      <c r="RNW58" s="113"/>
      <c r="RNX58" s="113"/>
      <c r="RNY58" s="113"/>
      <c r="RNZ58" s="113"/>
      <c r="ROA58" s="113"/>
      <c r="ROB58" s="113"/>
      <c r="ROC58" s="113"/>
      <c r="ROD58" s="113"/>
      <c r="ROE58" s="113"/>
      <c r="ROF58" s="113"/>
      <c r="ROG58" s="113"/>
      <c r="ROH58" s="113"/>
      <c r="ROI58" s="113"/>
      <c r="ROJ58" s="113"/>
      <c r="ROK58" s="113"/>
      <c r="ROL58" s="113"/>
      <c r="ROM58" s="113"/>
      <c r="RON58" s="113"/>
      <c r="ROO58" s="113"/>
      <c r="ROP58" s="113"/>
      <c r="ROQ58" s="113"/>
      <c r="ROR58" s="113"/>
      <c r="ROS58" s="113"/>
      <c r="ROT58" s="113"/>
      <c r="ROU58" s="113"/>
      <c r="ROV58" s="113"/>
      <c r="ROW58" s="113"/>
      <c r="ROX58" s="113"/>
      <c r="ROY58" s="113"/>
      <c r="ROZ58" s="113"/>
      <c r="RPA58" s="113"/>
      <c r="RPB58" s="113"/>
      <c r="RPC58" s="113"/>
      <c r="RPD58" s="113"/>
      <c r="RPE58" s="113"/>
      <c r="RPF58" s="113"/>
      <c r="RPG58" s="113"/>
      <c r="RPH58" s="113"/>
      <c r="RPI58" s="113"/>
      <c r="RPJ58" s="113"/>
      <c r="RPK58" s="113"/>
      <c r="RPL58" s="113"/>
      <c r="RPM58" s="113"/>
      <c r="RPN58" s="113"/>
      <c r="RPO58" s="113"/>
      <c r="RPP58" s="113"/>
      <c r="RPQ58" s="113"/>
      <c r="RPR58" s="113"/>
      <c r="RPS58" s="113"/>
      <c r="RPT58" s="113"/>
      <c r="RPU58" s="113"/>
      <c r="RPV58" s="113"/>
      <c r="RPW58" s="113"/>
      <c r="RPX58" s="113"/>
      <c r="RPY58" s="113"/>
      <c r="RPZ58" s="113"/>
      <c r="RQA58" s="113"/>
      <c r="RQB58" s="113"/>
      <c r="RQC58" s="113"/>
      <c r="RQD58" s="113"/>
      <c r="RQE58" s="113"/>
      <c r="RQF58" s="113"/>
      <c r="RQG58" s="113"/>
      <c r="RQH58" s="113"/>
      <c r="RQI58" s="113"/>
      <c r="RQJ58" s="113"/>
      <c r="RQK58" s="113"/>
      <c r="RQL58" s="113"/>
      <c r="RQM58" s="113"/>
      <c r="RQN58" s="113"/>
      <c r="RQO58" s="113"/>
      <c r="RQP58" s="113"/>
      <c r="RQQ58" s="113"/>
      <c r="RQR58" s="113"/>
      <c r="RQS58" s="113"/>
      <c r="RQT58" s="113"/>
      <c r="RQU58" s="113"/>
      <c r="RQV58" s="113"/>
      <c r="RQW58" s="113"/>
      <c r="RQX58" s="113"/>
      <c r="RQY58" s="113"/>
      <c r="RQZ58" s="113"/>
      <c r="RRA58" s="113"/>
      <c r="RRB58" s="113"/>
      <c r="RRC58" s="113"/>
      <c r="RRD58" s="113"/>
      <c r="RRE58" s="113"/>
      <c r="RRF58" s="113"/>
      <c r="RRG58" s="113"/>
      <c r="RRH58" s="113"/>
      <c r="RRI58" s="113"/>
      <c r="RRJ58" s="113"/>
      <c r="RRK58" s="113"/>
      <c r="RRL58" s="113"/>
      <c r="RRM58" s="113"/>
      <c r="RRN58" s="113"/>
      <c r="RRO58" s="113"/>
      <c r="RRP58" s="113"/>
      <c r="RRQ58" s="113"/>
      <c r="RRR58" s="113"/>
      <c r="RRS58" s="113"/>
      <c r="RRT58" s="113"/>
      <c r="RRU58" s="113"/>
      <c r="RRV58" s="113"/>
      <c r="RRW58" s="113"/>
      <c r="RRX58" s="113"/>
      <c r="RRY58" s="113"/>
      <c r="RRZ58" s="113"/>
      <c r="RSA58" s="113"/>
      <c r="RSB58" s="113"/>
      <c r="RSC58" s="113"/>
      <c r="RSD58" s="113"/>
      <c r="RSE58" s="113"/>
      <c r="RSF58" s="113"/>
      <c r="RSG58" s="113"/>
      <c r="RSH58" s="113"/>
      <c r="RSI58" s="113"/>
      <c r="RSJ58" s="113"/>
      <c r="RSK58" s="113"/>
      <c r="RSL58" s="113"/>
      <c r="RSM58" s="113"/>
      <c r="RSN58" s="113"/>
      <c r="RSO58" s="113"/>
      <c r="RSP58" s="113"/>
      <c r="RSQ58" s="113"/>
      <c r="RSR58" s="113"/>
      <c r="RSS58" s="113"/>
      <c r="RST58" s="113"/>
      <c r="RSU58" s="113"/>
      <c r="RSV58" s="113"/>
      <c r="RSW58" s="113"/>
      <c r="RSX58" s="113"/>
      <c r="RSY58" s="113"/>
      <c r="RSZ58" s="113"/>
      <c r="RTA58" s="113"/>
      <c r="RTB58" s="113"/>
      <c r="RTC58" s="113"/>
      <c r="RTD58" s="113"/>
      <c r="RTE58" s="113"/>
      <c r="RTF58" s="113"/>
      <c r="RTG58" s="113"/>
      <c r="RTH58" s="113"/>
      <c r="RTI58" s="113"/>
      <c r="RTJ58" s="113"/>
      <c r="RTK58" s="113"/>
      <c r="RTL58" s="113"/>
      <c r="RTM58" s="113"/>
      <c r="RTN58" s="113"/>
      <c r="RTO58" s="113"/>
      <c r="RTP58" s="113"/>
      <c r="RTQ58" s="113"/>
      <c r="RTR58" s="113"/>
      <c r="RTS58" s="113"/>
      <c r="RTT58" s="113"/>
      <c r="RTU58" s="113"/>
      <c r="RTV58" s="113"/>
      <c r="RTW58" s="113"/>
      <c r="RTX58" s="113"/>
      <c r="RTY58" s="113"/>
      <c r="RTZ58" s="113"/>
      <c r="RUA58" s="113"/>
      <c r="RUB58" s="113"/>
      <c r="RUC58" s="113"/>
      <c r="RUD58" s="113"/>
      <c r="RUE58" s="113"/>
      <c r="RUF58" s="113"/>
      <c r="RUG58" s="113"/>
      <c r="RUH58" s="113"/>
      <c r="RUI58" s="113"/>
      <c r="RUJ58" s="113"/>
      <c r="RUK58" s="113"/>
      <c r="RUL58" s="113"/>
      <c r="RUM58" s="113"/>
      <c r="RUN58" s="113"/>
      <c r="RUO58" s="113"/>
      <c r="RUP58" s="113"/>
      <c r="RUQ58" s="113"/>
      <c r="RUR58" s="113"/>
      <c r="RUS58" s="113"/>
      <c r="RUT58" s="113"/>
      <c r="RUU58" s="113"/>
      <c r="RUV58" s="113"/>
      <c r="RUW58" s="113"/>
      <c r="RUX58" s="113"/>
      <c r="RUY58" s="113"/>
      <c r="RUZ58" s="113"/>
      <c r="RVA58" s="113"/>
      <c r="RVB58" s="113"/>
      <c r="RVC58" s="113"/>
      <c r="RVD58" s="113"/>
      <c r="RVE58" s="113"/>
      <c r="RVF58" s="113"/>
      <c r="RVG58" s="113"/>
      <c r="RVH58" s="113"/>
      <c r="RVI58" s="113"/>
      <c r="RVJ58" s="113"/>
      <c r="RVK58" s="113"/>
      <c r="RVL58" s="113"/>
      <c r="RVM58" s="113"/>
      <c r="RVN58" s="113"/>
      <c r="RVO58" s="113"/>
      <c r="RVP58" s="113"/>
      <c r="RVQ58" s="113"/>
      <c r="RVR58" s="113"/>
      <c r="RVS58" s="113"/>
      <c r="RVT58" s="113"/>
      <c r="RVU58" s="113"/>
      <c r="RVV58" s="113"/>
      <c r="RVW58" s="113"/>
      <c r="RVX58" s="113"/>
      <c r="RVY58" s="113"/>
      <c r="RVZ58" s="113"/>
      <c r="RWA58" s="113"/>
      <c r="RWB58" s="113"/>
      <c r="RWC58" s="113"/>
      <c r="RWD58" s="113"/>
      <c r="RWE58" s="113"/>
      <c r="RWF58" s="113"/>
      <c r="RWG58" s="113"/>
      <c r="RWH58" s="113"/>
      <c r="RWI58" s="113"/>
      <c r="RWJ58" s="113"/>
      <c r="RWK58" s="113"/>
      <c r="RWL58" s="113"/>
      <c r="RWM58" s="113"/>
      <c r="RWN58" s="113"/>
      <c r="RWO58" s="113"/>
      <c r="RWP58" s="113"/>
      <c r="RWQ58" s="113"/>
      <c r="RWR58" s="113"/>
      <c r="RWS58" s="113"/>
      <c r="RWT58" s="113"/>
      <c r="RWU58" s="113"/>
      <c r="RWV58" s="113"/>
      <c r="RWW58" s="113"/>
      <c r="RWX58" s="113"/>
      <c r="RWY58" s="113"/>
      <c r="RWZ58" s="113"/>
      <c r="RXA58" s="113"/>
      <c r="RXB58" s="113"/>
      <c r="RXC58" s="113"/>
      <c r="RXD58" s="113"/>
      <c r="RXE58" s="113"/>
      <c r="RXF58" s="113"/>
      <c r="RXG58" s="113"/>
      <c r="RXH58" s="113"/>
      <c r="RXI58" s="113"/>
      <c r="RXJ58" s="113"/>
      <c r="RXK58" s="113"/>
      <c r="RXL58" s="113"/>
      <c r="RXM58" s="113"/>
      <c r="RXN58" s="113"/>
      <c r="RXO58" s="113"/>
      <c r="RXP58" s="113"/>
      <c r="RXQ58" s="113"/>
      <c r="RXR58" s="113"/>
      <c r="RXS58" s="113"/>
      <c r="RXT58" s="113"/>
      <c r="RXU58" s="113"/>
      <c r="RXV58" s="113"/>
      <c r="RXW58" s="113"/>
      <c r="RXX58" s="113"/>
      <c r="RXY58" s="113"/>
      <c r="RXZ58" s="113"/>
      <c r="RYA58" s="113"/>
      <c r="RYB58" s="113"/>
      <c r="RYC58" s="113"/>
      <c r="RYD58" s="113"/>
      <c r="RYE58" s="113"/>
      <c r="RYF58" s="113"/>
      <c r="RYG58" s="113"/>
      <c r="RYH58" s="113"/>
      <c r="RYI58" s="113"/>
      <c r="RYJ58" s="113"/>
      <c r="RYK58" s="113"/>
      <c r="RYL58" s="113"/>
      <c r="RYM58" s="113"/>
      <c r="RYN58" s="113"/>
      <c r="RYO58" s="113"/>
      <c r="RYP58" s="113"/>
      <c r="RYQ58" s="113"/>
      <c r="RYR58" s="113"/>
      <c r="RYS58" s="113"/>
      <c r="RYT58" s="113"/>
      <c r="RYU58" s="113"/>
      <c r="RYV58" s="113"/>
      <c r="RYW58" s="113"/>
      <c r="RYX58" s="113"/>
      <c r="RYY58" s="113"/>
      <c r="RYZ58" s="113"/>
      <c r="RZA58" s="113"/>
      <c r="RZB58" s="113"/>
      <c r="RZC58" s="113"/>
      <c r="RZD58" s="113"/>
      <c r="RZE58" s="113"/>
      <c r="RZF58" s="113"/>
      <c r="RZG58" s="113"/>
      <c r="RZH58" s="113"/>
      <c r="RZI58" s="113"/>
      <c r="RZJ58" s="113"/>
      <c r="RZK58" s="113"/>
      <c r="RZL58" s="113"/>
      <c r="RZM58" s="113"/>
      <c r="RZN58" s="113"/>
      <c r="RZO58" s="113"/>
      <c r="RZP58" s="113"/>
      <c r="RZQ58" s="113"/>
      <c r="RZR58" s="113"/>
      <c r="RZS58" s="113"/>
      <c r="RZT58" s="113"/>
      <c r="RZU58" s="113"/>
      <c r="RZV58" s="113"/>
      <c r="RZW58" s="113"/>
      <c r="RZX58" s="113"/>
      <c r="RZY58" s="113"/>
      <c r="RZZ58" s="113"/>
      <c r="SAA58" s="113"/>
      <c r="SAB58" s="113"/>
      <c r="SAC58" s="113"/>
      <c r="SAD58" s="113"/>
      <c r="SAE58" s="113"/>
      <c r="SAF58" s="113"/>
      <c r="SAG58" s="113"/>
      <c r="SAH58" s="113"/>
      <c r="SAI58" s="113"/>
      <c r="SAJ58" s="113"/>
      <c r="SAK58" s="113"/>
      <c r="SAL58" s="113"/>
      <c r="SAM58" s="113"/>
      <c r="SAN58" s="113"/>
      <c r="SAO58" s="113"/>
      <c r="SAP58" s="113"/>
      <c r="SAQ58" s="113"/>
      <c r="SAR58" s="113"/>
      <c r="SAS58" s="113"/>
      <c r="SAT58" s="113"/>
      <c r="SAU58" s="113"/>
      <c r="SAV58" s="113"/>
      <c r="SAW58" s="113"/>
      <c r="SAX58" s="113"/>
      <c r="SAY58" s="113"/>
      <c r="SAZ58" s="113"/>
      <c r="SBA58" s="113"/>
      <c r="SBB58" s="113"/>
      <c r="SBC58" s="113"/>
      <c r="SBD58" s="113"/>
      <c r="SBE58" s="113"/>
      <c r="SBF58" s="113"/>
      <c r="SBG58" s="113"/>
      <c r="SBH58" s="113"/>
      <c r="SBI58" s="113"/>
      <c r="SBJ58" s="113"/>
      <c r="SBK58" s="113"/>
      <c r="SBL58" s="113"/>
      <c r="SBM58" s="113"/>
      <c r="SBN58" s="113"/>
      <c r="SBO58" s="113"/>
      <c r="SBP58" s="113"/>
      <c r="SBQ58" s="113"/>
      <c r="SBR58" s="113"/>
      <c r="SBS58" s="113"/>
      <c r="SBT58" s="113"/>
      <c r="SBU58" s="113"/>
      <c r="SBV58" s="113"/>
      <c r="SBW58" s="113"/>
      <c r="SBX58" s="113"/>
      <c r="SBY58" s="113"/>
      <c r="SBZ58" s="113"/>
      <c r="SCA58" s="113"/>
      <c r="SCB58" s="113"/>
      <c r="SCC58" s="113"/>
      <c r="SCD58" s="113"/>
      <c r="SCE58" s="113"/>
      <c r="SCF58" s="113"/>
      <c r="SCG58" s="113"/>
      <c r="SCH58" s="113"/>
      <c r="SCI58" s="113"/>
      <c r="SCJ58" s="113"/>
      <c r="SCK58" s="113"/>
      <c r="SCL58" s="113"/>
      <c r="SCM58" s="113"/>
      <c r="SCN58" s="113"/>
      <c r="SCO58" s="113"/>
      <c r="SCP58" s="113"/>
      <c r="SCQ58" s="113"/>
      <c r="SCR58" s="113"/>
      <c r="SCS58" s="113"/>
      <c r="SCT58" s="113"/>
      <c r="SCU58" s="113"/>
      <c r="SCV58" s="113"/>
      <c r="SCW58" s="113"/>
      <c r="SCX58" s="113"/>
      <c r="SCY58" s="113"/>
      <c r="SCZ58" s="113"/>
      <c r="SDA58" s="113"/>
      <c r="SDB58" s="113"/>
      <c r="SDC58" s="113"/>
      <c r="SDD58" s="113"/>
      <c r="SDE58" s="113"/>
      <c r="SDF58" s="113"/>
      <c r="SDG58" s="113"/>
      <c r="SDH58" s="113"/>
      <c r="SDI58" s="113"/>
      <c r="SDJ58" s="113"/>
      <c r="SDK58" s="113"/>
      <c r="SDL58" s="113"/>
      <c r="SDM58" s="113"/>
      <c r="SDN58" s="113"/>
      <c r="SDO58" s="113"/>
      <c r="SDP58" s="113"/>
      <c r="SDQ58" s="113"/>
      <c r="SDR58" s="113"/>
      <c r="SDS58" s="113"/>
      <c r="SDT58" s="113"/>
      <c r="SDU58" s="113"/>
      <c r="SDV58" s="113"/>
      <c r="SDW58" s="113"/>
      <c r="SDX58" s="113"/>
      <c r="SDY58" s="113"/>
      <c r="SDZ58" s="113"/>
      <c r="SEA58" s="113"/>
      <c r="SEB58" s="113"/>
      <c r="SEC58" s="113"/>
      <c r="SED58" s="113"/>
      <c r="SEE58" s="113"/>
      <c r="SEF58" s="113"/>
      <c r="SEG58" s="113"/>
      <c r="SEH58" s="113"/>
      <c r="SEI58" s="113"/>
      <c r="SEJ58" s="113"/>
      <c r="SEK58" s="113"/>
      <c r="SEL58" s="113"/>
      <c r="SEM58" s="113"/>
      <c r="SEN58" s="113"/>
      <c r="SEO58" s="113"/>
      <c r="SEP58" s="113"/>
      <c r="SEQ58" s="113"/>
      <c r="SER58" s="113"/>
      <c r="SES58" s="113"/>
      <c r="SET58" s="113"/>
      <c r="SEU58" s="113"/>
      <c r="SEV58" s="113"/>
      <c r="SEW58" s="113"/>
      <c r="SEX58" s="113"/>
      <c r="SEY58" s="113"/>
      <c r="SEZ58" s="113"/>
      <c r="SFA58" s="113"/>
      <c r="SFB58" s="113"/>
      <c r="SFC58" s="113"/>
      <c r="SFD58" s="113"/>
      <c r="SFE58" s="113"/>
      <c r="SFF58" s="113"/>
      <c r="SFG58" s="113"/>
      <c r="SFH58" s="113"/>
      <c r="SFI58" s="113"/>
      <c r="SFJ58" s="113"/>
      <c r="SFK58" s="113"/>
      <c r="SFL58" s="113"/>
      <c r="SFM58" s="113"/>
      <c r="SFN58" s="113"/>
      <c r="SFO58" s="113"/>
      <c r="SFP58" s="113"/>
      <c r="SFQ58" s="113"/>
      <c r="SFR58" s="113"/>
      <c r="SFS58" s="113"/>
      <c r="SFT58" s="113"/>
      <c r="SFU58" s="113"/>
      <c r="SFV58" s="113"/>
      <c r="SFW58" s="113"/>
      <c r="SFX58" s="113"/>
      <c r="SFY58" s="113"/>
      <c r="SFZ58" s="113"/>
      <c r="SGA58" s="113"/>
      <c r="SGB58" s="113"/>
      <c r="SGC58" s="113"/>
      <c r="SGD58" s="113"/>
      <c r="SGE58" s="113"/>
      <c r="SGF58" s="113"/>
      <c r="SGG58" s="113"/>
      <c r="SGH58" s="113"/>
      <c r="SGI58" s="113"/>
      <c r="SGJ58" s="113"/>
      <c r="SGK58" s="113"/>
      <c r="SGL58" s="113"/>
      <c r="SGM58" s="113"/>
      <c r="SGN58" s="113"/>
      <c r="SGO58" s="113"/>
      <c r="SGP58" s="113"/>
      <c r="SGQ58" s="113"/>
      <c r="SGR58" s="113"/>
      <c r="SGS58" s="113"/>
      <c r="SGT58" s="113"/>
      <c r="SGU58" s="113"/>
      <c r="SGV58" s="113"/>
      <c r="SGW58" s="113"/>
      <c r="SGX58" s="113"/>
      <c r="SGY58" s="113"/>
      <c r="SGZ58" s="113"/>
      <c r="SHA58" s="113"/>
      <c r="SHB58" s="113"/>
      <c r="SHC58" s="113"/>
      <c r="SHD58" s="113"/>
      <c r="SHE58" s="113"/>
      <c r="SHF58" s="113"/>
      <c r="SHG58" s="113"/>
      <c r="SHH58" s="113"/>
      <c r="SHI58" s="113"/>
      <c r="SHJ58" s="113"/>
      <c r="SHK58" s="113"/>
      <c r="SHL58" s="113"/>
      <c r="SHM58" s="113"/>
      <c r="SHN58" s="113"/>
      <c r="SHO58" s="113"/>
      <c r="SHP58" s="113"/>
      <c r="SHQ58" s="113"/>
      <c r="SHR58" s="113"/>
      <c r="SHS58" s="113"/>
      <c r="SHT58" s="113"/>
      <c r="SHU58" s="113"/>
      <c r="SHV58" s="113"/>
      <c r="SHW58" s="113"/>
      <c r="SHX58" s="113"/>
      <c r="SHY58" s="113"/>
      <c r="SHZ58" s="113"/>
      <c r="SIA58" s="113"/>
      <c r="SIB58" s="113"/>
      <c r="SIC58" s="113"/>
      <c r="SID58" s="113"/>
      <c r="SIE58" s="113"/>
      <c r="SIF58" s="113"/>
      <c r="SIG58" s="113"/>
      <c r="SIH58" s="113"/>
      <c r="SII58" s="113"/>
      <c r="SIJ58" s="113"/>
      <c r="SIK58" s="113"/>
      <c r="SIL58" s="113"/>
      <c r="SIM58" s="113"/>
      <c r="SIN58" s="113"/>
      <c r="SIO58" s="113"/>
      <c r="SIP58" s="113"/>
      <c r="SIQ58" s="113"/>
      <c r="SIR58" s="113"/>
      <c r="SIS58" s="113"/>
      <c r="SIT58" s="113"/>
      <c r="SIU58" s="113"/>
      <c r="SIV58" s="113"/>
      <c r="SIW58" s="113"/>
      <c r="SIX58" s="113"/>
      <c r="SIY58" s="113"/>
      <c r="SIZ58" s="113"/>
      <c r="SJA58" s="113"/>
      <c r="SJB58" s="113"/>
      <c r="SJC58" s="113"/>
      <c r="SJD58" s="113"/>
      <c r="SJE58" s="113"/>
      <c r="SJF58" s="113"/>
      <c r="SJG58" s="113"/>
      <c r="SJH58" s="113"/>
      <c r="SJI58" s="113"/>
      <c r="SJJ58" s="113"/>
      <c r="SJK58" s="113"/>
      <c r="SJL58" s="113"/>
      <c r="SJM58" s="113"/>
      <c r="SJN58" s="113"/>
      <c r="SJO58" s="113"/>
      <c r="SJP58" s="113"/>
      <c r="SJQ58" s="113"/>
      <c r="SJR58" s="113"/>
      <c r="SJS58" s="113"/>
      <c r="SJT58" s="113"/>
      <c r="SJU58" s="113"/>
      <c r="SJV58" s="113"/>
      <c r="SJW58" s="113"/>
      <c r="SJX58" s="113"/>
      <c r="SJY58" s="113"/>
      <c r="SJZ58" s="113"/>
      <c r="SKA58" s="113"/>
      <c r="SKB58" s="113"/>
      <c r="SKC58" s="113"/>
      <c r="SKD58" s="113"/>
      <c r="SKE58" s="113"/>
      <c r="SKF58" s="113"/>
      <c r="SKG58" s="113"/>
      <c r="SKH58" s="113"/>
      <c r="SKI58" s="113"/>
      <c r="SKJ58" s="113"/>
      <c r="SKK58" s="113"/>
      <c r="SKL58" s="113"/>
      <c r="SKM58" s="113"/>
      <c r="SKN58" s="113"/>
      <c r="SKO58" s="113"/>
      <c r="SKP58" s="113"/>
      <c r="SKQ58" s="113"/>
      <c r="SKR58" s="113"/>
      <c r="SKS58" s="113"/>
      <c r="SKT58" s="113"/>
      <c r="SKU58" s="113"/>
      <c r="SKV58" s="113"/>
      <c r="SKW58" s="113"/>
      <c r="SKX58" s="113"/>
      <c r="SKY58" s="113"/>
      <c r="SKZ58" s="113"/>
      <c r="SLA58" s="113"/>
      <c r="SLB58" s="113"/>
      <c r="SLC58" s="113"/>
      <c r="SLD58" s="113"/>
      <c r="SLE58" s="113"/>
      <c r="SLF58" s="113"/>
      <c r="SLG58" s="113"/>
      <c r="SLH58" s="113"/>
      <c r="SLI58" s="113"/>
      <c r="SLJ58" s="113"/>
      <c r="SLK58" s="113"/>
      <c r="SLL58" s="113"/>
      <c r="SLM58" s="113"/>
      <c r="SLN58" s="113"/>
      <c r="SLO58" s="113"/>
      <c r="SLP58" s="113"/>
      <c r="SLQ58" s="113"/>
      <c r="SLR58" s="113"/>
      <c r="SLS58" s="113"/>
      <c r="SLT58" s="113"/>
      <c r="SLU58" s="113"/>
      <c r="SLV58" s="113"/>
      <c r="SLW58" s="113"/>
      <c r="SLX58" s="113"/>
      <c r="SLY58" s="113"/>
      <c r="SLZ58" s="113"/>
      <c r="SMA58" s="113"/>
      <c r="SMB58" s="113"/>
      <c r="SMC58" s="113"/>
      <c r="SMD58" s="113"/>
      <c r="SME58" s="113"/>
      <c r="SMF58" s="113"/>
      <c r="SMG58" s="113"/>
      <c r="SMH58" s="113"/>
      <c r="SMI58" s="113"/>
      <c r="SMJ58" s="113"/>
      <c r="SMK58" s="113"/>
      <c r="SML58" s="113"/>
      <c r="SMM58" s="113"/>
      <c r="SMN58" s="113"/>
      <c r="SMO58" s="113"/>
      <c r="SMP58" s="113"/>
      <c r="SMQ58" s="113"/>
      <c r="SMR58" s="113"/>
      <c r="SMS58" s="113"/>
      <c r="SMT58" s="113"/>
      <c r="SMU58" s="113"/>
      <c r="SMV58" s="113"/>
      <c r="SMW58" s="113"/>
      <c r="SMX58" s="113"/>
      <c r="SMY58" s="113"/>
      <c r="SMZ58" s="113"/>
      <c r="SNA58" s="113"/>
      <c r="SNB58" s="113"/>
      <c r="SNC58" s="113"/>
      <c r="SND58" s="113"/>
      <c r="SNE58" s="113"/>
      <c r="SNF58" s="113"/>
      <c r="SNG58" s="113"/>
      <c r="SNH58" s="113"/>
      <c r="SNI58" s="113"/>
      <c r="SNJ58" s="113"/>
      <c r="SNK58" s="113"/>
      <c r="SNL58" s="113"/>
      <c r="SNM58" s="113"/>
      <c r="SNN58" s="113"/>
      <c r="SNO58" s="113"/>
      <c r="SNP58" s="113"/>
      <c r="SNQ58" s="113"/>
      <c r="SNR58" s="113"/>
      <c r="SNS58" s="113"/>
      <c r="SNT58" s="113"/>
      <c r="SNU58" s="113"/>
      <c r="SNV58" s="113"/>
      <c r="SNW58" s="113"/>
      <c r="SNX58" s="113"/>
      <c r="SNY58" s="113"/>
      <c r="SNZ58" s="113"/>
      <c r="SOA58" s="113"/>
      <c r="SOB58" s="113"/>
      <c r="SOC58" s="113"/>
      <c r="SOD58" s="113"/>
      <c r="SOE58" s="113"/>
      <c r="SOF58" s="113"/>
      <c r="SOG58" s="113"/>
      <c r="SOH58" s="113"/>
      <c r="SOI58" s="113"/>
      <c r="SOJ58" s="113"/>
      <c r="SOK58" s="113"/>
      <c r="SOL58" s="113"/>
      <c r="SOM58" s="113"/>
      <c r="SON58" s="113"/>
      <c r="SOO58" s="113"/>
      <c r="SOP58" s="113"/>
      <c r="SOQ58" s="113"/>
      <c r="SOR58" s="113"/>
      <c r="SOS58" s="113"/>
      <c r="SOT58" s="113"/>
      <c r="SOU58" s="113"/>
      <c r="SOV58" s="113"/>
      <c r="SOW58" s="113"/>
      <c r="SOX58" s="113"/>
      <c r="SOY58" s="113"/>
      <c r="SOZ58" s="113"/>
      <c r="SPA58" s="113"/>
      <c r="SPB58" s="113"/>
      <c r="SPC58" s="113"/>
      <c r="SPD58" s="113"/>
      <c r="SPE58" s="113"/>
      <c r="SPF58" s="113"/>
      <c r="SPG58" s="113"/>
      <c r="SPH58" s="113"/>
      <c r="SPI58" s="113"/>
      <c r="SPJ58" s="113"/>
      <c r="SPK58" s="113"/>
      <c r="SPL58" s="113"/>
      <c r="SPM58" s="113"/>
      <c r="SPN58" s="113"/>
      <c r="SPO58" s="113"/>
      <c r="SPP58" s="113"/>
      <c r="SPQ58" s="113"/>
      <c r="SPR58" s="113"/>
      <c r="SPS58" s="113"/>
      <c r="SPT58" s="113"/>
      <c r="SPU58" s="113"/>
      <c r="SPV58" s="113"/>
      <c r="SPW58" s="113"/>
      <c r="SPX58" s="113"/>
      <c r="SPY58" s="113"/>
      <c r="SPZ58" s="113"/>
      <c r="SQA58" s="113"/>
      <c r="SQB58" s="113"/>
      <c r="SQC58" s="113"/>
      <c r="SQD58" s="113"/>
      <c r="SQE58" s="113"/>
      <c r="SQF58" s="113"/>
      <c r="SQG58" s="113"/>
      <c r="SQH58" s="113"/>
      <c r="SQI58" s="113"/>
      <c r="SQJ58" s="113"/>
      <c r="SQK58" s="113"/>
      <c r="SQL58" s="113"/>
      <c r="SQM58" s="113"/>
      <c r="SQN58" s="113"/>
      <c r="SQO58" s="113"/>
      <c r="SQP58" s="113"/>
      <c r="SQQ58" s="113"/>
      <c r="SQR58" s="113"/>
      <c r="SQS58" s="113"/>
      <c r="SQT58" s="113"/>
      <c r="SQU58" s="113"/>
      <c r="SQV58" s="113"/>
      <c r="SQW58" s="113"/>
      <c r="SQX58" s="113"/>
      <c r="SQY58" s="113"/>
      <c r="SQZ58" s="113"/>
      <c r="SRA58" s="113"/>
      <c r="SRB58" s="113"/>
      <c r="SRC58" s="113"/>
      <c r="SRD58" s="113"/>
      <c r="SRE58" s="113"/>
      <c r="SRF58" s="113"/>
      <c r="SRG58" s="113"/>
      <c r="SRH58" s="113"/>
      <c r="SRI58" s="113"/>
      <c r="SRJ58" s="113"/>
      <c r="SRK58" s="113"/>
      <c r="SRL58" s="113"/>
      <c r="SRM58" s="113"/>
      <c r="SRN58" s="113"/>
      <c r="SRO58" s="113"/>
      <c r="SRP58" s="113"/>
      <c r="SRQ58" s="113"/>
      <c r="SRR58" s="113"/>
      <c r="SRS58" s="113"/>
      <c r="SRT58" s="113"/>
      <c r="SRU58" s="113"/>
      <c r="SRV58" s="113"/>
      <c r="SRW58" s="113"/>
      <c r="SRX58" s="113"/>
      <c r="SRY58" s="113"/>
      <c r="SRZ58" s="113"/>
      <c r="SSA58" s="113"/>
      <c r="SSB58" s="113"/>
      <c r="SSC58" s="113"/>
      <c r="SSD58" s="113"/>
      <c r="SSE58" s="113"/>
      <c r="SSF58" s="113"/>
      <c r="SSG58" s="113"/>
      <c r="SSH58" s="113"/>
      <c r="SSI58" s="113"/>
      <c r="SSJ58" s="113"/>
      <c r="SSK58" s="113"/>
      <c r="SSL58" s="113"/>
      <c r="SSM58" s="113"/>
      <c r="SSN58" s="113"/>
      <c r="SSO58" s="113"/>
      <c r="SSP58" s="113"/>
      <c r="SSQ58" s="113"/>
      <c r="SSR58" s="113"/>
      <c r="SSS58" s="113"/>
      <c r="SST58" s="113"/>
      <c r="SSU58" s="113"/>
      <c r="SSV58" s="113"/>
      <c r="SSW58" s="113"/>
      <c r="SSX58" s="113"/>
      <c r="SSY58" s="113"/>
      <c r="SSZ58" s="113"/>
      <c r="STA58" s="113"/>
      <c r="STB58" s="113"/>
      <c r="STC58" s="113"/>
      <c r="STD58" s="113"/>
      <c r="STE58" s="113"/>
      <c r="STF58" s="113"/>
      <c r="STG58" s="113"/>
      <c r="STH58" s="113"/>
      <c r="STI58" s="113"/>
      <c r="STJ58" s="113"/>
      <c r="STK58" s="113"/>
      <c r="STL58" s="113"/>
      <c r="STM58" s="113"/>
      <c r="STN58" s="113"/>
      <c r="STO58" s="113"/>
      <c r="STP58" s="113"/>
      <c r="STQ58" s="113"/>
      <c r="STR58" s="113"/>
      <c r="STS58" s="113"/>
      <c r="STT58" s="113"/>
      <c r="STU58" s="113"/>
      <c r="STV58" s="113"/>
      <c r="STW58" s="113"/>
      <c r="STX58" s="113"/>
      <c r="STY58" s="113"/>
      <c r="STZ58" s="113"/>
      <c r="SUA58" s="113"/>
      <c r="SUB58" s="113"/>
      <c r="SUC58" s="113"/>
      <c r="SUD58" s="113"/>
      <c r="SUE58" s="113"/>
      <c r="SUF58" s="113"/>
      <c r="SUG58" s="113"/>
      <c r="SUH58" s="113"/>
      <c r="SUI58" s="113"/>
      <c r="SUJ58" s="113"/>
      <c r="SUK58" s="113"/>
      <c r="SUL58" s="113"/>
      <c r="SUM58" s="113"/>
      <c r="SUN58" s="113"/>
      <c r="SUO58" s="113"/>
      <c r="SUP58" s="113"/>
      <c r="SUQ58" s="113"/>
      <c r="SUR58" s="113"/>
      <c r="SUS58" s="113"/>
      <c r="SUT58" s="113"/>
      <c r="SUU58" s="113"/>
      <c r="SUV58" s="113"/>
      <c r="SUW58" s="113"/>
      <c r="SUX58" s="113"/>
      <c r="SUY58" s="113"/>
      <c r="SUZ58" s="113"/>
      <c r="SVA58" s="113"/>
      <c r="SVB58" s="113"/>
      <c r="SVC58" s="113"/>
      <c r="SVD58" s="113"/>
      <c r="SVE58" s="113"/>
      <c r="SVF58" s="113"/>
      <c r="SVG58" s="113"/>
      <c r="SVH58" s="113"/>
      <c r="SVI58" s="113"/>
      <c r="SVJ58" s="113"/>
      <c r="SVK58" s="113"/>
      <c r="SVL58" s="113"/>
      <c r="SVM58" s="113"/>
      <c r="SVN58" s="113"/>
      <c r="SVO58" s="113"/>
      <c r="SVP58" s="113"/>
      <c r="SVQ58" s="113"/>
      <c r="SVR58" s="113"/>
      <c r="SVS58" s="113"/>
      <c r="SVT58" s="113"/>
      <c r="SVU58" s="113"/>
      <c r="SVV58" s="113"/>
      <c r="SVW58" s="113"/>
      <c r="SVX58" s="113"/>
      <c r="SVY58" s="113"/>
      <c r="SVZ58" s="113"/>
      <c r="SWA58" s="113"/>
      <c r="SWB58" s="113"/>
      <c r="SWC58" s="113"/>
      <c r="SWD58" s="113"/>
      <c r="SWE58" s="113"/>
      <c r="SWF58" s="113"/>
      <c r="SWG58" s="113"/>
      <c r="SWH58" s="113"/>
      <c r="SWI58" s="113"/>
      <c r="SWJ58" s="113"/>
      <c r="SWK58" s="113"/>
      <c r="SWL58" s="113"/>
      <c r="SWM58" s="113"/>
      <c r="SWN58" s="113"/>
      <c r="SWO58" s="113"/>
      <c r="SWP58" s="113"/>
      <c r="SWQ58" s="113"/>
      <c r="SWR58" s="113"/>
      <c r="SWS58" s="113"/>
      <c r="SWT58" s="113"/>
      <c r="SWU58" s="113"/>
      <c r="SWV58" s="113"/>
      <c r="SWW58" s="113"/>
      <c r="SWX58" s="113"/>
      <c r="SWY58" s="113"/>
      <c r="SWZ58" s="113"/>
      <c r="SXA58" s="113"/>
      <c r="SXB58" s="113"/>
      <c r="SXC58" s="113"/>
      <c r="SXD58" s="113"/>
      <c r="SXE58" s="113"/>
      <c r="SXF58" s="113"/>
      <c r="SXG58" s="113"/>
      <c r="SXH58" s="113"/>
      <c r="SXI58" s="113"/>
      <c r="SXJ58" s="113"/>
      <c r="SXK58" s="113"/>
      <c r="SXL58" s="113"/>
      <c r="SXM58" s="113"/>
      <c r="SXN58" s="113"/>
      <c r="SXO58" s="113"/>
      <c r="SXP58" s="113"/>
      <c r="SXQ58" s="113"/>
      <c r="SXR58" s="113"/>
      <c r="SXS58" s="113"/>
      <c r="SXT58" s="113"/>
      <c r="SXU58" s="113"/>
      <c r="SXV58" s="113"/>
      <c r="SXW58" s="113"/>
      <c r="SXX58" s="113"/>
      <c r="SXY58" s="113"/>
      <c r="SXZ58" s="113"/>
      <c r="SYA58" s="113"/>
      <c r="SYB58" s="113"/>
      <c r="SYC58" s="113"/>
      <c r="SYD58" s="113"/>
      <c r="SYE58" s="113"/>
      <c r="SYF58" s="113"/>
      <c r="SYG58" s="113"/>
      <c r="SYH58" s="113"/>
      <c r="SYI58" s="113"/>
      <c r="SYJ58" s="113"/>
      <c r="SYK58" s="113"/>
      <c r="SYL58" s="113"/>
      <c r="SYM58" s="113"/>
      <c r="SYN58" s="113"/>
      <c r="SYO58" s="113"/>
      <c r="SYP58" s="113"/>
      <c r="SYQ58" s="113"/>
      <c r="SYR58" s="113"/>
      <c r="SYS58" s="113"/>
      <c r="SYT58" s="113"/>
      <c r="SYU58" s="113"/>
      <c r="SYV58" s="113"/>
      <c r="SYW58" s="113"/>
      <c r="SYX58" s="113"/>
      <c r="SYY58" s="113"/>
      <c r="SYZ58" s="113"/>
      <c r="SZA58" s="113"/>
      <c r="SZB58" s="113"/>
      <c r="SZC58" s="113"/>
      <c r="SZD58" s="113"/>
      <c r="SZE58" s="113"/>
      <c r="SZF58" s="113"/>
      <c r="SZG58" s="113"/>
      <c r="SZH58" s="113"/>
      <c r="SZI58" s="113"/>
      <c r="SZJ58" s="113"/>
      <c r="SZK58" s="113"/>
      <c r="SZL58" s="113"/>
      <c r="SZM58" s="113"/>
      <c r="SZN58" s="113"/>
      <c r="SZO58" s="113"/>
      <c r="SZP58" s="113"/>
      <c r="SZQ58" s="113"/>
      <c r="SZR58" s="113"/>
      <c r="SZS58" s="113"/>
      <c r="SZT58" s="113"/>
      <c r="SZU58" s="113"/>
      <c r="SZV58" s="113"/>
      <c r="SZW58" s="113"/>
      <c r="SZX58" s="113"/>
      <c r="SZY58" s="113"/>
      <c r="SZZ58" s="113"/>
      <c r="TAA58" s="113"/>
      <c r="TAB58" s="113"/>
      <c r="TAC58" s="113"/>
      <c r="TAD58" s="113"/>
      <c r="TAE58" s="113"/>
      <c r="TAF58" s="113"/>
      <c r="TAG58" s="113"/>
      <c r="TAH58" s="113"/>
      <c r="TAI58" s="113"/>
      <c r="TAJ58" s="113"/>
      <c r="TAK58" s="113"/>
      <c r="TAL58" s="113"/>
      <c r="TAM58" s="113"/>
      <c r="TAN58" s="113"/>
      <c r="TAO58" s="113"/>
      <c r="TAP58" s="113"/>
      <c r="TAQ58" s="113"/>
      <c r="TAR58" s="113"/>
      <c r="TAS58" s="113"/>
      <c r="TAT58" s="113"/>
      <c r="TAU58" s="113"/>
      <c r="TAV58" s="113"/>
      <c r="TAW58" s="113"/>
      <c r="TAX58" s="113"/>
      <c r="TAY58" s="113"/>
      <c r="TAZ58" s="113"/>
      <c r="TBA58" s="113"/>
      <c r="TBB58" s="113"/>
      <c r="TBC58" s="113"/>
      <c r="TBD58" s="113"/>
      <c r="TBE58" s="113"/>
      <c r="TBF58" s="113"/>
      <c r="TBG58" s="113"/>
      <c r="TBH58" s="113"/>
      <c r="TBI58" s="113"/>
      <c r="TBJ58" s="113"/>
      <c r="TBK58" s="113"/>
      <c r="TBL58" s="113"/>
      <c r="TBM58" s="113"/>
      <c r="TBN58" s="113"/>
      <c r="TBO58" s="113"/>
      <c r="TBP58" s="113"/>
      <c r="TBQ58" s="113"/>
      <c r="TBR58" s="113"/>
      <c r="TBS58" s="113"/>
      <c r="TBT58" s="113"/>
      <c r="TBU58" s="113"/>
      <c r="TBV58" s="113"/>
      <c r="TBW58" s="113"/>
      <c r="TBX58" s="113"/>
      <c r="TBY58" s="113"/>
      <c r="TBZ58" s="113"/>
      <c r="TCA58" s="113"/>
      <c r="TCB58" s="113"/>
      <c r="TCC58" s="113"/>
      <c r="TCD58" s="113"/>
      <c r="TCE58" s="113"/>
      <c r="TCF58" s="113"/>
      <c r="TCG58" s="113"/>
      <c r="TCH58" s="113"/>
      <c r="TCI58" s="113"/>
      <c r="TCJ58" s="113"/>
      <c r="TCK58" s="113"/>
      <c r="TCL58" s="113"/>
      <c r="TCM58" s="113"/>
      <c r="TCN58" s="113"/>
      <c r="TCO58" s="113"/>
      <c r="TCP58" s="113"/>
      <c r="TCQ58" s="113"/>
      <c r="TCR58" s="113"/>
      <c r="TCS58" s="113"/>
      <c r="TCT58" s="113"/>
      <c r="TCU58" s="113"/>
      <c r="TCV58" s="113"/>
      <c r="TCW58" s="113"/>
      <c r="TCX58" s="113"/>
      <c r="TCY58" s="113"/>
      <c r="TCZ58" s="113"/>
      <c r="TDA58" s="113"/>
      <c r="TDB58" s="113"/>
      <c r="TDC58" s="113"/>
      <c r="TDD58" s="113"/>
      <c r="TDE58" s="113"/>
      <c r="TDF58" s="113"/>
      <c r="TDG58" s="113"/>
      <c r="TDH58" s="113"/>
      <c r="TDI58" s="113"/>
      <c r="TDJ58" s="113"/>
      <c r="TDK58" s="113"/>
      <c r="TDL58" s="113"/>
      <c r="TDM58" s="113"/>
      <c r="TDN58" s="113"/>
      <c r="TDO58" s="113"/>
      <c r="TDP58" s="113"/>
      <c r="TDQ58" s="113"/>
      <c r="TDR58" s="113"/>
      <c r="TDS58" s="113"/>
      <c r="TDT58" s="113"/>
      <c r="TDU58" s="113"/>
      <c r="TDV58" s="113"/>
      <c r="TDW58" s="113"/>
      <c r="TDX58" s="113"/>
      <c r="TDY58" s="113"/>
      <c r="TDZ58" s="113"/>
      <c r="TEA58" s="113"/>
      <c r="TEB58" s="113"/>
      <c r="TEC58" s="113"/>
      <c r="TED58" s="113"/>
      <c r="TEE58" s="113"/>
      <c r="TEF58" s="113"/>
      <c r="TEG58" s="113"/>
      <c r="TEH58" s="113"/>
      <c r="TEI58" s="113"/>
      <c r="TEJ58" s="113"/>
      <c r="TEK58" s="113"/>
      <c r="TEL58" s="113"/>
      <c r="TEM58" s="113"/>
      <c r="TEN58" s="113"/>
      <c r="TEO58" s="113"/>
      <c r="TEP58" s="113"/>
      <c r="TEQ58" s="113"/>
      <c r="TER58" s="113"/>
      <c r="TES58" s="113"/>
      <c r="TET58" s="113"/>
      <c r="TEU58" s="113"/>
      <c r="TEV58" s="113"/>
      <c r="TEW58" s="113"/>
      <c r="TEX58" s="113"/>
      <c r="TEY58" s="113"/>
      <c r="TEZ58" s="113"/>
      <c r="TFA58" s="113"/>
      <c r="TFB58" s="113"/>
      <c r="TFC58" s="113"/>
      <c r="TFD58" s="113"/>
      <c r="TFE58" s="113"/>
      <c r="TFF58" s="113"/>
      <c r="TFG58" s="113"/>
      <c r="TFH58" s="113"/>
      <c r="TFI58" s="113"/>
      <c r="TFJ58" s="113"/>
      <c r="TFK58" s="113"/>
      <c r="TFL58" s="113"/>
      <c r="TFM58" s="113"/>
      <c r="TFN58" s="113"/>
      <c r="TFO58" s="113"/>
      <c r="TFP58" s="113"/>
      <c r="TFQ58" s="113"/>
      <c r="TFR58" s="113"/>
      <c r="TFS58" s="113"/>
      <c r="TFT58" s="113"/>
      <c r="TFU58" s="113"/>
      <c r="TFV58" s="113"/>
      <c r="TFW58" s="113"/>
      <c r="TFX58" s="113"/>
      <c r="TFY58" s="113"/>
      <c r="TFZ58" s="113"/>
      <c r="TGA58" s="113"/>
      <c r="TGB58" s="113"/>
      <c r="TGC58" s="113"/>
      <c r="TGD58" s="113"/>
      <c r="TGE58" s="113"/>
      <c r="TGF58" s="113"/>
      <c r="TGG58" s="113"/>
      <c r="TGH58" s="113"/>
      <c r="TGI58" s="113"/>
      <c r="TGJ58" s="113"/>
      <c r="TGK58" s="113"/>
      <c r="TGL58" s="113"/>
      <c r="TGM58" s="113"/>
      <c r="TGN58" s="113"/>
      <c r="TGO58" s="113"/>
      <c r="TGP58" s="113"/>
      <c r="TGQ58" s="113"/>
      <c r="TGR58" s="113"/>
      <c r="TGS58" s="113"/>
      <c r="TGT58" s="113"/>
      <c r="TGU58" s="113"/>
      <c r="TGV58" s="113"/>
      <c r="TGW58" s="113"/>
      <c r="TGX58" s="113"/>
      <c r="TGY58" s="113"/>
      <c r="TGZ58" s="113"/>
      <c r="THA58" s="113"/>
      <c r="THB58" s="113"/>
      <c r="THC58" s="113"/>
      <c r="THD58" s="113"/>
      <c r="THE58" s="113"/>
      <c r="THF58" s="113"/>
      <c r="THG58" s="113"/>
      <c r="THH58" s="113"/>
      <c r="THI58" s="113"/>
      <c r="THJ58" s="113"/>
      <c r="THK58" s="113"/>
      <c r="THL58" s="113"/>
      <c r="THM58" s="113"/>
      <c r="THN58" s="113"/>
      <c r="THO58" s="113"/>
      <c r="THP58" s="113"/>
      <c r="THQ58" s="113"/>
      <c r="THR58" s="113"/>
      <c r="THS58" s="113"/>
      <c r="THT58" s="113"/>
      <c r="THU58" s="113"/>
      <c r="THV58" s="113"/>
      <c r="THW58" s="113"/>
      <c r="THX58" s="113"/>
      <c r="THY58" s="113"/>
      <c r="THZ58" s="113"/>
      <c r="TIA58" s="113"/>
      <c r="TIB58" s="113"/>
      <c r="TIC58" s="113"/>
      <c r="TID58" s="113"/>
      <c r="TIE58" s="113"/>
      <c r="TIF58" s="113"/>
      <c r="TIG58" s="113"/>
      <c r="TIH58" s="113"/>
      <c r="TII58" s="113"/>
      <c r="TIJ58" s="113"/>
      <c r="TIK58" s="113"/>
      <c r="TIL58" s="113"/>
      <c r="TIM58" s="113"/>
      <c r="TIN58" s="113"/>
      <c r="TIO58" s="113"/>
      <c r="TIP58" s="113"/>
      <c r="TIQ58" s="113"/>
      <c r="TIR58" s="113"/>
      <c r="TIS58" s="113"/>
      <c r="TIT58" s="113"/>
      <c r="TIU58" s="113"/>
      <c r="TIV58" s="113"/>
      <c r="TIW58" s="113"/>
      <c r="TIX58" s="113"/>
      <c r="TIY58" s="113"/>
      <c r="TIZ58" s="113"/>
      <c r="TJA58" s="113"/>
      <c r="TJB58" s="113"/>
      <c r="TJC58" s="113"/>
      <c r="TJD58" s="113"/>
      <c r="TJE58" s="113"/>
      <c r="TJF58" s="113"/>
      <c r="TJG58" s="113"/>
      <c r="TJH58" s="113"/>
      <c r="TJI58" s="113"/>
      <c r="TJJ58" s="113"/>
      <c r="TJK58" s="113"/>
      <c r="TJL58" s="113"/>
      <c r="TJM58" s="113"/>
      <c r="TJN58" s="113"/>
      <c r="TJO58" s="113"/>
      <c r="TJP58" s="113"/>
      <c r="TJQ58" s="113"/>
      <c r="TJR58" s="113"/>
      <c r="TJS58" s="113"/>
      <c r="TJT58" s="113"/>
      <c r="TJU58" s="113"/>
      <c r="TJV58" s="113"/>
      <c r="TJW58" s="113"/>
      <c r="TJX58" s="113"/>
      <c r="TJY58" s="113"/>
      <c r="TJZ58" s="113"/>
      <c r="TKA58" s="113"/>
      <c r="TKB58" s="113"/>
      <c r="TKC58" s="113"/>
      <c r="TKD58" s="113"/>
      <c r="TKE58" s="113"/>
      <c r="TKF58" s="113"/>
      <c r="TKG58" s="113"/>
      <c r="TKH58" s="113"/>
      <c r="TKI58" s="113"/>
      <c r="TKJ58" s="113"/>
      <c r="TKK58" s="113"/>
      <c r="TKL58" s="113"/>
      <c r="TKM58" s="113"/>
      <c r="TKN58" s="113"/>
      <c r="TKO58" s="113"/>
      <c r="TKP58" s="113"/>
      <c r="TKQ58" s="113"/>
      <c r="TKR58" s="113"/>
      <c r="TKS58" s="113"/>
      <c r="TKT58" s="113"/>
      <c r="TKU58" s="113"/>
      <c r="TKV58" s="113"/>
      <c r="TKW58" s="113"/>
      <c r="TKX58" s="113"/>
      <c r="TKY58" s="113"/>
      <c r="TKZ58" s="113"/>
      <c r="TLA58" s="113"/>
      <c r="TLB58" s="113"/>
      <c r="TLC58" s="113"/>
      <c r="TLD58" s="113"/>
      <c r="TLE58" s="113"/>
      <c r="TLF58" s="113"/>
      <c r="TLG58" s="113"/>
      <c r="TLH58" s="113"/>
      <c r="TLI58" s="113"/>
      <c r="TLJ58" s="113"/>
      <c r="TLK58" s="113"/>
      <c r="TLL58" s="113"/>
      <c r="TLM58" s="113"/>
      <c r="TLN58" s="113"/>
      <c r="TLO58" s="113"/>
      <c r="TLP58" s="113"/>
      <c r="TLQ58" s="113"/>
      <c r="TLR58" s="113"/>
      <c r="TLS58" s="113"/>
      <c r="TLT58" s="113"/>
      <c r="TLU58" s="113"/>
      <c r="TLV58" s="113"/>
      <c r="TLW58" s="113"/>
      <c r="TLX58" s="113"/>
      <c r="TLY58" s="113"/>
      <c r="TLZ58" s="113"/>
      <c r="TMA58" s="113"/>
      <c r="TMB58" s="113"/>
      <c r="TMC58" s="113"/>
      <c r="TMD58" s="113"/>
      <c r="TME58" s="113"/>
      <c r="TMF58" s="113"/>
      <c r="TMG58" s="113"/>
      <c r="TMH58" s="113"/>
      <c r="TMI58" s="113"/>
      <c r="TMJ58" s="113"/>
      <c r="TMK58" s="113"/>
      <c r="TML58" s="113"/>
      <c r="TMM58" s="113"/>
      <c r="TMN58" s="113"/>
      <c r="TMO58" s="113"/>
      <c r="TMP58" s="113"/>
      <c r="TMQ58" s="113"/>
      <c r="TMR58" s="113"/>
      <c r="TMS58" s="113"/>
      <c r="TMT58" s="113"/>
      <c r="TMU58" s="113"/>
      <c r="TMV58" s="113"/>
      <c r="TMW58" s="113"/>
      <c r="TMX58" s="113"/>
      <c r="TMY58" s="113"/>
      <c r="TMZ58" s="113"/>
      <c r="TNA58" s="113"/>
      <c r="TNB58" s="113"/>
      <c r="TNC58" s="113"/>
      <c r="TND58" s="113"/>
      <c r="TNE58" s="113"/>
      <c r="TNF58" s="113"/>
      <c r="TNG58" s="113"/>
      <c r="TNH58" s="113"/>
      <c r="TNI58" s="113"/>
      <c r="TNJ58" s="113"/>
      <c r="TNK58" s="113"/>
      <c r="TNL58" s="113"/>
      <c r="TNM58" s="113"/>
      <c r="TNN58" s="113"/>
      <c r="TNO58" s="113"/>
      <c r="TNP58" s="113"/>
      <c r="TNQ58" s="113"/>
      <c r="TNR58" s="113"/>
      <c r="TNS58" s="113"/>
      <c r="TNT58" s="113"/>
      <c r="TNU58" s="113"/>
      <c r="TNV58" s="113"/>
      <c r="TNW58" s="113"/>
      <c r="TNX58" s="113"/>
      <c r="TNY58" s="113"/>
      <c r="TNZ58" s="113"/>
      <c r="TOA58" s="113"/>
      <c r="TOB58" s="113"/>
      <c r="TOC58" s="113"/>
      <c r="TOD58" s="113"/>
      <c r="TOE58" s="113"/>
      <c r="TOF58" s="113"/>
      <c r="TOG58" s="113"/>
      <c r="TOH58" s="113"/>
      <c r="TOI58" s="113"/>
      <c r="TOJ58" s="113"/>
      <c r="TOK58" s="113"/>
      <c r="TOL58" s="113"/>
      <c r="TOM58" s="113"/>
      <c r="TON58" s="113"/>
      <c r="TOO58" s="113"/>
      <c r="TOP58" s="113"/>
      <c r="TOQ58" s="113"/>
      <c r="TOR58" s="113"/>
      <c r="TOS58" s="113"/>
      <c r="TOT58" s="113"/>
      <c r="TOU58" s="113"/>
      <c r="TOV58" s="113"/>
      <c r="TOW58" s="113"/>
      <c r="TOX58" s="113"/>
      <c r="TOY58" s="113"/>
      <c r="TOZ58" s="113"/>
      <c r="TPA58" s="113"/>
      <c r="TPB58" s="113"/>
      <c r="TPC58" s="113"/>
      <c r="TPD58" s="113"/>
      <c r="TPE58" s="113"/>
      <c r="TPF58" s="113"/>
      <c r="TPG58" s="113"/>
      <c r="TPH58" s="113"/>
      <c r="TPI58" s="113"/>
      <c r="TPJ58" s="113"/>
      <c r="TPK58" s="113"/>
      <c r="TPL58" s="113"/>
      <c r="TPM58" s="113"/>
      <c r="TPN58" s="113"/>
      <c r="TPO58" s="113"/>
      <c r="TPP58" s="113"/>
      <c r="TPQ58" s="113"/>
      <c r="TPR58" s="113"/>
      <c r="TPS58" s="113"/>
      <c r="TPT58" s="113"/>
      <c r="TPU58" s="113"/>
      <c r="TPV58" s="113"/>
      <c r="TPW58" s="113"/>
      <c r="TPX58" s="113"/>
      <c r="TPY58" s="113"/>
      <c r="TPZ58" s="113"/>
      <c r="TQA58" s="113"/>
      <c r="TQB58" s="113"/>
      <c r="TQC58" s="113"/>
      <c r="TQD58" s="113"/>
      <c r="TQE58" s="113"/>
      <c r="TQF58" s="113"/>
      <c r="TQG58" s="113"/>
      <c r="TQH58" s="113"/>
      <c r="TQI58" s="113"/>
      <c r="TQJ58" s="113"/>
      <c r="TQK58" s="113"/>
      <c r="TQL58" s="113"/>
      <c r="TQM58" s="113"/>
      <c r="TQN58" s="113"/>
      <c r="TQO58" s="113"/>
      <c r="TQP58" s="113"/>
      <c r="TQQ58" s="113"/>
      <c r="TQR58" s="113"/>
      <c r="TQS58" s="113"/>
      <c r="TQT58" s="113"/>
      <c r="TQU58" s="113"/>
      <c r="TQV58" s="113"/>
      <c r="TQW58" s="113"/>
      <c r="TQX58" s="113"/>
      <c r="TQY58" s="113"/>
      <c r="TQZ58" s="113"/>
      <c r="TRA58" s="113"/>
      <c r="TRB58" s="113"/>
      <c r="TRC58" s="113"/>
      <c r="TRD58" s="113"/>
      <c r="TRE58" s="113"/>
      <c r="TRF58" s="113"/>
      <c r="TRG58" s="113"/>
      <c r="TRH58" s="113"/>
      <c r="TRI58" s="113"/>
      <c r="TRJ58" s="113"/>
      <c r="TRK58" s="113"/>
      <c r="TRL58" s="113"/>
      <c r="TRM58" s="113"/>
      <c r="TRN58" s="113"/>
      <c r="TRO58" s="113"/>
      <c r="TRP58" s="113"/>
      <c r="TRQ58" s="113"/>
      <c r="TRR58" s="113"/>
      <c r="TRS58" s="113"/>
      <c r="TRT58" s="113"/>
      <c r="TRU58" s="113"/>
      <c r="TRV58" s="113"/>
      <c r="TRW58" s="113"/>
      <c r="TRX58" s="113"/>
      <c r="TRY58" s="113"/>
      <c r="TRZ58" s="113"/>
      <c r="TSA58" s="113"/>
      <c r="TSB58" s="113"/>
      <c r="TSC58" s="113"/>
      <c r="TSD58" s="113"/>
      <c r="TSE58" s="113"/>
      <c r="TSF58" s="113"/>
      <c r="TSG58" s="113"/>
      <c r="TSH58" s="113"/>
      <c r="TSI58" s="113"/>
      <c r="TSJ58" s="113"/>
      <c r="TSK58" s="113"/>
      <c r="TSL58" s="113"/>
      <c r="TSM58" s="113"/>
      <c r="TSN58" s="113"/>
      <c r="TSO58" s="113"/>
      <c r="TSP58" s="113"/>
      <c r="TSQ58" s="113"/>
      <c r="TSR58" s="113"/>
      <c r="TSS58" s="113"/>
      <c r="TST58" s="113"/>
      <c r="TSU58" s="113"/>
      <c r="TSV58" s="113"/>
      <c r="TSW58" s="113"/>
      <c r="TSX58" s="113"/>
      <c r="TSY58" s="113"/>
      <c r="TSZ58" s="113"/>
      <c r="TTA58" s="113"/>
      <c r="TTB58" s="113"/>
      <c r="TTC58" s="113"/>
      <c r="TTD58" s="113"/>
      <c r="TTE58" s="113"/>
      <c r="TTF58" s="113"/>
      <c r="TTG58" s="113"/>
      <c r="TTH58" s="113"/>
      <c r="TTI58" s="113"/>
      <c r="TTJ58" s="113"/>
      <c r="TTK58" s="113"/>
      <c r="TTL58" s="113"/>
      <c r="TTM58" s="113"/>
      <c r="TTN58" s="113"/>
      <c r="TTO58" s="113"/>
      <c r="TTP58" s="113"/>
      <c r="TTQ58" s="113"/>
      <c r="TTR58" s="113"/>
      <c r="TTS58" s="113"/>
      <c r="TTT58" s="113"/>
      <c r="TTU58" s="113"/>
      <c r="TTV58" s="113"/>
      <c r="TTW58" s="113"/>
      <c r="TTX58" s="113"/>
      <c r="TTY58" s="113"/>
      <c r="TTZ58" s="113"/>
      <c r="TUA58" s="113"/>
      <c r="TUB58" s="113"/>
      <c r="TUC58" s="113"/>
      <c r="TUD58" s="113"/>
      <c r="TUE58" s="113"/>
      <c r="TUF58" s="113"/>
      <c r="TUG58" s="113"/>
      <c r="TUH58" s="113"/>
      <c r="TUI58" s="113"/>
      <c r="TUJ58" s="113"/>
      <c r="TUK58" s="113"/>
      <c r="TUL58" s="113"/>
      <c r="TUM58" s="113"/>
      <c r="TUN58" s="113"/>
      <c r="TUO58" s="113"/>
      <c r="TUP58" s="113"/>
      <c r="TUQ58" s="113"/>
      <c r="TUR58" s="113"/>
      <c r="TUS58" s="113"/>
      <c r="TUT58" s="113"/>
      <c r="TUU58" s="113"/>
      <c r="TUV58" s="113"/>
      <c r="TUW58" s="113"/>
      <c r="TUX58" s="113"/>
      <c r="TUY58" s="113"/>
      <c r="TUZ58" s="113"/>
      <c r="TVA58" s="113"/>
      <c r="TVB58" s="113"/>
      <c r="TVC58" s="113"/>
      <c r="TVD58" s="113"/>
      <c r="TVE58" s="113"/>
      <c r="TVF58" s="113"/>
      <c r="TVG58" s="113"/>
      <c r="TVH58" s="113"/>
      <c r="TVI58" s="113"/>
      <c r="TVJ58" s="113"/>
      <c r="TVK58" s="113"/>
      <c r="TVL58" s="113"/>
      <c r="TVM58" s="113"/>
      <c r="TVN58" s="113"/>
      <c r="TVO58" s="113"/>
      <c r="TVP58" s="113"/>
      <c r="TVQ58" s="113"/>
      <c r="TVR58" s="113"/>
      <c r="TVS58" s="113"/>
      <c r="TVT58" s="113"/>
      <c r="TVU58" s="113"/>
      <c r="TVV58" s="113"/>
      <c r="TVW58" s="113"/>
      <c r="TVX58" s="113"/>
      <c r="TVY58" s="113"/>
      <c r="TVZ58" s="113"/>
      <c r="TWA58" s="113"/>
      <c r="TWB58" s="113"/>
      <c r="TWC58" s="113"/>
      <c r="TWD58" s="113"/>
      <c r="TWE58" s="113"/>
      <c r="TWF58" s="113"/>
      <c r="TWG58" s="113"/>
      <c r="TWH58" s="113"/>
      <c r="TWI58" s="113"/>
      <c r="TWJ58" s="113"/>
      <c r="TWK58" s="113"/>
      <c r="TWL58" s="113"/>
      <c r="TWM58" s="113"/>
      <c r="TWN58" s="113"/>
      <c r="TWO58" s="113"/>
      <c r="TWP58" s="113"/>
      <c r="TWQ58" s="113"/>
      <c r="TWR58" s="113"/>
      <c r="TWS58" s="113"/>
      <c r="TWT58" s="113"/>
      <c r="TWU58" s="113"/>
      <c r="TWV58" s="113"/>
      <c r="TWW58" s="113"/>
      <c r="TWX58" s="113"/>
      <c r="TWY58" s="113"/>
      <c r="TWZ58" s="113"/>
      <c r="TXA58" s="113"/>
      <c r="TXB58" s="113"/>
      <c r="TXC58" s="113"/>
      <c r="TXD58" s="113"/>
      <c r="TXE58" s="113"/>
      <c r="TXF58" s="113"/>
      <c r="TXG58" s="113"/>
      <c r="TXH58" s="113"/>
      <c r="TXI58" s="113"/>
      <c r="TXJ58" s="113"/>
      <c r="TXK58" s="113"/>
      <c r="TXL58" s="113"/>
      <c r="TXM58" s="113"/>
      <c r="TXN58" s="113"/>
      <c r="TXO58" s="113"/>
      <c r="TXP58" s="113"/>
      <c r="TXQ58" s="113"/>
      <c r="TXR58" s="113"/>
      <c r="TXS58" s="113"/>
      <c r="TXT58" s="113"/>
      <c r="TXU58" s="113"/>
      <c r="TXV58" s="113"/>
      <c r="TXW58" s="113"/>
      <c r="TXX58" s="113"/>
      <c r="TXY58" s="113"/>
      <c r="TXZ58" s="113"/>
      <c r="TYA58" s="113"/>
      <c r="TYB58" s="113"/>
      <c r="TYC58" s="113"/>
      <c r="TYD58" s="113"/>
      <c r="TYE58" s="113"/>
      <c r="TYF58" s="113"/>
      <c r="TYG58" s="113"/>
      <c r="TYH58" s="113"/>
      <c r="TYI58" s="113"/>
      <c r="TYJ58" s="113"/>
      <c r="TYK58" s="113"/>
      <c r="TYL58" s="113"/>
      <c r="TYM58" s="113"/>
      <c r="TYN58" s="113"/>
      <c r="TYO58" s="113"/>
      <c r="TYP58" s="113"/>
      <c r="TYQ58" s="113"/>
      <c r="TYR58" s="113"/>
      <c r="TYS58" s="113"/>
      <c r="TYT58" s="113"/>
      <c r="TYU58" s="113"/>
      <c r="TYV58" s="113"/>
      <c r="TYW58" s="113"/>
      <c r="TYX58" s="113"/>
      <c r="TYY58" s="113"/>
      <c r="TYZ58" s="113"/>
      <c r="TZA58" s="113"/>
      <c r="TZB58" s="113"/>
      <c r="TZC58" s="113"/>
      <c r="TZD58" s="113"/>
      <c r="TZE58" s="113"/>
      <c r="TZF58" s="113"/>
      <c r="TZG58" s="113"/>
      <c r="TZH58" s="113"/>
      <c r="TZI58" s="113"/>
      <c r="TZJ58" s="113"/>
      <c r="TZK58" s="113"/>
      <c r="TZL58" s="113"/>
      <c r="TZM58" s="113"/>
      <c r="TZN58" s="113"/>
      <c r="TZO58" s="113"/>
      <c r="TZP58" s="113"/>
      <c r="TZQ58" s="113"/>
      <c r="TZR58" s="113"/>
      <c r="TZS58" s="113"/>
      <c r="TZT58" s="113"/>
      <c r="TZU58" s="113"/>
      <c r="TZV58" s="113"/>
      <c r="TZW58" s="113"/>
      <c r="TZX58" s="113"/>
      <c r="TZY58" s="113"/>
      <c r="TZZ58" s="113"/>
      <c r="UAA58" s="113"/>
      <c r="UAB58" s="113"/>
      <c r="UAC58" s="113"/>
      <c r="UAD58" s="113"/>
      <c r="UAE58" s="113"/>
      <c r="UAF58" s="113"/>
      <c r="UAG58" s="113"/>
      <c r="UAH58" s="113"/>
      <c r="UAI58" s="113"/>
      <c r="UAJ58" s="113"/>
      <c r="UAK58" s="113"/>
      <c r="UAL58" s="113"/>
      <c r="UAM58" s="113"/>
      <c r="UAN58" s="113"/>
      <c r="UAO58" s="113"/>
      <c r="UAP58" s="113"/>
      <c r="UAQ58" s="113"/>
      <c r="UAR58" s="113"/>
      <c r="UAS58" s="113"/>
      <c r="UAT58" s="113"/>
      <c r="UAU58" s="113"/>
      <c r="UAV58" s="113"/>
      <c r="UAW58" s="113"/>
      <c r="UAX58" s="113"/>
      <c r="UAY58" s="113"/>
      <c r="UAZ58" s="113"/>
      <c r="UBA58" s="113"/>
      <c r="UBB58" s="113"/>
      <c r="UBC58" s="113"/>
      <c r="UBD58" s="113"/>
      <c r="UBE58" s="113"/>
      <c r="UBF58" s="113"/>
      <c r="UBG58" s="113"/>
      <c r="UBH58" s="113"/>
      <c r="UBI58" s="113"/>
      <c r="UBJ58" s="113"/>
      <c r="UBK58" s="113"/>
      <c r="UBL58" s="113"/>
      <c r="UBM58" s="113"/>
      <c r="UBN58" s="113"/>
      <c r="UBO58" s="113"/>
      <c r="UBP58" s="113"/>
      <c r="UBQ58" s="113"/>
      <c r="UBR58" s="113"/>
      <c r="UBS58" s="113"/>
      <c r="UBT58" s="113"/>
      <c r="UBU58" s="113"/>
      <c r="UBV58" s="113"/>
      <c r="UBW58" s="113"/>
      <c r="UBX58" s="113"/>
      <c r="UBY58" s="113"/>
      <c r="UBZ58" s="113"/>
      <c r="UCA58" s="113"/>
      <c r="UCB58" s="113"/>
      <c r="UCC58" s="113"/>
      <c r="UCD58" s="113"/>
      <c r="UCE58" s="113"/>
      <c r="UCF58" s="113"/>
      <c r="UCG58" s="113"/>
      <c r="UCH58" s="113"/>
      <c r="UCI58" s="113"/>
      <c r="UCJ58" s="113"/>
      <c r="UCK58" s="113"/>
      <c r="UCL58" s="113"/>
      <c r="UCM58" s="113"/>
      <c r="UCN58" s="113"/>
      <c r="UCO58" s="113"/>
      <c r="UCP58" s="113"/>
      <c r="UCQ58" s="113"/>
      <c r="UCR58" s="113"/>
      <c r="UCS58" s="113"/>
      <c r="UCT58" s="113"/>
      <c r="UCU58" s="113"/>
      <c r="UCV58" s="113"/>
      <c r="UCW58" s="113"/>
      <c r="UCX58" s="113"/>
      <c r="UCY58" s="113"/>
      <c r="UCZ58" s="113"/>
      <c r="UDA58" s="113"/>
      <c r="UDB58" s="113"/>
      <c r="UDC58" s="113"/>
      <c r="UDD58" s="113"/>
      <c r="UDE58" s="113"/>
      <c r="UDF58" s="113"/>
      <c r="UDG58" s="113"/>
      <c r="UDH58" s="113"/>
      <c r="UDI58" s="113"/>
      <c r="UDJ58" s="113"/>
      <c r="UDK58" s="113"/>
      <c r="UDL58" s="113"/>
      <c r="UDM58" s="113"/>
      <c r="UDN58" s="113"/>
      <c r="UDO58" s="113"/>
      <c r="UDP58" s="113"/>
      <c r="UDQ58" s="113"/>
      <c r="UDR58" s="113"/>
      <c r="UDS58" s="113"/>
      <c r="UDT58" s="113"/>
      <c r="UDU58" s="113"/>
      <c r="UDV58" s="113"/>
      <c r="UDW58" s="113"/>
      <c r="UDX58" s="113"/>
      <c r="UDY58" s="113"/>
      <c r="UDZ58" s="113"/>
      <c r="UEA58" s="113"/>
      <c r="UEB58" s="113"/>
      <c r="UEC58" s="113"/>
      <c r="UED58" s="113"/>
      <c r="UEE58" s="113"/>
      <c r="UEF58" s="113"/>
      <c r="UEG58" s="113"/>
      <c r="UEH58" s="113"/>
      <c r="UEI58" s="113"/>
      <c r="UEJ58" s="113"/>
      <c r="UEK58" s="113"/>
      <c r="UEL58" s="113"/>
      <c r="UEM58" s="113"/>
      <c r="UEN58" s="113"/>
      <c r="UEO58" s="113"/>
      <c r="UEP58" s="113"/>
      <c r="UEQ58" s="113"/>
      <c r="UER58" s="113"/>
      <c r="UES58" s="113"/>
      <c r="UET58" s="113"/>
      <c r="UEU58" s="113"/>
      <c r="UEV58" s="113"/>
      <c r="UEW58" s="113"/>
      <c r="UEX58" s="113"/>
      <c r="UEY58" s="113"/>
      <c r="UEZ58" s="113"/>
      <c r="UFA58" s="113"/>
      <c r="UFB58" s="113"/>
      <c r="UFC58" s="113"/>
      <c r="UFD58" s="113"/>
      <c r="UFE58" s="113"/>
      <c r="UFF58" s="113"/>
      <c r="UFG58" s="113"/>
      <c r="UFH58" s="113"/>
      <c r="UFI58" s="113"/>
      <c r="UFJ58" s="113"/>
      <c r="UFK58" s="113"/>
      <c r="UFL58" s="113"/>
      <c r="UFM58" s="113"/>
      <c r="UFN58" s="113"/>
      <c r="UFO58" s="113"/>
      <c r="UFP58" s="113"/>
      <c r="UFQ58" s="113"/>
      <c r="UFR58" s="113"/>
      <c r="UFS58" s="113"/>
      <c r="UFT58" s="113"/>
      <c r="UFU58" s="113"/>
      <c r="UFV58" s="113"/>
      <c r="UFW58" s="113"/>
      <c r="UFX58" s="113"/>
      <c r="UFY58" s="113"/>
      <c r="UFZ58" s="113"/>
      <c r="UGA58" s="113"/>
      <c r="UGB58" s="113"/>
      <c r="UGC58" s="113"/>
      <c r="UGD58" s="113"/>
      <c r="UGE58" s="113"/>
      <c r="UGF58" s="113"/>
      <c r="UGG58" s="113"/>
      <c r="UGH58" s="113"/>
      <c r="UGI58" s="113"/>
      <c r="UGJ58" s="113"/>
      <c r="UGK58" s="113"/>
      <c r="UGL58" s="113"/>
      <c r="UGM58" s="113"/>
      <c r="UGN58" s="113"/>
      <c r="UGO58" s="113"/>
      <c r="UGP58" s="113"/>
      <c r="UGQ58" s="113"/>
      <c r="UGR58" s="113"/>
      <c r="UGS58" s="113"/>
      <c r="UGT58" s="113"/>
      <c r="UGU58" s="113"/>
      <c r="UGV58" s="113"/>
      <c r="UGW58" s="113"/>
      <c r="UGX58" s="113"/>
      <c r="UGY58" s="113"/>
      <c r="UGZ58" s="113"/>
      <c r="UHA58" s="113"/>
      <c r="UHB58" s="113"/>
      <c r="UHC58" s="113"/>
      <c r="UHD58" s="113"/>
      <c r="UHE58" s="113"/>
      <c r="UHF58" s="113"/>
      <c r="UHG58" s="113"/>
      <c r="UHH58" s="113"/>
      <c r="UHI58" s="113"/>
      <c r="UHJ58" s="113"/>
      <c r="UHK58" s="113"/>
      <c r="UHL58" s="113"/>
      <c r="UHM58" s="113"/>
      <c r="UHN58" s="113"/>
      <c r="UHO58" s="113"/>
      <c r="UHP58" s="113"/>
      <c r="UHQ58" s="113"/>
      <c r="UHR58" s="113"/>
      <c r="UHS58" s="113"/>
      <c r="UHT58" s="113"/>
      <c r="UHU58" s="113"/>
      <c r="UHV58" s="113"/>
      <c r="UHW58" s="113"/>
      <c r="UHX58" s="113"/>
      <c r="UHY58" s="113"/>
      <c r="UHZ58" s="113"/>
      <c r="UIA58" s="113"/>
      <c r="UIB58" s="113"/>
      <c r="UIC58" s="113"/>
      <c r="UID58" s="113"/>
      <c r="UIE58" s="113"/>
      <c r="UIF58" s="113"/>
      <c r="UIG58" s="113"/>
      <c r="UIH58" s="113"/>
      <c r="UII58" s="113"/>
      <c r="UIJ58" s="113"/>
      <c r="UIK58" s="113"/>
      <c r="UIL58" s="113"/>
      <c r="UIM58" s="113"/>
      <c r="UIN58" s="113"/>
      <c r="UIO58" s="113"/>
      <c r="UIP58" s="113"/>
      <c r="UIQ58" s="113"/>
      <c r="UIR58" s="113"/>
      <c r="UIS58" s="113"/>
      <c r="UIT58" s="113"/>
      <c r="UIU58" s="113"/>
      <c r="UIV58" s="113"/>
      <c r="UIW58" s="113"/>
      <c r="UIX58" s="113"/>
      <c r="UIY58" s="113"/>
      <c r="UIZ58" s="113"/>
      <c r="UJA58" s="113"/>
      <c r="UJB58" s="113"/>
      <c r="UJC58" s="113"/>
      <c r="UJD58" s="113"/>
      <c r="UJE58" s="113"/>
      <c r="UJF58" s="113"/>
      <c r="UJG58" s="113"/>
      <c r="UJH58" s="113"/>
      <c r="UJI58" s="113"/>
      <c r="UJJ58" s="113"/>
      <c r="UJK58" s="113"/>
      <c r="UJL58" s="113"/>
      <c r="UJM58" s="113"/>
      <c r="UJN58" s="113"/>
      <c r="UJO58" s="113"/>
      <c r="UJP58" s="113"/>
      <c r="UJQ58" s="113"/>
      <c r="UJR58" s="113"/>
      <c r="UJS58" s="113"/>
      <c r="UJT58" s="113"/>
      <c r="UJU58" s="113"/>
      <c r="UJV58" s="113"/>
      <c r="UJW58" s="113"/>
      <c r="UJX58" s="113"/>
      <c r="UJY58" s="113"/>
      <c r="UJZ58" s="113"/>
      <c r="UKA58" s="113"/>
      <c r="UKB58" s="113"/>
      <c r="UKC58" s="113"/>
      <c r="UKD58" s="113"/>
      <c r="UKE58" s="113"/>
      <c r="UKF58" s="113"/>
      <c r="UKG58" s="113"/>
      <c r="UKH58" s="113"/>
      <c r="UKI58" s="113"/>
      <c r="UKJ58" s="113"/>
      <c r="UKK58" s="113"/>
      <c r="UKL58" s="113"/>
      <c r="UKM58" s="113"/>
      <c r="UKN58" s="113"/>
      <c r="UKO58" s="113"/>
      <c r="UKP58" s="113"/>
      <c r="UKQ58" s="113"/>
      <c r="UKR58" s="113"/>
      <c r="UKS58" s="113"/>
      <c r="UKT58" s="113"/>
      <c r="UKU58" s="113"/>
      <c r="UKV58" s="113"/>
      <c r="UKW58" s="113"/>
      <c r="UKX58" s="113"/>
      <c r="UKY58" s="113"/>
      <c r="UKZ58" s="113"/>
      <c r="ULA58" s="113"/>
      <c r="ULB58" s="113"/>
      <c r="ULC58" s="113"/>
      <c r="ULD58" s="113"/>
      <c r="ULE58" s="113"/>
      <c r="ULF58" s="113"/>
      <c r="ULG58" s="113"/>
      <c r="ULH58" s="113"/>
      <c r="ULI58" s="113"/>
      <c r="ULJ58" s="113"/>
      <c r="ULK58" s="113"/>
      <c r="ULL58" s="113"/>
      <c r="ULM58" s="113"/>
      <c r="ULN58" s="113"/>
      <c r="ULO58" s="113"/>
      <c r="ULP58" s="113"/>
      <c r="ULQ58" s="113"/>
      <c r="ULR58" s="113"/>
      <c r="ULS58" s="113"/>
      <c r="ULT58" s="113"/>
      <c r="ULU58" s="113"/>
      <c r="ULV58" s="113"/>
      <c r="ULW58" s="113"/>
      <c r="ULX58" s="113"/>
      <c r="ULY58" s="113"/>
      <c r="ULZ58" s="113"/>
      <c r="UMA58" s="113"/>
      <c r="UMB58" s="113"/>
      <c r="UMC58" s="113"/>
      <c r="UMD58" s="113"/>
      <c r="UME58" s="113"/>
      <c r="UMF58" s="113"/>
      <c r="UMG58" s="113"/>
      <c r="UMH58" s="113"/>
      <c r="UMI58" s="113"/>
      <c r="UMJ58" s="113"/>
      <c r="UMK58" s="113"/>
      <c r="UML58" s="113"/>
      <c r="UMM58" s="113"/>
      <c r="UMN58" s="113"/>
      <c r="UMO58" s="113"/>
      <c r="UMP58" s="113"/>
      <c r="UMQ58" s="113"/>
      <c r="UMR58" s="113"/>
      <c r="UMS58" s="113"/>
      <c r="UMT58" s="113"/>
      <c r="UMU58" s="113"/>
      <c r="UMV58" s="113"/>
      <c r="UMW58" s="113"/>
      <c r="UMX58" s="113"/>
      <c r="UMY58" s="113"/>
      <c r="UMZ58" s="113"/>
      <c r="UNA58" s="113"/>
      <c r="UNB58" s="113"/>
      <c r="UNC58" s="113"/>
      <c r="UND58" s="113"/>
      <c r="UNE58" s="113"/>
      <c r="UNF58" s="113"/>
      <c r="UNG58" s="113"/>
      <c r="UNH58" s="113"/>
      <c r="UNI58" s="113"/>
      <c r="UNJ58" s="113"/>
      <c r="UNK58" s="113"/>
      <c r="UNL58" s="113"/>
      <c r="UNM58" s="113"/>
      <c r="UNN58" s="113"/>
      <c r="UNO58" s="113"/>
      <c r="UNP58" s="113"/>
      <c r="UNQ58" s="113"/>
      <c r="UNR58" s="113"/>
      <c r="UNS58" s="113"/>
      <c r="UNT58" s="113"/>
      <c r="UNU58" s="113"/>
      <c r="UNV58" s="113"/>
      <c r="UNW58" s="113"/>
      <c r="UNX58" s="113"/>
      <c r="UNY58" s="113"/>
      <c r="UNZ58" s="113"/>
      <c r="UOA58" s="113"/>
      <c r="UOB58" s="113"/>
      <c r="UOC58" s="113"/>
      <c r="UOD58" s="113"/>
      <c r="UOE58" s="113"/>
      <c r="UOF58" s="113"/>
      <c r="UOG58" s="113"/>
      <c r="UOH58" s="113"/>
      <c r="UOI58" s="113"/>
      <c r="UOJ58" s="113"/>
      <c r="UOK58" s="113"/>
      <c r="UOL58" s="113"/>
      <c r="UOM58" s="113"/>
      <c r="UON58" s="113"/>
      <c r="UOO58" s="113"/>
      <c r="UOP58" s="113"/>
      <c r="UOQ58" s="113"/>
      <c r="UOR58" s="113"/>
      <c r="UOS58" s="113"/>
      <c r="UOT58" s="113"/>
      <c r="UOU58" s="113"/>
      <c r="UOV58" s="113"/>
      <c r="UOW58" s="113"/>
      <c r="UOX58" s="113"/>
      <c r="UOY58" s="113"/>
      <c r="UOZ58" s="113"/>
      <c r="UPA58" s="113"/>
      <c r="UPB58" s="113"/>
      <c r="UPC58" s="113"/>
      <c r="UPD58" s="113"/>
      <c r="UPE58" s="113"/>
      <c r="UPF58" s="113"/>
      <c r="UPG58" s="113"/>
      <c r="UPH58" s="113"/>
      <c r="UPI58" s="113"/>
      <c r="UPJ58" s="113"/>
      <c r="UPK58" s="113"/>
      <c r="UPL58" s="113"/>
      <c r="UPM58" s="113"/>
      <c r="UPN58" s="113"/>
      <c r="UPO58" s="113"/>
      <c r="UPP58" s="113"/>
      <c r="UPQ58" s="113"/>
      <c r="UPR58" s="113"/>
      <c r="UPS58" s="113"/>
      <c r="UPT58" s="113"/>
      <c r="UPU58" s="113"/>
      <c r="UPV58" s="113"/>
      <c r="UPW58" s="113"/>
      <c r="UPX58" s="113"/>
      <c r="UPY58" s="113"/>
      <c r="UPZ58" s="113"/>
      <c r="UQA58" s="113"/>
      <c r="UQB58" s="113"/>
      <c r="UQC58" s="113"/>
      <c r="UQD58" s="113"/>
      <c r="UQE58" s="113"/>
      <c r="UQF58" s="113"/>
      <c r="UQG58" s="113"/>
      <c r="UQH58" s="113"/>
      <c r="UQI58" s="113"/>
      <c r="UQJ58" s="113"/>
      <c r="UQK58" s="113"/>
      <c r="UQL58" s="113"/>
      <c r="UQM58" s="113"/>
      <c r="UQN58" s="113"/>
      <c r="UQO58" s="113"/>
      <c r="UQP58" s="113"/>
      <c r="UQQ58" s="113"/>
      <c r="UQR58" s="113"/>
      <c r="UQS58" s="113"/>
      <c r="UQT58" s="113"/>
      <c r="UQU58" s="113"/>
      <c r="UQV58" s="113"/>
      <c r="UQW58" s="113"/>
      <c r="UQX58" s="113"/>
      <c r="UQY58" s="113"/>
      <c r="UQZ58" s="113"/>
      <c r="URA58" s="113"/>
      <c r="URB58" s="113"/>
      <c r="URC58" s="113"/>
      <c r="URD58" s="113"/>
      <c r="URE58" s="113"/>
      <c r="URF58" s="113"/>
      <c r="URG58" s="113"/>
      <c r="URH58" s="113"/>
      <c r="URI58" s="113"/>
      <c r="URJ58" s="113"/>
      <c r="URK58" s="113"/>
      <c r="URL58" s="113"/>
      <c r="URM58" s="113"/>
      <c r="URN58" s="113"/>
      <c r="URO58" s="113"/>
      <c r="URP58" s="113"/>
      <c r="URQ58" s="113"/>
      <c r="URR58" s="113"/>
      <c r="URS58" s="113"/>
      <c r="URT58" s="113"/>
      <c r="URU58" s="113"/>
      <c r="URV58" s="113"/>
      <c r="URW58" s="113"/>
      <c r="URX58" s="113"/>
      <c r="URY58" s="113"/>
      <c r="URZ58" s="113"/>
      <c r="USA58" s="113"/>
      <c r="USB58" s="113"/>
      <c r="USC58" s="113"/>
      <c r="USD58" s="113"/>
      <c r="USE58" s="113"/>
      <c r="USF58" s="113"/>
      <c r="USG58" s="113"/>
      <c r="USH58" s="113"/>
      <c r="USI58" s="113"/>
      <c r="USJ58" s="113"/>
      <c r="USK58" s="113"/>
      <c r="USL58" s="113"/>
      <c r="USM58" s="113"/>
      <c r="USN58" s="113"/>
      <c r="USO58" s="113"/>
      <c r="USP58" s="113"/>
      <c r="USQ58" s="113"/>
      <c r="USR58" s="113"/>
      <c r="USS58" s="113"/>
      <c r="UST58" s="113"/>
      <c r="USU58" s="113"/>
      <c r="USV58" s="113"/>
      <c r="USW58" s="113"/>
      <c r="USX58" s="113"/>
      <c r="USY58" s="113"/>
      <c r="USZ58" s="113"/>
      <c r="UTA58" s="113"/>
      <c r="UTB58" s="113"/>
      <c r="UTC58" s="113"/>
      <c r="UTD58" s="113"/>
      <c r="UTE58" s="113"/>
      <c r="UTF58" s="113"/>
      <c r="UTG58" s="113"/>
      <c r="UTH58" s="113"/>
      <c r="UTI58" s="113"/>
      <c r="UTJ58" s="113"/>
      <c r="UTK58" s="113"/>
      <c r="UTL58" s="113"/>
      <c r="UTM58" s="113"/>
      <c r="UTN58" s="113"/>
      <c r="UTO58" s="113"/>
      <c r="UTP58" s="113"/>
      <c r="UTQ58" s="113"/>
      <c r="UTR58" s="113"/>
      <c r="UTS58" s="113"/>
      <c r="UTT58" s="113"/>
      <c r="UTU58" s="113"/>
      <c r="UTV58" s="113"/>
      <c r="UTW58" s="113"/>
      <c r="UTX58" s="113"/>
      <c r="UTY58" s="113"/>
      <c r="UTZ58" s="113"/>
      <c r="UUA58" s="113"/>
      <c r="UUB58" s="113"/>
      <c r="UUC58" s="113"/>
      <c r="UUD58" s="113"/>
      <c r="UUE58" s="113"/>
      <c r="UUF58" s="113"/>
      <c r="UUG58" s="113"/>
      <c r="UUH58" s="113"/>
      <c r="UUI58" s="113"/>
      <c r="UUJ58" s="113"/>
      <c r="UUK58" s="113"/>
      <c r="UUL58" s="113"/>
      <c r="UUM58" s="113"/>
      <c r="UUN58" s="113"/>
      <c r="UUO58" s="113"/>
      <c r="UUP58" s="113"/>
      <c r="UUQ58" s="113"/>
      <c r="UUR58" s="113"/>
      <c r="UUS58" s="113"/>
      <c r="UUT58" s="113"/>
      <c r="UUU58" s="113"/>
      <c r="UUV58" s="113"/>
      <c r="UUW58" s="113"/>
      <c r="UUX58" s="113"/>
      <c r="UUY58" s="113"/>
      <c r="UUZ58" s="113"/>
      <c r="UVA58" s="113"/>
      <c r="UVB58" s="113"/>
      <c r="UVC58" s="113"/>
      <c r="UVD58" s="113"/>
      <c r="UVE58" s="113"/>
      <c r="UVF58" s="113"/>
      <c r="UVG58" s="113"/>
      <c r="UVH58" s="113"/>
      <c r="UVI58" s="113"/>
      <c r="UVJ58" s="113"/>
      <c r="UVK58" s="113"/>
      <c r="UVL58" s="113"/>
      <c r="UVM58" s="113"/>
      <c r="UVN58" s="113"/>
      <c r="UVO58" s="113"/>
      <c r="UVP58" s="113"/>
      <c r="UVQ58" s="113"/>
      <c r="UVR58" s="113"/>
      <c r="UVS58" s="113"/>
      <c r="UVT58" s="113"/>
      <c r="UVU58" s="113"/>
      <c r="UVV58" s="113"/>
      <c r="UVW58" s="113"/>
      <c r="UVX58" s="113"/>
      <c r="UVY58" s="113"/>
      <c r="UVZ58" s="113"/>
      <c r="UWA58" s="113"/>
      <c r="UWB58" s="113"/>
      <c r="UWC58" s="113"/>
      <c r="UWD58" s="113"/>
      <c r="UWE58" s="113"/>
      <c r="UWF58" s="113"/>
      <c r="UWG58" s="113"/>
      <c r="UWH58" s="113"/>
      <c r="UWI58" s="113"/>
      <c r="UWJ58" s="113"/>
      <c r="UWK58" s="113"/>
      <c r="UWL58" s="113"/>
      <c r="UWM58" s="113"/>
      <c r="UWN58" s="113"/>
      <c r="UWO58" s="113"/>
      <c r="UWP58" s="113"/>
      <c r="UWQ58" s="113"/>
      <c r="UWR58" s="113"/>
      <c r="UWS58" s="113"/>
      <c r="UWT58" s="113"/>
      <c r="UWU58" s="113"/>
      <c r="UWV58" s="113"/>
      <c r="UWW58" s="113"/>
      <c r="UWX58" s="113"/>
      <c r="UWY58" s="113"/>
      <c r="UWZ58" s="113"/>
      <c r="UXA58" s="113"/>
      <c r="UXB58" s="113"/>
      <c r="UXC58" s="113"/>
      <c r="UXD58" s="113"/>
      <c r="UXE58" s="113"/>
      <c r="UXF58" s="113"/>
      <c r="UXG58" s="113"/>
      <c r="UXH58" s="113"/>
      <c r="UXI58" s="113"/>
      <c r="UXJ58" s="113"/>
      <c r="UXK58" s="113"/>
      <c r="UXL58" s="113"/>
      <c r="UXM58" s="113"/>
      <c r="UXN58" s="113"/>
      <c r="UXO58" s="113"/>
      <c r="UXP58" s="113"/>
      <c r="UXQ58" s="113"/>
      <c r="UXR58" s="113"/>
      <c r="UXS58" s="113"/>
      <c r="UXT58" s="113"/>
      <c r="UXU58" s="113"/>
      <c r="UXV58" s="113"/>
      <c r="UXW58" s="113"/>
      <c r="UXX58" s="113"/>
      <c r="UXY58" s="113"/>
      <c r="UXZ58" s="113"/>
      <c r="UYA58" s="113"/>
      <c r="UYB58" s="113"/>
      <c r="UYC58" s="113"/>
      <c r="UYD58" s="113"/>
      <c r="UYE58" s="113"/>
      <c r="UYF58" s="113"/>
      <c r="UYG58" s="113"/>
      <c r="UYH58" s="113"/>
      <c r="UYI58" s="113"/>
      <c r="UYJ58" s="113"/>
      <c r="UYK58" s="113"/>
      <c r="UYL58" s="113"/>
      <c r="UYM58" s="113"/>
      <c r="UYN58" s="113"/>
      <c r="UYO58" s="113"/>
      <c r="UYP58" s="113"/>
      <c r="UYQ58" s="113"/>
      <c r="UYR58" s="113"/>
      <c r="UYS58" s="113"/>
      <c r="UYT58" s="113"/>
      <c r="UYU58" s="113"/>
      <c r="UYV58" s="113"/>
      <c r="UYW58" s="113"/>
      <c r="UYX58" s="113"/>
      <c r="UYY58" s="113"/>
      <c r="UYZ58" s="113"/>
      <c r="UZA58" s="113"/>
      <c r="UZB58" s="113"/>
      <c r="UZC58" s="113"/>
      <c r="UZD58" s="113"/>
      <c r="UZE58" s="113"/>
      <c r="UZF58" s="113"/>
      <c r="UZG58" s="113"/>
      <c r="UZH58" s="113"/>
      <c r="UZI58" s="113"/>
      <c r="UZJ58" s="113"/>
      <c r="UZK58" s="113"/>
      <c r="UZL58" s="113"/>
      <c r="UZM58" s="113"/>
      <c r="UZN58" s="113"/>
      <c r="UZO58" s="113"/>
      <c r="UZP58" s="113"/>
      <c r="UZQ58" s="113"/>
      <c r="UZR58" s="113"/>
      <c r="UZS58" s="113"/>
      <c r="UZT58" s="113"/>
      <c r="UZU58" s="113"/>
      <c r="UZV58" s="113"/>
      <c r="UZW58" s="113"/>
      <c r="UZX58" s="113"/>
      <c r="UZY58" s="113"/>
      <c r="UZZ58" s="113"/>
      <c r="VAA58" s="113"/>
      <c r="VAB58" s="113"/>
      <c r="VAC58" s="113"/>
      <c r="VAD58" s="113"/>
      <c r="VAE58" s="113"/>
      <c r="VAF58" s="113"/>
      <c r="VAG58" s="113"/>
      <c r="VAH58" s="113"/>
      <c r="VAI58" s="113"/>
      <c r="VAJ58" s="113"/>
      <c r="VAK58" s="113"/>
      <c r="VAL58" s="113"/>
      <c r="VAM58" s="113"/>
      <c r="VAN58" s="113"/>
      <c r="VAO58" s="113"/>
      <c r="VAP58" s="113"/>
      <c r="VAQ58" s="113"/>
      <c r="VAR58" s="113"/>
      <c r="VAS58" s="113"/>
      <c r="VAT58" s="113"/>
      <c r="VAU58" s="113"/>
      <c r="VAV58" s="113"/>
      <c r="VAW58" s="113"/>
      <c r="VAX58" s="113"/>
      <c r="VAY58" s="113"/>
      <c r="VAZ58" s="113"/>
      <c r="VBA58" s="113"/>
      <c r="VBB58" s="113"/>
      <c r="VBC58" s="113"/>
      <c r="VBD58" s="113"/>
      <c r="VBE58" s="113"/>
      <c r="VBF58" s="113"/>
      <c r="VBG58" s="113"/>
      <c r="VBH58" s="113"/>
      <c r="VBI58" s="113"/>
      <c r="VBJ58" s="113"/>
      <c r="VBK58" s="113"/>
      <c r="VBL58" s="113"/>
      <c r="VBM58" s="113"/>
      <c r="VBN58" s="113"/>
      <c r="VBO58" s="113"/>
      <c r="VBP58" s="113"/>
      <c r="VBQ58" s="113"/>
      <c r="VBR58" s="113"/>
      <c r="VBS58" s="113"/>
      <c r="VBT58" s="113"/>
      <c r="VBU58" s="113"/>
      <c r="VBV58" s="113"/>
      <c r="VBW58" s="113"/>
      <c r="VBX58" s="113"/>
      <c r="VBY58" s="113"/>
      <c r="VBZ58" s="113"/>
      <c r="VCA58" s="113"/>
      <c r="VCB58" s="113"/>
      <c r="VCC58" s="113"/>
      <c r="VCD58" s="113"/>
      <c r="VCE58" s="113"/>
      <c r="VCF58" s="113"/>
      <c r="VCG58" s="113"/>
      <c r="VCH58" s="113"/>
      <c r="VCI58" s="113"/>
      <c r="VCJ58" s="113"/>
      <c r="VCK58" s="113"/>
      <c r="VCL58" s="113"/>
      <c r="VCM58" s="113"/>
      <c r="VCN58" s="113"/>
      <c r="VCO58" s="113"/>
      <c r="VCP58" s="113"/>
      <c r="VCQ58" s="113"/>
      <c r="VCR58" s="113"/>
      <c r="VCS58" s="113"/>
      <c r="VCT58" s="113"/>
      <c r="VCU58" s="113"/>
      <c r="VCV58" s="113"/>
      <c r="VCW58" s="113"/>
      <c r="VCX58" s="113"/>
      <c r="VCY58" s="113"/>
      <c r="VCZ58" s="113"/>
      <c r="VDA58" s="113"/>
      <c r="VDB58" s="113"/>
      <c r="VDC58" s="113"/>
      <c r="VDD58" s="113"/>
      <c r="VDE58" s="113"/>
      <c r="VDF58" s="113"/>
      <c r="VDG58" s="113"/>
      <c r="VDH58" s="113"/>
      <c r="VDI58" s="113"/>
      <c r="VDJ58" s="113"/>
      <c r="VDK58" s="113"/>
      <c r="VDL58" s="113"/>
      <c r="VDM58" s="113"/>
      <c r="VDN58" s="113"/>
      <c r="VDO58" s="113"/>
      <c r="VDP58" s="113"/>
      <c r="VDQ58" s="113"/>
      <c r="VDR58" s="113"/>
      <c r="VDS58" s="113"/>
      <c r="VDT58" s="113"/>
      <c r="VDU58" s="113"/>
      <c r="VDV58" s="113"/>
      <c r="VDW58" s="113"/>
      <c r="VDX58" s="113"/>
      <c r="VDY58" s="113"/>
      <c r="VDZ58" s="113"/>
      <c r="VEA58" s="113"/>
      <c r="VEB58" s="113"/>
      <c r="VEC58" s="113"/>
      <c r="VED58" s="113"/>
      <c r="VEE58" s="113"/>
      <c r="VEF58" s="113"/>
      <c r="VEG58" s="113"/>
      <c r="VEH58" s="113"/>
      <c r="VEI58" s="113"/>
      <c r="VEJ58" s="113"/>
      <c r="VEK58" s="113"/>
      <c r="VEL58" s="113"/>
      <c r="VEM58" s="113"/>
      <c r="VEN58" s="113"/>
      <c r="VEO58" s="113"/>
      <c r="VEP58" s="113"/>
      <c r="VEQ58" s="113"/>
      <c r="VER58" s="113"/>
      <c r="VES58" s="113"/>
      <c r="VET58" s="113"/>
      <c r="VEU58" s="113"/>
      <c r="VEV58" s="113"/>
      <c r="VEW58" s="113"/>
      <c r="VEX58" s="113"/>
      <c r="VEY58" s="113"/>
      <c r="VEZ58" s="113"/>
      <c r="VFA58" s="113"/>
      <c r="VFB58" s="113"/>
      <c r="VFC58" s="113"/>
      <c r="VFD58" s="113"/>
      <c r="VFE58" s="113"/>
      <c r="VFF58" s="113"/>
      <c r="VFG58" s="113"/>
      <c r="VFH58" s="113"/>
      <c r="VFI58" s="113"/>
      <c r="VFJ58" s="113"/>
      <c r="VFK58" s="113"/>
      <c r="VFL58" s="113"/>
      <c r="VFM58" s="113"/>
      <c r="VFN58" s="113"/>
      <c r="VFO58" s="113"/>
      <c r="VFP58" s="113"/>
      <c r="VFQ58" s="113"/>
      <c r="VFR58" s="113"/>
      <c r="VFS58" s="113"/>
      <c r="VFT58" s="113"/>
      <c r="VFU58" s="113"/>
      <c r="VFV58" s="113"/>
      <c r="VFW58" s="113"/>
      <c r="VFX58" s="113"/>
      <c r="VFY58" s="113"/>
      <c r="VFZ58" s="113"/>
      <c r="VGA58" s="113"/>
      <c r="VGB58" s="113"/>
      <c r="VGC58" s="113"/>
      <c r="VGD58" s="113"/>
      <c r="VGE58" s="113"/>
      <c r="VGF58" s="113"/>
      <c r="VGG58" s="113"/>
      <c r="VGH58" s="113"/>
      <c r="VGI58" s="113"/>
      <c r="VGJ58" s="113"/>
      <c r="VGK58" s="113"/>
      <c r="VGL58" s="113"/>
      <c r="VGM58" s="113"/>
      <c r="VGN58" s="113"/>
      <c r="VGO58" s="113"/>
      <c r="VGP58" s="113"/>
      <c r="VGQ58" s="113"/>
      <c r="VGR58" s="113"/>
      <c r="VGS58" s="113"/>
      <c r="VGT58" s="113"/>
      <c r="VGU58" s="113"/>
      <c r="VGV58" s="113"/>
      <c r="VGW58" s="113"/>
      <c r="VGX58" s="113"/>
      <c r="VGY58" s="113"/>
      <c r="VGZ58" s="113"/>
      <c r="VHA58" s="113"/>
      <c r="VHB58" s="113"/>
      <c r="VHC58" s="113"/>
      <c r="VHD58" s="113"/>
      <c r="VHE58" s="113"/>
      <c r="VHF58" s="113"/>
      <c r="VHG58" s="113"/>
      <c r="VHH58" s="113"/>
      <c r="VHI58" s="113"/>
      <c r="VHJ58" s="113"/>
      <c r="VHK58" s="113"/>
      <c r="VHL58" s="113"/>
      <c r="VHM58" s="113"/>
      <c r="VHN58" s="113"/>
      <c r="VHO58" s="113"/>
      <c r="VHP58" s="113"/>
      <c r="VHQ58" s="113"/>
      <c r="VHR58" s="113"/>
      <c r="VHS58" s="113"/>
      <c r="VHT58" s="113"/>
      <c r="VHU58" s="113"/>
      <c r="VHV58" s="113"/>
      <c r="VHW58" s="113"/>
      <c r="VHX58" s="113"/>
      <c r="VHY58" s="113"/>
      <c r="VHZ58" s="113"/>
      <c r="VIA58" s="113"/>
      <c r="VIB58" s="113"/>
      <c r="VIC58" s="113"/>
      <c r="VID58" s="113"/>
      <c r="VIE58" s="113"/>
      <c r="VIF58" s="113"/>
      <c r="VIG58" s="113"/>
      <c r="VIH58" s="113"/>
      <c r="VII58" s="113"/>
      <c r="VIJ58" s="113"/>
      <c r="VIK58" s="113"/>
      <c r="VIL58" s="113"/>
      <c r="VIM58" s="113"/>
      <c r="VIN58" s="113"/>
      <c r="VIO58" s="113"/>
      <c r="VIP58" s="113"/>
      <c r="VIQ58" s="113"/>
      <c r="VIR58" s="113"/>
      <c r="VIS58" s="113"/>
      <c r="VIT58" s="113"/>
      <c r="VIU58" s="113"/>
      <c r="VIV58" s="113"/>
      <c r="VIW58" s="113"/>
      <c r="VIX58" s="113"/>
      <c r="VIY58" s="113"/>
      <c r="VIZ58" s="113"/>
      <c r="VJA58" s="113"/>
      <c r="VJB58" s="113"/>
      <c r="VJC58" s="113"/>
      <c r="VJD58" s="113"/>
      <c r="VJE58" s="113"/>
      <c r="VJF58" s="113"/>
      <c r="VJG58" s="113"/>
      <c r="VJH58" s="113"/>
      <c r="VJI58" s="113"/>
      <c r="VJJ58" s="113"/>
      <c r="VJK58" s="113"/>
      <c r="VJL58" s="113"/>
      <c r="VJM58" s="113"/>
      <c r="VJN58" s="113"/>
      <c r="VJO58" s="113"/>
      <c r="VJP58" s="113"/>
      <c r="VJQ58" s="113"/>
      <c r="VJR58" s="113"/>
      <c r="VJS58" s="113"/>
      <c r="VJT58" s="113"/>
      <c r="VJU58" s="113"/>
      <c r="VJV58" s="113"/>
      <c r="VJW58" s="113"/>
      <c r="VJX58" s="113"/>
      <c r="VJY58" s="113"/>
      <c r="VJZ58" s="113"/>
      <c r="VKA58" s="113"/>
      <c r="VKB58" s="113"/>
      <c r="VKC58" s="113"/>
      <c r="VKD58" s="113"/>
      <c r="VKE58" s="113"/>
      <c r="VKF58" s="113"/>
      <c r="VKG58" s="113"/>
      <c r="VKH58" s="113"/>
      <c r="VKI58" s="113"/>
      <c r="VKJ58" s="113"/>
      <c r="VKK58" s="113"/>
      <c r="VKL58" s="113"/>
      <c r="VKM58" s="113"/>
      <c r="VKN58" s="113"/>
      <c r="VKO58" s="113"/>
      <c r="VKP58" s="113"/>
      <c r="VKQ58" s="113"/>
      <c r="VKR58" s="113"/>
      <c r="VKS58" s="113"/>
      <c r="VKT58" s="113"/>
      <c r="VKU58" s="113"/>
      <c r="VKV58" s="113"/>
      <c r="VKW58" s="113"/>
      <c r="VKX58" s="113"/>
      <c r="VKY58" s="113"/>
      <c r="VKZ58" s="113"/>
      <c r="VLA58" s="113"/>
      <c r="VLB58" s="113"/>
      <c r="VLC58" s="113"/>
      <c r="VLD58" s="113"/>
      <c r="VLE58" s="113"/>
      <c r="VLF58" s="113"/>
      <c r="VLG58" s="113"/>
      <c r="VLH58" s="113"/>
      <c r="VLI58" s="113"/>
      <c r="VLJ58" s="113"/>
      <c r="VLK58" s="113"/>
      <c r="VLL58" s="113"/>
      <c r="VLM58" s="113"/>
      <c r="VLN58" s="113"/>
      <c r="VLO58" s="113"/>
      <c r="VLP58" s="113"/>
      <c r="VLQ58" s="113"/>
      <c r="VLR58" s="113"/>
      <c r="VLS58" s="113"/>
      <c r="VLT58" s="113"/>
      <c r="VLU58" s="113"/>
      <c r="VLV58" s="113"/>
      <c r="VLW58" s="113"/>
      <c r="VLX58" s="113"/>
      <c r="VLY58" s="113"/>
      <c r="VLZ58" s="113"/>
      <c r="VMA58" s="113"/>
      <c r="VMB58" s="113"/>
      <c r="VMC58" s="113"/>
      <c r="VMD58" s="113"/>
      <c r="VME58" s="113"/>
      <c r="VMF58" s="113"/>
      <c r="VMG58" s="113"/>
      <c r="VMH58" s="113"/>
      <c r="VMI58" s="113"/>
      <c r="VMJ58" s="113"/>
      <c r="VMK58" s="113"/>
      <c r="VML58" s="113"/>
      <c r="VMM58" s="113"/>
      <c r="VMN58" s="113"/>
      <c r="VMO58" s="113"/>
      <c r="VMP58" s="113"/>
      <c r="VMQ58" s="113"/>
      <c r="VMR58" s="113"/>
      <c r="VMS58" s="113"/>
      <c r="VMT58" s="113"/>
      <c r="VMU58" s="113"/>
      <c r="VMV58" s="113"/>
      <c r="VMW58" s="113"/>
      <c r="VMX58" s="113"/>
      <c r="VMY58" s="113"/>
      <c r="VMZ58" s="113"/>
      <c r="VNA58" s="113"/>
      <c r="VNB58" s="113"/>
      <c r="VNC58" s="113"/>
      <c r="VND58" s="113"/>
      <c r="VNE58" s="113"/>
      <c r="VNF58" s="113"/>
      <c r="VNG58" s="113"/>
      <c r="VNH58" s="113"/>
      <c r="VNI58" s="113"/>
      <c r="VNJ58" s="113"/>
      <c r="VNK58" s="113"/>
      <c r="VNL58" s="113"/>
      <c r="VNM58" s="113"/>
      <c r="VNN58" s="113"/>
      <c r="VNO58" s="113"/>
      <c r="VNP58" s="113"/>
      <c r="VNQ58" s="113"/>
      <c r="VNR58" s="113"/>
      <c r="VNS58" s="113"/>
      <c r="VNT58" s="113"/>
      <c r="VNU58" s="113"/>
      <c r="VNV58" s="113"/>
      <c r="VNW58" s="113"/>
      <c r="VNX58" s="113"/>
      <c r="VNY58" s="113"/>
      <c r="VNZ58" s="113"/>
      <c r="VOA58" s="113"/>
      <c r="VOB58" s="113"/>
      <c r="VOC58" s="113"/>
      <c r="VOD58" s="113"/>
      <c r="VOE58" s="113"/>
      <c r="VOF58" s="113"/>
      <c r="VOG58" s="113"/>
      <c r="VOH58" s="113"/>
      <c r="VOI58" s="113"/>
      <c r="VOJ58" s="113"/>
      <c r="VOK58" s="113"/>
      <c r="VOL58" s="113"/>
      <c r="VOM58" s="113"/>
      <c r="VON58" s="113"/>
      <c r="VOO58" s="113"/>
      <c r="VOP58" s="113"/>
      <c r="VOQ58" s="113"/>
      <c r="VOR58" s="113"/>
      <c r="VOS58" s="113"/>
      <c r="VOT58" s="113"/>
      <c r="VOU58" s="113"/>
      <c r="VOV58" s="113"/>
      <c r="VOW58" s="113"/>
      <c r="VOX58" s="113"/>
      <c r="VOY58" s="113"/>
      <c r="VOZ58" s="113"/>
      <c r="VPA58" s="113"/>
      <c r="VPB58" s="113"/>
      <c r="VPC58" s="113"/>
      <c r="VPD58" s="113"/>
      <c r="VPE58" s="113"/>
      <c r="VPF58" s="113"/>
      <c r="VPG58" s="113"/>
      <c r="VPH58" s="113"/>
      <c r="VPI58" s="113"/>
      <c r="VPJ58" s="113"/>
      <c r="VPK58" s="113"/>
      <c r="VPL58" s="113"/>
      <c r="VPM58" s="113"/>
      <c r="VPN58" s="113"/>
      <c r="VPO58" s="113"/>
      <c r="VPP58" s="113"/>
      <c r="VPQ58" s="113"/>
      <c r="VPR58" s="113"/>
      <c r="VPS58" s="113"/>
      <c r="VPT58" s="113"/>
      <c r="VPU58" s="113"/>
      <c r="VPV58" s="113"/>
      <c r="VPW58" s="113"/>
      <c r="VPX58" s="113"/>
      <c r="VPY58" s="113"/>
      <c r="VPZ58" s="113"/>
      <c r="VQA58" s="113"/>
      <c r="VQB58" s="113"/>
      <c r="VQC58" s="113"/>
      <c r="VQD58" s="113"/>
      <c r="VQE58" s="113"/>
      <c r="VQF58" s="113"/>
      <c r="VQG58" s="113"/>
      <c r="VQH58" s="113"/>
      <c r="VQI58" s="113"/>
      <c r="VQJ58" s="113"/>
      <c r="VQK58" s="113"/>
      <c r="VQL58" s="113"/>
      <c r="VQM58" s="113"/>
      <c r="VQN58" s="113"/>
      <c r="VQO58" s="113"/>
      <c r="VQP58" s="113"/>
      <c r="VQQ58" s="113"/>
      <c r="VQR58" s="113"/>
      <c r="VQS58" s="113"/>
      <c r="VQT58" s="113"/>
      <c r="VQU58" s="113"/>
      <c r="VQV58" s="113"/>
      <c r="VQW58" s="113"/>
      <c r="VQX58" s="113"/>
      <c r="VQY58" s="113"/>
      <c r="VQZ58" s="113"/>
      <c r="VRA58" s="113"/>
      <c r="VRB58" s="113"/>
      <c r="VRC58" s="113"/>
      <c r="VRD58" s="113"/>
      <c r="VRE58" s="113"/>
      <c r="VRF58" s="113"/>
      <c r="VRG58" s="113"/>
      <c r="VRH58" s="113"/>
      <c r="VRI58" s="113"/>
      <c r="VRJ58" s="113"/>
      <c r="VRK58" s="113"/>
      <c r="VRL58" s="113"/>
      <c r="VRM58" s="113"/>
      <c r="VRN58" s="113"/>
      <c r="VRO58" s="113"/>
      <c r="VRP58" s="113"/>
      <c r="VRQ58" s="113"/>
      <c r="VRR58" s="113"/>
      <c r="VRS58" s="113"/>
      <c r="VRT58" s="113"/>
      <c r="VRU58" s="113"/>
      <c r="VRV58" s="113"/>
      <c r="VRW58" s="113"/>
      <c r="VRX58" s="113"/>
      <c r="VRY58" s="113"/>
      <c r="VRZ58" s="113"/>
      <c r="VSA58" s="113"/>
      <c r="VSB58" s="113"/>
      <c r="VSC58" s="113"/>
      <c r="VSD58" s="113"/>
      <c r="VSE58" s="113"/>
      <c r="VSF58" s="113"/>
      <c r="VSG58" s="113"/>
      <c r="VSH58" s="113"/>
      <c r="VSI58" s="113"/>
      <c r="VSJ58" s="113"/>
      <c r="VSK58" s="113"/>
      <c r="VSL58" s="113"/>
      <c r="VSM58" s="113"/>
      <c r="VSN58" s="113"/>
      <c r="VSO58" s="113"/>
      <c r="VSP58" s="113"/>
      <c r="VSQ58" s="113"/>
      <c r="VSR58" s="113"/>
      <c r="VSS58" s="113"/>
      <c r="VST58" s="113"/>
      <c r="VSU58" s="113"/>
      <c r="VSV58" s="113"/>
      <c r="VSW58" s="113"/>
      <c r="VSX58" s="113"/>
      <c r="VSY58" s="113"/>
      <c r="VSZ58" s="113"/>
      <c r="VTA58" s="113"/>
      <c r="VTB58" s="113"/>
      <c r="VTC58" s="113"/>
      <c r="VTD58" s="113"/>
      <c r="VTE58" s="113"/>
      <c r="VTF58" s="113"/>
      <c r="VTG58" s="113"/>
      <c r="VTH58" s="113"/>
      <c r="VTI58" s="113"/>
      <c r="VTJ58" s="113"/>
      <c r="VTK58" s="113"/>
      <c r="VTL58" s="113"/>
      <c r="VTM58" s="113"/>
      <c r="VTN58" s="113"/>
      <c r="VTO58" s="113"/>
      <c r="VTP58" s="113"/>
      <c r="VTQ58" s="113"/>
      <c r="VTR58" s="113"/>
      <c r="VTS58" s="113"/>
      <c r="VTT58" s="113"/>
      <c r="VTU58" s="113"/>
      <c r="VTV58" s="113"/>
      <c r="VTW58" s="113"/>
      <c r="VTX58" s="113"/>
      <c r="VTY58" s="113"/>
      <c r="VTZ58" s="113"/>
      <c r="VUA58" s="113"/>
      <c r="VUB58" s="113"/>
      <c r="VUC58" s="113"/>
      <c r="VUD58" s="113"/>
      <c r="VUE58" s="113"/>
      <c r="VUF58" s="113"/>
      <c r="VUG58" s="113"/>
      <c r="VUH58" s="113"/>
      <c r="VUI58" s="113"/>
      <c r="VUJ58" s="113"/>
      <c r="VUK58" s="113"/>
      <c r="VUL58" s="113"/>
      <c r="VUM58" s="113"/>
      <c r="VUN58" s="113"/>
      <c r="VUO58" s="113"/>
      <c r="VUP58" s="113"/>
      <c r="VUQ58" s="113"/>
      <c r="VUR58" s="113"/>
      <c r="VUS58" s="113"/>
      <c r="VUT58" s="113"/>
      <c r="VUU58" s="113"/>
      <c r="VUV58" s="113"/>
      <c r="VUW58" s="113"/>
      <c r="VUX58" s="113"/>
      <c r="VUY58" s="113"/>
      <c r="VUZ58" s="113"/>
      <c r="VVA58" s="113"/>
      <c r="VVB58" s="113"/>
      <c r="VVC58" s="113"/>
      <c r="VVD58" s="113"/>
      <c r="VVE58" s="113"/>
      <c r="VVF58" s="113"/>
      <c r="VVG58" s="113"/>
      <c r="VVH58" s="113"/>
      <c r="VVI58" s="113"/>
      <c r="VVJ58" s="113"/>
      <c r="VVK58" s="113"/>
      <c r="VVL58" s="113"/>
      <c r="VVM58" s="113"/>
      <c r="VVN58" s="113"/>
      <c r="VVO58" s="113"/>
      <c r="VVP58" s="113"/>
      <c r="VVQ58" s="113"/>
      <c r="VVR58" s="113"/>
      <c r="VVS58" s="113"/>
      <c r="VVT58" s="113"/>
      <c r="VVU58" s="113"/>
      <c r="VVV58" s="113"/>
      <c r="VVW58" s="113"/>
      <c r="VVX58" s="113"/>
      <c r="VVY58" s="113"/>
      <c r="VVZ58" s="113"/>
      <c r="VWA58" s="113"/>
      <c r="VWB58" s="113"/>
      <c r="VWC58" s="113"/>
      <c r="VWD58" s="113"/>
      <c r="VWE58" s="113"/>
      <c r="VWF58" s="113"/>
      <c r="VWG58" s="113"/>
      <c r="VWH58" s="113"/>
      <c r="VWI58" s="113"/>
      <c r="VWJ58" s="113"/>
      <c r="VWK58" s="113"/>
      <c r="VWL58" s="113"/>
      <c r="VWM58" s="113"/>
      <c r="VWN58" s="113"/>
      <c r="VWO58" s="113"/>
      <c r="VWP58" s="113"/>
      <c r="VWQ58" s="113"/>
      <c r="VWR58" s="113"/>
      <c r="VWS58" s="113"/>
      <c r="VWT58" s="113"/>
      <c r="VWU58" s="113"/>
      <c r="VWV58" s="113"/>
      <c r="VWW58" s="113"/>
      <c r="VWX58" s="113"/>
      <c r="VWY58" s="113"/>
      <c r="VWZ58" s="113"/>
      <c r="VXA58" s="113"/>
      <c r="VXB58" s="113"/>
      <c r="VXC58" s="113"/>
      <c r="VXD58" s="113"/>
      <c r="VXE58" s="113"/>
      <c r="VXF58" s="113"/>
      <c r="VXG58" s="113"/>
      <c r="VXH58" s="113"/>
      <c r="VXI58" s="113"/>
      <c r="VXJ58" s="113"/>
      <c r="VXK58" s="113"/>
      <c r="VXL58" s="113"/>
      <c r="VXM58" s="113"/>
      <c r="VXN58" s="113"/>
      <c r="VXO58" s="113"/>
      <c r="VXP58" s="113"/>
      <c r="VXQ58" s="113"/>
      <c r="VXR58" s="113"/>
      <c r="VXS58" s="113"/>
      <c r="VXT58" s="113"/>
      <c r="VXU58" s="113"/>
      <c r="VXV58" s="113"/>
      <c r="VXW58" s="113"/>
      <c r="VXX58" s="113"/>
      <c r="VXY58" s="113"/>
      <c r="VXZ58" s="113"/>
      <c r="VYA58" s="113"/>
      <c r="VYB58" s="113"/>
      <c r="VYC58" s="113"/>
      <c r="VYD58" s="113"/>
      <c r="VYE58" s="113"/>
      <c r="VYF58" s="113"/>
      <c r="VYG58" s="113"/>
      <c r="VYH58" s="113"/>
      <c r="VYI58" s="113"/>
      <c r="VYJ58" s="113"/>
      <c r="VYK58" s="113"/>
      <c r="VYL58" s="113"/>
      <c r="VYM58" s="113"/>
      <c r="VYN58" s="113"/>
      <c r="VYO58" s="113"/>
      <c r="VYP58" s="113"/>
      <c r="VYQ58" s="113"/>
      <c r="VYR58" s="113"/>
      <c r="VYS58" s="113"/>
      <c r="VYT58" s="113"/>
      <c r="VYU58" s="113"/>
      <c r="VYV58" s="113"/>
      <c r="VYW58" s="113"/>
      <c r="VYX58" s="113"/>
      <c r="VYY58" s="113"/>
      <c r="VYZ58" s="113"/>
      <c r="VZA58" s="113"/>
      <c r="VZB58" s="113"/>
      <c r="VZC58" s="113"/>
      <c r="VZD58" s="113"/>
      <c r="VZE58" s="113"/>
      <c r="VZF58" s="113"/>
      <c r="VZG58" s="113"/>
      <c r="VZH58" s="113"/>
      <c r="VZI58" s="113"/>
      <c r="VZJ58" s="113"/>
      <c r="VZK58" s="113"/>
      <c r="VZL58" s="113"/>
      <c r="VZM58" s="113"/>
      <c r="VZN58" s="113"/>
      <c r="VZO58" s="113"/>
      <c r="VZP58" s="113"/>
      <c r="VZQ58" s="113"/>
      <c r="VZR58" s="113"/>
      <c r="VZS58" s="113"/>
      <c r="VZT58" s="113"/>
      <c r="VZU58" s="113"/>
      <c r="VZV58" s="113"/>
      <c r="VZW58" s="113"/>
      <c r="VZX58" s="113"/>
      <c r="VZY58" s="113"/>
      <c r="VZZ58" s="113"/>
      <c r="WAA58" s="113"/>
      <c r="WAB58" s="113"/>
      <c r="WAC58" s="113"/>
      <c r="WAD58" s="113"/>
      <c r="WAE58" s="113"/>
      <c r="WAF58" s="113"/>
      <c r="WAG58" s="113"/>
      <c r="WAH58" s="113"/>
      <c r="WAI58" s="113"/>
      <c r="WAJ58" s="113"/>
      <c r="WAK58" s="113"/>
      <c r="WAL58" s="113"/>
      <c r="WAM58" s="113"/>
      <c r="WAN58" s="113"/>
      <c r="WAO58" s="113"/>
      <c r="WAP58" s="113"/>
      <c r="WAQ58" s="113"/>
      <c r="WAR58" s="113"/>
      <c r="WAS58" s="113"/>
      <c r="WAT58" s="113"/>
      <c r="WAU58" s="113"/>
      <c r="WAV58" s="113"/>
      <c r="WAW58" s="113"/>
      <c r="WAX58" s="113"/>
      <c r="WAY58" s="113"/>
      <c r="WAZ58" s="113"/>
      <c r="WBA58" s="113"/>
      <c r="WBB58" s="113"/>
      <c r="WBC58" s="113"/>
      <c r="WBD58" s="113"/>
      <c r="WBE58" s="113"/>
      <c r="WBF58" s="113"/>
      <c r="WBG58" s="113"/>
      <c r="WBH58" s="113"/>
      <c r="WBI58" s="113"/>
      <c r="WBJ58" s="113"/>
      <c r="WBK58" s="113"/>
      <c r="WBL58" s="113"/>
      <c r="WBM58" s="113"/>
      <c r="WBN58" s="113"/>
      <c r="WBO58" s="113"/>
      <c r="WBP58" s="113"/>
      <c r="WBQ58" s="113"/>
      <c r="WBR58" s="113"/>
      <c r="WBS58" s="113"/>
      <c r="WBT58" s="113"/>
      <c r="WBU58" s="113"/>
      <c r="WBV58" s="113"/>
      <c r="WBW58" s="113"/>
      <c r="WBX58" s="113"/>
      <c r="WBY58" s="113"/>
      <c r="WBZ58" s="113"/>
      <c r="WCA58" s="113"/>
      <c r="WCB58" s="113"/>
      <c r="WCC58" s="113"/>
      <c r="WCD58" s="113"/>
      <c r="WCE58" s="113"/>
      <c r="WCF58" s="113"/>
      <c r="WCG58" s="113"/>
      <c r="WCH58" s="113"/>
      <c r="WCI58" s="113"/>
      <c r="WCJ58" s="113"/>
      <c r="WCK58" s="113"/>
      <c r="WCL58" s="113"/>
      <c r="WCM58" s="113"/>
      <c r="WCN58" s="113"/>
      <c r="WCO58" s="113"/>
      <c r="WCP58" s="113"/>
      <c r="WCQ58" s="113"/>
      <c r="WCR58" s="113"/>
      <c r="WCS58" s="113"/>
      <c r="WCT58" s="113"/>
      <c r="WCU58" s="113"/>
      <c r="WCV58" s="113"/>
      <c r="WCW58" s="113"/>
      <c r="WCX58" s="113"/>
      <c r="WCY58" s="113"/>
      <c r="WCZ58" s="113"/>
      <c r="WDA58" s="113"/>
      <c r="WDB58" s="113"/>
      <c r="WDC58" s="113"/>
      <c r="WDD58" s="113"/>
      <c r="WDE58" s="113"/>
      <c r="WDF58" s="113"/>
      <c r="WDG58" s="113"/>
      <c r="WDH58" s="113"/>
      <c r="WDI58" s="113"/>
      <c r="WDJ58" s="113"/>
      <c r="WDK58" s="113"/>
      <c r="WDL58" s="113"/>
      <c r="WDM58" s="113"/>
      <c r="WDN58" s="113"/>
      <c r="WDO58" s="113"/>
      <c r="WDP58" s="113"/>
      <c r="WDQ58" s="113"/>
      <c r="WDR58" s="113"/>
      <c r="WDS58" s="113"/>
      <c r="WDT58" s="113"/>
      <c r="WDU58" s="113"/>
      <c r="WDV58" s="113"/>
      <c r="WDW58" s="113"/>
      <c r="WDX58" s="113"/>
      <c r="WDY58" s="113"/>
      <c r="WDZ58" s="113"/>
      <c r="WEA58" s="113"/>
      <c r="WEB58" s="113"/>
      <c r="WEC58" s="113"/>
      <c r="WED58" s="113"/>
      <c r="WEE58" s="113"/>
      <c r="WEF58" s="113"/>
      <c r="WEG58" s="113"/>
      <c r="WEH58" s="113"/>
      <c r="WEI58" s="113"/>
      <c r="WEJ58" s="113"/>
      <c r="WEK58" s="113"/>
      <c r="WEL58" s="113"/>
      <c r="WEM58" s="113"/>
      <c r="WEN58" s="113"/>
      <c r="WEO58" s="113"/>
      <c r="WEP58" s="113"/>
      <c r="WEQ58" s="113"/>
      <c r="WER58" s="113"/>
      <c r="WES58" s="113"/>
      <c r="WET58" s="113"/>
      <c r="WEU58" s="113"/>
      <c r="WEV58" s="113"/>
      <c r="WEW58" s="113"/>
      <c r="WEX58" s="113"/>
      <c r="WEY58" s="113"/>
      <c r="WEZ58" s="113"/>
      <c r="WFA58" s="113"/>
      <c r="WFB58" s="113"/>
      <c r="WFC58" s="113"/>
      <c r="WFD58" s="113"/>
      <c r="WFE58" s="113"/>
      <c r="WFF58" s="113"/>
      <c r="WFG58" s="113"/>
      <c r="WFH58" s="113"/>
      <c r="WFI58" s="113"/>
      <c r="WFJ58" s="113"/>
      <c r="WFK58" s="113"/>
      <c r="WFL58" s="113"/>
      <c r="WFM58" s="113"/>
      <c r="WFN58" s="113"/>
      <c r="WFO58" s="113"/>
      <c r="WFP58" s="113"/>
      <c r="WFQ58" s="113"/>
      <c r="WFR58" s="113"/>
      <c r="WFS58" s="113"/>
      <c r="WFT58" s="113"/>
      <c r="WFU58" s="113"/>
      <c r="WFV58" s="113"/>
      <c r="WFW58" s="113"/>
      <c r="WFX58" s="113"/>
      <c r="WFY58" s="113"/>
      <c r="WFZ58" s="113"/>
      <c r="WGA58" s="113"/>
      <c r="WGB58" s="113"/>
      <c r="WGC58" s="113"/>
      <c r="WGD58" s="113"/>
      <c r="WGE58" s="113"/>
      <c r="WGF58" s="113"/>
      <c r="WGG58" s="113"/>
      <c r="WGH58" s="113"/>
      <c r="WGI58" s="113"/>
      <c r="WGJ58" s="113"/>
      <c r="WGK58" s="113"/>
      <c r="WGL58" s="113"/>
      <c r="WGM58" s="113"/>
      <c r="WGN58" s="113"/>
      <c r="WGO58" s="113"/>
      <c r="WGP58" s="113"/>
      <c r="WGQ58" s="113"/>
      <c r="WGR58" s="113"/>
      <c r="WGS58" s="113"/>
      <c r="WGT58" s="113"/>
      <c r="WGU58" s="113"/>
      <c r="WGV58" s="113"/>
      <c r="WGW58" s="113"/>
      <c r="WGX58" s="113"/>
      <c r="WGY58" s="113"/>
      <c r="WGZ58" s="113"/>
      <c r="WHA58" s="113"/>
      <c r="WHB58" s="113"/>
      <c r="WHC58" s="113"/>
      <c r="WHD58" s="113"/>
      <c r="WHE58" s="113"/>
      <c r="WHF58" s="113"/>
      <c r="WHG58" s="113"/>
      <c r="WHH58" s="113"/>
      <c r="WHI58" s="113"/>
      <c r="WHJ58" s="113"/>
      <c r="WHK58" s="113"/>
      <c r="WHL58" s="113"/>
      <c r="WHM58" s="113"/>
      <c r="WHN58" s="113"/>
      <c r="WHO58" s="113"/>
      <c r="WHP58" s="113"/>
      <c r="WHQ58" s="113"/>
      <c r="WHR58" s="113"/>
      <c r="WHS58" s="113"/>
      <c r="WHT58" s="113"/>
      <c r="WHU58" s="113"/>
      <c r="WHV58" s="113"/>
      <c r="WHW58" s="113"/>
      <c r="WHX58" s="113"/>
      <c r="WHY58" s="113"/>
      <c r="WHZ58" s="113"/>
      <c r="WIA58" s="113"/>
      <c r="WIB58" s="113"/>
      <c r="WIC58" s="113"/>
      <c r="WID58" s="113"/>
      <c r="WIE58" s="113"/>
      <c r="WIF58" s="113"/>
      <c r="WIG58" s="113"/>
      <c r="WIH58" s="113"/>
      <c r="WII58" s="113"/>
      <c r="WIJ58" s="113"/>
      <c r="WIK58" s="113"/>
      <c r="WIL58" s="113"/>
      <c r="WIM58" s="113"/>
      <c r="WIN58" s="113"/>
      <c r="WIO58" s="113"/>
      <c r="WIP58" s="113"/>
      <c r="WIQ58" s="113"/>
      <c r="WIR58" s="113"/>
      <c r="WIS58" s="113"/>
      <c r="WIT58" s="113"/>
      <c r="WIU58" s="113"/>
      <c r="WIV58" s="113"/>
      <c r="WIW58" s="113"/>
      <c r="WIX58" s="113"/>
      <c r="WIY58" s="113"/>
      <c r="WIZ58" s="113"/>
      <c r="WJA58" s="113"/>
      <c r="WJB58" s="113"/>
      <c r="WJC58" s="113"/>
      <c r="WJD58" s="113"/>
      <c r="WJE58" s="113"/>
      <c r="WJF58" s="113"/>
      <c r="WJG58" s="113"/>
      <c r="WJH58" s="113"/>
      <c r="WJI58" s="113"/>
      <c r="WJJ58" s="113"/>
      <c r="WJK58" s="113"/>
      <c r="WJL58" s="113"/>
      <c r="WJM58" s="113"/>
      <c r="WJN58" s="113"/>
      <c r="WJO58" s="113"/>
      <c r="WJP58" s="113"/>
      <c r="WJQ58" s="113"/>
      <c r="WJR58" s="113"/>
      <c r="WJS58" s="113"/>
      <c r="WJT58" s="113"/>
      <c r="WJU58" s="113"/>
      <c r="WJV58" s="113"/>
      <c r="WJW58" s="113"/>
      <c r="WJX58" s="113"/>
      <c r="WJY58" s="113"/>
      <c r="WJZ58" s="113"/>
      <c r="WKA58" s="113"/>
      <c r="WKB58" s="113"/>
      <c r="WKC58" s="113"/>
      <c r="WKD58" s="113"/>
      <c r="WKE58" s="113"/>
      <c r="WKF58" s="113"/>
      <c r="WKG58" s="113"/>
      <c r="WKH58" s="113"/>
      <c r="WKI58" s="113"/>
      <c r="WKJ58" s="113"/>
      <c r="WKK58" s="113"/>
      <c r="WKL58" s="113"/>
      <c r="WKM58" s="113"/>
      <c r="WKN58" s="113"/>
      <c r="WKO58" s="113"/>
      <c r="WKP58" s="113"/>
      <c r="WKQ58" s="113"/>
      <c r="WKR58" s="113"/>
      <c r="WKS58" s="113"/>
      <c r="WKT58" s="113"/>
      <c r="WKU58" s="113"/>
      <c r="WKV58" s="113"/>
      <c r="WKW58" s="113"/>
      <c r="WKX58" s="113"/>
      <c r="WKY58" s="113"/>
      <c r="WKZ58" s="113"/>
      <c r="WLA58" s="113"/>
      <c r="WLB58" s="113"/>
      <c r="WLC58" s="113"/>
      <c r="WLD58" s="113"/>
      <c r="WLE58" s="113"/>
      <c r="WLF58" s="113"/>
      <c r="WLG58" s="113"/>
      <c r="WLH58" s="113"/>
      <c r="WLI58" s="113"/>
      <c r="WLJ58" s="113"/>
      <c r="WLK58" s="113"/>
      <c r="WLL58" s="113"/>
      <c r="WLM58" s="113"/>
      <c r="WLN58" s="113"/>
      <c r="WLO58" s="113"/>
      <c r="WLP58" s="113"/>
      <c r="WLQ58" s="113"/>
      <c r="WLR58" s="113"/>
      <c r="WLS58" s="113"/>
      <c r="WLT58" s="113"/>
      <c r="WLU58" s="113"/>
      <c r="WLV58" s="113"/>
      <c r="WLW58" s="113"/>
      <c r="WLX58" s="113"/>
      <c r="WLY58" s="113"/>
      <c r="WLZ58" s="113"/>
      <c r="WMA58" s="113"/>
      <c r="WMB58" s="113"/>
      <c r="WMC58" s="113"/>
      <c r="WMD58" s="113"/>
      <c r="WME58" s="113"/>
      <c r="WMF58" s="113"/>
      <c r="WMG58" s="113"/>
      <c r="WMH58" s="113"/>
      <c r="WMI58" s="113"/>
      <c r="WMJ58" s="113"/>
      <c r="WMK58" s="113"/>
      <c r="WML58" s="113"/>
      <c r="WMM58" s="113"/>
      <c r="WMN58" s="113"/>
      <c r="WMO58" s="113"/>
      <c r="WMP58" s="113"/>
      <c r="WMQ58" s="113"/>
      <c r="WMR58" s="113"/>
      <c r="WMS58" s="113"/>
      <c r="WMT58" s="113"/>
      <c r="WMU58" s="113"/>
      <c r="WMV58" s="113"/>
      <c r="WMW58" s="113"/>
      <c r="WMX58" s="113"/>
      <c r="WMY58" s="113"/>
      <c r="WMZ58" s="113"/>
      <c r="WNA58" s="113"/>
      <c r="WNB58" s="113"/>
      <c r="WNC58" s="113"/>
      <c r="WND58" s="113"/>
      <c r="WNE58" s="113"/>
      <c r="WNF58" s="113"/>
      <c r="WNG58" s="113"/>
      <c r="WNH58" s="113"/>
      <c r="WNI58" s="113"/>
      <c r="WNJ58" s="113"/>
      <c r="WNK58" s="113"/>
      <c r="WNL58" s="113"/>
      <c r="WNM58" s="113"/>
      <c r="WNN58" s="113"/>
      <c r="WNO58" s="113"/>
      <c r="WNP58" s="113"/>
      <c r="WNQ58" s="113"/>
      <c r="WNR58" s="113"/>
      <c r="WNS58" s="113"/>
      <c r="WNT58" s="113"/>
      <c r="WNU58" s="113"/>
      <c r="WNV58" s="113"/>
      <c r="WNW58" s="113"/>
      <c r="WNX58" s="113"/>
      <c r="WNY58" s="113"/>
      <c r="WNZ58" s="113"/>
      <c r="WOA58" s="113"/>
      <c r="WOB58" s="113"/>
      <c r="WOC58" s="113"/>
      <c r="WOD58" s="113"/>
      <c r="WOE58" s="113"/>
      <c r="WOF58" s="113"/>
      <c r="WOG58" s="113"/>
      <c r="WOH58" s="113"/>
      <c r="WOI58" s="113"/>
      <c r="WOJ58" s="113"/>
      <c r="WOK58" s="113"/>
      <c r="WOL58" s="113"/>
      <c r="WOM58" s="113"/>
      <c r="WON58" s="113"/>
      <c r="WOO58" s="113"/>
      <c r="WOP58" s="113"/>
      <c r="WOQ58" s="113"/>
      <c r="WOR58" s="113"/>
      <c r="WOS58" s="113"/>
      <c r="WOT58" s="113"/>
      <c r="WOU58" s="113"/>
      <c r="WOV58" s="113"/>
      <c r="WOW58" s="113"/>
      <c r="WOX58" s="113"/>
      <c r="WOY58" s="113"/>
      <c r="WOZ58" s="113"/>
      <c r="WPA58" s="113"/>
      <c r="WPB58" s="113"/>
      <c r="WPC58" s="113"/>
      <c r="WPD58" s="113"/>
      <c r="WPE58" s="113"/>
      <c r="WPF58" s="113"/>
      <c r="WPG58" s="113"/>
      <c r="WPH58" s="113"/>
      <c r="WPI58" s="113"/>
      <c r="WPJ58" s="113"/>
      <c r="WPK58" s="113"/>
      <c r="WPL58" s="113"/>
      <c r="WPM58" s="113"/>
      <c r="WPN58" s="113"/>
      <c r="WPO58" s="113"/>
      <c r="WPP58" s="113"/>
      <c r="WPQ58" s="113"/>
      <c r="WPR58" s="113"/>
      <c r="WPS58" s="113"/>
      <c r="WPT58" s="113"/>
      <c r="WPU58" s="113"/>
      <c r="WPV58" s="113"/>
      <c r="WPW58" s="113"/>
      <c r="WPX58" s="113"/>
      <c r="WPY58" s="113"/>
      <c r="WPZ58" s="113"/>
      <c r="WQA58" s="113"/>
      <c r="WQB58" s="113"/>
      <c r="WQC58" s="113"/>
      <c r="WQD58" s="113"/>
      <c r="WQE58" s="113"/>
      <c r="WQF58" s="113"/>
      <c r="WQG58" s="113"/>
      <c r="WQH58" s="113"/>
      <c r="WQI58" s="113"/>
      <c r="WQJ58" s="113"/>
      <c r="WQK58" s="113"/>
      <c r="WQL58" s="113"/>
      <c r="WQM58" s="113"/>
      <c r="WQN58" s="113"/>
      <c r="WQO58" s="113"/>
      <c r="WQP58" s="113"/>
      <c r="WQQ58" s="113"/>
      <c r="WQR58" s="113"/>
      <c r="WQS58" s="113"/>
      <c r="WQT58" s="113"/>
      <c r="WQU58" s="113"/>
      <c r="WQV58" s="113"/>
      <c r="WQW58" s="113"/>
      <c r="WQX58" s="113"/>
      <c r="WQY58" s="113"/>
      <c r="WQZ58" s="113"/>
      <c r="WRA58" s="113"/>
      <c r="WRB58" s="113"/>
      <c r="WRC58" s="113"/>
      <c r="WRD58" s="113"/>
      <c r="WRE58" s="113"/>
      <c r="WRF58" s="113"/>
      <c r="WRG58" s="113"/>
      <c r="WRH58" s="113"/>
      <c r="WRI58" s="113"/>
      <c r="WRJ58" s="113"/>
      <c r="WRK58" s="113"/>
      <c r="WRL58" s="113"/>
      <c r="WRM58" s="113"/>
      <c r="WRN58" s="113"/>
      <c r="WRO58" s="113"/>
      <c r="WRP58" s="113"/>
      <c r="WRQ58" s="113"/>
      <c r="WRR58" s="113"/>
      <c r="WRS58" s="113"/>
      <c r="WRT58" s="113"/>
      <c r="WRU58" s="113"/>
      <c r="WRV58" s="113"/>
      <c r="WRW58" s="113"/>
      <c r="WRX58" s="113"/>
      <c r="WRY58" s="113"/>
      <c r="WRZ58" s="113"/>
      <c r="WSA58" s="113"/>
      <c r="WSB58" s="113"/>
      <c r="WSC58" s="113"/>
      <c r="WSD58" s="113"/>
      <c r="WSE58" s="113"/>
      <c r="WSF58" s="113"/>
      <c r="WSG58" s="113"/>
      <c r="WSH58" s="113"/>
      <c r="WSI58" s="113"/>
      <c r="WSJ58" s="113"/>
      <c r="WSK58" s="113"/>
      <c r="WSL58" s="113"/>
      <c r="WSM58" s="113"/>
      <c r="WSN58" s="113"/>
      <c r="WSO58" s="113"/>
      <c r="WSP58" s="113"/>
      <c r="WSQ58" s="113"/>
      <c r="WSR58" s="113"/>
      <c r="WSS58" s="113"/>
      <c r="WST58" s="113"/>
      <c r="WSU58" s="113"/>
      <c r="WSV58" s="113"/>
      <c r="WSW58" s="113"/>
      <c r="WSX58" s="113"/>
      <c r="WSY58" s="113"/>
      <c r="WSZ58" s="113"/>
      <c r="WTA58" s="113"/>
      <c r="WTB58" s="113"/>
      <c r="WTC58" s="113"/>
      <c r="WTD58" s="113"/>
      <c r="WTE58" s="113"/>
      <c r="WTF58" s="113"/>
      <c r="WTG58" s="113"/>
      <c r="WTH58" s="113"/>
      <c r="WTI58" s="113"/>
      <c r="WTJ58" s="113"/>
      <c r="WTK58" s="113"/>
      <c r="WTL58" s="113"/>
      <c r="WTM58" s="113"/>
      <c r="WTN58" s="113"/>
      <c r="WTO58" s="113"/>
      <c r="WTP58" s="113"/>
      <c r="WTQ58" s="113"/>
      <c r="WTR58" s="113"/>
      <c r="WTS58" s="113"/>
      <c r="WTT58" s="113"/>
      <c r="WTU58" s="113"/>
      <c r="WTV58" s="113"/>
      <c r="WTW58" s="113"/>
      <c r="WTX58" s="113"/>
      <c r="WTY58" s="113"/>
      <c r="WTZ58" s="113"/>
      <c r="WUA58" s="113"/>
      <c r="WUB58" s="113"/>
      <c r="WUC58" s="113"/>
      <c r="WUD58" s="113"/>
      <c r="WUE58" s="113"/>
      <c r="WUF58" s="113"/>
      <c r="WUG58" s="113"/>
      <c r="WUH58" s="113"/>
      <c r="WUI58" s="113"/>
      <c r="WUJ58" s="113"/>
      <c r="WUK58" s="113"/>
      <c r="WUL58" s="113"/>
      <c r="WUM58" s="113"/>
      <c r="WUN58" s="113"/>
      <c r="WUO58" s="113"/>
      <c r="WUP58" s="113"/>
      <c r="WUQ58" s="113"/>
      <c r="WUR58" s="113"/>
      <c r="WUS58" s="113"/>
      <c r="WUT58" s="113"/>
      <c r="WUU58" s="113"/>
      <c r="WUV58" s="113"/>
      <c r="WUW58" s="113"/>
      <c r="WUX58" s="113"/>
      <c r="WUY58" s="113"/>
      <c r="WUZ58" s="113"/>
      <c r="WVA58" s="113"/>
      <c r="WVB58" s="113"/>
      <c r="WVC58" s="113"/>
      <c r="WVD58" s="113"/>
      <c r="WVE58" s="113"/>
      <c r="WVF58" s="113"/>
      <c r="WVG58" s="113"/>
      <c r="WVH58" s="113"/>
      <c r="WVI58" s="113"/>
      <c r="WVJ58" s="113"/>
      <c r="WVK58" s="113"/>
      <c r="WVL58" s="113"/>
      <c r="WVM58" s="113"/>
      <c r="WVN58" s="113"/>
      <c r="WVO58" s="113"/>
      <c r="WVP58" s="113"/>
      <c r="WVQ58" s="113"/>
      <c r="WVR58" s="113"/>
      <c r="WVS58" s="113"/>
      <c r="WVT58" s="113"/>
      <c r="WVU58" s="113"/>
      <c r="WVV58" s="113"/>
      <c r="WVW58" s="113"/>
      <c r="WVX58" s="113"/>
      <c r="WVY58" s="113"/>
      <c r="WVZ58" s="113"/>
      <c r="WWA58" s="113"/>
      <c r="WWB58" s="113"/>
      <c r="WWC58" s="113"/>
      <c r="WWD58" s="113"/>
      <c r="WWE58" s="113"/>
      <c r="WWF58" s="113"/>
      <c r="WWG58" s="113"/>
      <c r="WWH58" s="113"/>
      <c r="WWI58" s="113"/>
      <c r="WWJ58" s="113"/>
      <c r="WWK58" s="113"/>
      <c r="WWL58" s="113"/>
      <c r="WWM58" s="113"/>
      <c r="WWN58" s="113"/>
      <c r="WWO58" s="113"/>
      <c r="WWP58" s="113"/>
      <c r="WWQ58" s="113"/>
      <c r="WWR58" s="113"/>
      <c r="WWS58" s="113"/>
      <c r="WWT58" s="113"/>
      <c r="WWU58" s="113"/>
      <c r="WWV58" s="113"/>
      <c r="WWW58" s="113"/>
      <c r="WWX58" s="113"/>
      <c r="WWY58" s="113"/>
      <c r="WWZ58" s="113"/>
      <c r="WXA58" s="113"/>
      <c r="WXB58" s="113"/>
      <c r="WXC58" s="113"/>
      <c r="WXD58" s="113"/>
      <c r="WXE58" s="113"/>
      <c r="WXF58" s="113"/>
      <c r="WXG58" s="113"/>
      <c r="WXH58" s="113"/>
      <c r="WXI58" s="113"/>
      <c r="WXJ58" s="113"/>
      <c r="WXK58" s="113"/>
      <c r="WXL58" s="113"/>
      <c r="WXM58" s="113"/>
      <c r="WXN58" s="113"/>
      <c r="WXO58" s="113"/>
      <c r="WXP58" s="113"/>
      <c r="WXQ58" s="113"/>
      <c r="WXR58" s="113"/>
      <c r="WXS58" s="113"/>
      <c r="WXT58" s="113"/>
      <c r="WXU58" s="113"/>
      <c r="WXV58" s="113"/>
      <c r="WXW58" s="113"/>
      <c r="WXX58" s="113"/>
      <c r="WXY58" s="113"/>
      <c r="WXZ58" s="113"/>
      <c r="WYA58" s="113"/>
      <c r="WYB58" s="113"/>
      <c r="WYC58" s="113"/>
      <c r="WYD58" s="113"/>
      <c r="WYE58" s="113"/>
      <c r="WYF58" s="113"/>
      <c r="WYG58" s="113"/>
      <c r="WYH58" s="113"/>
      <c r="WYI58" s="113"/>
      <c r="WYJ58" s="113"/>
      <c r="WYK58" s="113"/>
      <c r="WYL58" s="113"/>
      <c r="WYM58" s="113"/>
      <c r="WYN58" s="113"/>
      <c r="WYO58" s="113"/>
      <c r="WYP58" s="113"/>
      <c r="WYQ58" s="113"/>
      <c r="WYR58" s="113"/>
      <c r="WYS58" s="113"/>
      <c r="WYT58" s="113"/>
      <c r="WYU58" s="113"/>
      <c r="WYV58" s="113"/>
      <c r="WYW58" s="113"/>
      <c r="WYX58" s="113"/>
      <c r="WYY58" s="113"/>
      <c r="WYZ58" s="113"/>
      <c r="WZA58" s="113"/>
      <c r="WZB58" s="113"/>
      <c r="WZC58" s="113"/>
      <c r="WZD58" s="113"/>
      <c r="WZE58" s="113"/>
      <c r="WZF58" s="113"/>
      <c r="WZG58" s="113"/>
      <c r="WZH58" s="113"/>
      <c r="WZI58" s="113"/>
      <c r="WZJ58" s="113"/>
      <c r="WZK58" s="113"/>
      <c r="WZL58" s="113"/>
      <c r="WZM58" s="113"/>
      <c r="WZN58" s="113"/>
      <c r="WZO58" s="113"/>
      <c r="WZP58" s="113"/>
      <c r="WZQ58" s="113"/>
      <c r="WZR58" s="113"/>
      <c r="WZS58" s="113"/>
      <c r="WZT58" s="113"/>
      <c r="WZU58" s="113"/>
      <c r="WZV58" s="113"/>
      <c r="WZW58" s="113"/>
      <c r="WZX58" s="113"/>
      <c r="WZY58" s="113"/>
      <c r="WZZ58" s="113"/>
      <c r="XAA58" s="113"/>
      <c r="XAB58" s="113"/>
      <c r="XAC58" s="113"/>
      <c r="XAD58" s="113"/>
      <c r="XAE58" s="113"/>
      <c r="XAF58" s="113"/>
      <c r="XAG58" s="113"/>
      <c r="XAH58" s="113"/>
      <c r="XAI58" s="113"/>
      <c r="XAJ58" s="113"/>
      <c r="XAK58" s="113"/>
      <c r="XAL58" s="113"/>
      <c r="XAM58" s="113"/>
      <c r="XAN58" s="113"/>
      <c r="XAO58" s="113"/>
      <c r="XAP58" s="113"/>
      <c r="XAQ58" s="113"/>
      <c r="XAR58" s="113"/>
      <c r="XAS58" s="113"/>
      <c r="XAT58" s="113"/>
      <c r="XAU58" s="113"/>
      <c r="XAV58" s="113"/>
      <c r="XAW58" s="113"/>
      <c r="XAX58" s="113"/>
      <c r="XAY58" s="113"/>
      <c r="XAZ58" s="113"/>
      <c r="XBA58" s="113"/>
      <c r="XBB58" s="113"/>
      <c r="XBC58" s="113"/>
      <c r="XBD58" s="113"/>
      <c r="XBE58" s="113"/>
      <c r="XBF58" s="113"/>
      <c r="XBG58" s="113"/>
      <c r="XBH58" s="113"/>
      <c r="XBI58" s="113"/>
      <c r="XBJ58" s="113"/>
      <c r="XBK58" s="113"/>
      <c r="XBL58" s="113"/>
      <c r="XBM58" s="113"/>
      <c r="XBN58" s="113"/>
      <c r="XBO58" s="113"/>
      <c r="XBP58" s="113"/>
      <c r="XBQ58" s="113"/>
      <c r="XBR58" s="113"/>
      <c r="XBS58" s="113"/>
      <c r="XBT58" s="113"/>
      <c r="XBU58" s="113"/>
      <c r="XBV58" s="113"/>
      <c r="XBW58" s="113"/>
      <c r="XBX58" s="113"/>
      <c r="XBY58" s="113"/>
      <c r="XBZ58" s="113"/>
      <c r="XCA58" s="113"/>
      <c r="XCB58" s="113"/>
      <c r="XCC58" s="113"/>
      <c r="XCD58" s="113"/>
      <c r="XCE58" s="113"/>
      <c r="XCF58" s="113"/>
      <c r="XCG58" s="113"/>
      <c r="XCH58" s="113"/>
      <c r="XCI58" s="113"/>
      <c r="XCJ58" s="113"/>
      <c r="XCK58" s="113"/>
      <c r="XCL58" s="113"/>
      <c r="XCM58" s="113"/>
      <c r="XCN58" s="113"/>
      <c r="XCO58" s="113"/>
      <c r="XCP58" s="113"/>
      <c r="XCQ58" s="113"/>
      <c r="XCR58" s="113"/>
      <c r="XCS58" s="113"/>
      <c r="XCT58" s="113"/>
      <c r="XCU58" s="113"/>
      <c r="XCV58" s="113"/>
      <c r="XCW58" s="113"/>
      <c r="XCX58" s="113"/>
      <c r="XCY58" s="113"/>
      <c r="XCZ58" s="113"/>
      <c r="XDA58" s="113"/>
      <c r="XDB58" s="113"/>
      <c r="XDC58" s="113"/>
      <c r="XDD58" s="113"/>
      <c r="XDE58" s="113"/>
      <c r="XDF58" s="113"/>
      <c r="XDG58" s="113"/>
      <c r="XDH58" s="113"/>
      <c r="XDI58" s="113"/>
      <c r="XDJ58" s="113"/>
      <c r="XDK58" s="113"/>
      <c r="XDL58" s="113"/>
      <c r="XDM58" s="113"/>
      <c r="XDN58" s="113"/>
      <c r="XDO58" s="113"/>
      <c r="XDP58" s="113"/>
      <c r="XDQ58" s="113"/>
      <c r="XDR58" s="113"/>
      <c r="XDS58" s="113"/>
      <c r="XDT58" s="113"/>
      <c r="XDU58" s="113"/>
      <c r="XDV58" s="113"/>
      <c r="XDW58" s="113"/>
      <c r="XDX58" s="113"/>
      <c r="XDY58" s="113"/>
      <c r="XDZ58" s="113"/>
      <c r="XEA58" s="113"/>
      <c r="XEB58" s="113"/>
      <c r="XEC58" s="113"/>
      <c r="XED58" s="113"/>
      <c r="XEE58" s="113"/>
      <c r="XEF58" s="113"/>
      <c r="XEG58" s="113"/>
      <c r="XEH58" s="113"/>
      <c r="XEI58" s="113"/>
      <c r="XEJ58" s="113"/>
      <c r="XEK58" s="113"/>
      <c r="XEL58" s="113"/>
      <c r="XEM58" s="113"/>
      <c r="XEN58" s="113"/>
      <c r="XEO58" s="113"/>
      <c r="XEP58" s="113"/>
      <c r="XEQ58" s="113"/>
      <c r="XER58" s="113"/>
      <c r="XES58" s="113"/>
      <c r="XET58" s="113"/>
      <c r="XEU58" s="113"/>
      <c r="XEV58" s="113"/>
      <c r="XEW58" s="113"/>
      <c r="XEX58" s="113"/>
      <c r="XEY58" s="113"/>
      <c r="XEZ58" s="113"/>
      <c r="XFA58" s="113"/>
      <c r="XFB58" s="113"/>
      <c r="XFC58" s="113"/>
    </row>
    <row r="59" spans="1:16383" x14ac:dyDescent="0.25">
      <c r="A59" s="304" t="s">
        <v>39</v>
      </c>
      <c r="B59" s="304" t="s">
        <v>259</v>
      </c>
      <c r="C59" s="307" t="s">
        <v>58</v>
      </c>
      <c r="D59" s="308">
        <f>SUM(D57:D58)</f>
        <v>13.229699999999999</v>
      </c>
      <c r="E59" s="308">
        <f t="shared" ref="E59:S59" si="13">SUM(E57:E58)</f>
        <v>13.237</v>
      </c>
      <c r="F59" s="308">
        <f t="shared" si="13"/>
        <v>13.244300000000001</v>
      </c>
      <c r="G59" s="308">
        <f t="shared" si="13"/>
        <v>13.2517</v>
      </c>
      <c r="H59" s="308">
        <f t="shared" si="13"/>
        <v>13.409000000000001</v>
      </c>
      <c r="I59" s="308">
        <f t="shared" si="13"/>
        <v>12.8163</v>
      </c>
      <c r="J59" s="308">
        <f t="shared" si="13"/>
        <v>13.2736</v>
      </c>
      <c r="K59" s="308">
        <f t="shared" si="13"/>
        <v>13.280900000000001</v>
      </c>
      <c r="L59" s="308">
        <f t="shared" si="13"/>
        <v>13.2883</v>
      </c>
      <c r="M59" s="308">
        <f t="shared" si="13"/>
        <v>13.2956</v>
      </c>
      <c r="N59" s="308">
        <f t="shared" si="13"/>
        <v>13.302899999999999</v>
      </c>
      <c r="O59" s="308">
        <f t="shared" si="13"/>
        <v>13.3102</v>
      </c>
      <c r="P59" s="308">
        <f t="shared" si="13"/>
        <v>13.317600000000001</v>
      </c>
      <c r="Q59" s="308">
        <f t="shared" si="13"/>
        <v>13.3249</v>
      </c>
      <c r="R59" s="308">
        <f t="shared" si="13"/>
        <v>13.3322</v>
      </c>
      <c r="S59" s="308">
        <f t="shared" si="13"/>
        <v>13.339499999999999</v>
      </c>
    </row>
    <row r="60" spans="1:16383" x14ac:dyDescent="0.25">
      <c r="A60" s="96" t="s">
        <v>39</v>
      </c>
      <c r="B60" s="96" t="s">
        <v>107</v>
      </c>
      <c r="C60" s="132" t="s">
        <v>302</v>
      </c>
      <c r="D60" s="123">
        <f>ROUND('Operating Efficiency(%)'!D60*' Capacity by Company'!D60,4)</f>
        <v>17.714300000000001</v>
      </c>
      <c r="E60" s="123">
        <f>ROUND('Operating Efficiency(%)'!E60*' Capacity by Company'!E60,4)</f>
        <v>17.769200000000001</v>
      </c>
      <c r="F60" s="123">
        <f>ROUND('Operating Efficiency(%)'!F60*' Capacity by Company'!F60,4)</f>
        <v>17.824000000000002</v>
      </c>
      <c r="G60" s="123">
        <f>ROUND('Operating Efficiency(%)'!G60*' Capacity by Company'!G60,4)</f>
        <v>17.878799999999998</v>
      </c>
      <c r="H60" s="123">
        <f>ROUND('Operating Efficiency(%)'!H60*' Capacity by Company'!H60,4)</f>
        <v>18.1462</v>
      </c>
      <c r="I60" s="123">
        <f>ROUND('Operating Efficiency(%)'!I60*' Capacity by Company'!I60,4)</f>
        <v>17.008700000000001</v>
      </c>
      <c r="J60" s="123">
        <f>ROUND('Operating Efficiency(%)'!J60*' Capacity by Company'!J60,4)</f>
        <v>17.671299999999999</v>
      </c>
      <c r="K60" s="123">
        <f>ROUND('Operating Efficiency(%)'!K60*' Capacity by Company'!K60,4)</f>
        <v>17.733799999999999</v>
      </c>
      <c r="L60" s="123">
        <f>ROUND('Operating Efficiency(%)'!L60*' Capacity by Company'!L60,4)</f>
        <v>17.796399999999998</v>
      </c>
      <c r="M60" s="123">
        <f>ROUND('Operating Efficiency(%)'!M60*' Capacity by Company'!M60,4)</f>
        <v>17.858899999999998</v>
      </c>
      <c r="N60" s="123">
        <f>ROUND('Operating Efficiency(%)'!N60*' Capacity by Company'!N60,4)</f>
        <v>17.921500000000002</v>
      </c>
      <c r="O60" s="123">
        <f>ROUND('Operating Efficiency(%)'!O60*' Capacity by Company'!O60,4)</f>
        <v>17.984000000000002</v>
      </c>
      <c r="P60" s="123">
        <f>ROUND('Operating Efficiency(%)'!P60*' Capacity by Company'!P60,4)</f>
        <v>18.046600000000002</v>
      </c>
      <c r="Q60" s="123">
        <f>ROUND('Operating Efficiency(%)'!Q60*' Capacity by Company'!Q60,4)</f>
        <v>18.109100000000002</v>
      </c>
      <c r="R60" s="123">
        <f>ROUND('Operating Efficiency(%)'!R60*' Capacity by Company'!R60,4)</f>
        <v>18.171700000000001</v>
      </c>
      <c r="S60" s="123">
        <f>ROUND('Operating Efficiency(%)'!S60*' Capacity by Company'!S60,4)</f>
        <v>18.234200000000001</v>
      </c>
    </row>
    <row r="61" spans="1:16383" x14ac:dyDescent="0.25">
      <c r="A61" s="95" t="s">
        <v>39</v>
      </c>
      <c r="B61" s="95" t="s">
        <v>107</v>
      </c>
      <c r="C61" s="129" t="s">
        <v>12</v>
      </c>
      <c r="D61" s="123">
        <f>ROUND('Operating Efficiency(%)'!D61*' Capacity by Company'!D61,4)</f>
        <v>0</v>
      </c>
      <c r="E61" s="123">
        <f>ROUND('Operating Efficiency(%)'!E61*' Capacity by Company'!E61,4)</f>
        <v>0</v>
      </c>
      <c r="F61" s="123">
        <f>ROUND('Operating Efficiency(%)'!F61*' Capacity by Company'!F61,4)</f>
        <v>0</v>
      </c>
      <c r="G61" s="123">
        <f>ROUND('Operating Efficiency(%)'!G61*' Capacity by Company'!G61,4)</f>
        <v>0</v>
      </c>
      <c r="H61" s="123">
        <f>ROUND('Operating Efficiency(%)'!H61*' Capacity by Company'!H61,4)</f>
        <v>0</v>
      </c>
      <c r="I61" s="123">
        <f>ROUND('Operating Efficiency(%)'!I61*' Capacity by Company'!I61,4)</f>
        <v>0</v>
      </c>
      <c r="J61" s="123">
        <f>ROUND('Operating Efficiency(%)'!J61*' Capacity by Company'!J61,4)</f>
        <v>0</v>
      </c>
      <c r="K61" s="123">
        <f>ROUND('Operating Efficiency(%)'!K61*' Capacity by Company'!K61,4)</f>
        <v>0</v>
      </c>
      <c r="L61" s="123">
        <f>ROUND('Operating Efficiency(%)'!L61*' Capacity by Company'!L61,4)</f>
        <v>0</v>
      </c>
      <c r="M61" s="123">
        <f>ROUND('Operating Efficiency(%)'!M61*' Capacity by Company'!M61,4)</f>
        <v>0</v>
      </c>
      <c r="N61" s="123">
        <f>ROUND('Operating Efficiency(%)'!N61*' Capacity by Company'!N61,4)</f>
        <v>0</v>
      </c>
      <c r="O61" s="123">
        <f>ROUND('Operating Efficiency(%)'!O61*' Capacity by Company'!O61,4)</f>
        <v>0</v>
      </c>
      <c r="P61" s="123">
        <f>ROUND('Operating Efficiency(%)'!P61*' Capacity by Company'!P61,4)</f>
        <v>0</v>
      </c>
      <c r="Q61" s="123">
        <f>ROUND('Operating Efficiency(%)'!Q61*' Capacity by Company'!Q61,4)</f>
        <v>0</v>
      </c>
      <c r="R61" s="123">
        <f>ROUND('Operating Efficiency(%)'!R61*' Capacity by Company'!R61,4)</f>
        <v>0</v>
      </c>
      <c r="S61" s="123">
        <f>ROUND('Operating Efficiency(%)'!S61*' Capacity by Company'!S61,4)</f>
        <v>0</v>
      </c>
    </row>
    <row r="62" spans="1:16383" x14ac:dyDescent="0.25">
      <c r="A62" s="301" t="s">
        <v>39</v>
      </c>
      <c r="B62" s="301" t="s">
        <v>107</v>
      </c>
      <c r="C62" s="302" t="s">
        <v>58</v>
      </c>
      <c r="D62" s="308">
        <f>SUM(D60:D61)</f>
        <v>17.714300000000001</v>
      </c>
      <c r="E62" s="308">
        <f t="shared" ref="E62:S62" si="14">SUM(E60:E61)</f>
        <v>17.769200000000001</v>
      </c>
      <c r="F62" s="308">
        <f t="shared" si="14"/>
        <v>17.824000000000002</v>
      </c>
      <c r="G62" s="308">
        <f t="shared" si="14"/>
        <v>17.878799999999998</v>
      </c>
      <c r="H62" s="308">
        <f t="shared" si="14"/>
        <v>18.1462</v>
      </c>
      <c r="I62" s="308">
        <f t="shared" si="14"/>
        <v>17.008700000000001</v>
      </c>
      <c r="J62" s="308">
        <f t="shared" si="14"/>
        <v>17.671299999999999</v>
      </c>
      <c r="K62" s="308">
        <f t="shared" si="14"/>
        <v>17.733799999999999</v>
      </c>
      <c r="L62" s="308">
        <f t="shared" si="14"/>
        <v>17.796399999999998</v>
      </c>
      <c r="M62" s="308">
        <f t="shared" si="14"/>
        <v>17.858899999999998</v>
      </c>
      <c r="N62" s="308">
        <f t="shared" si="14"/>
        <v>17.921500000000002</v>
      </c>
      <c r="O62" s="308">
        <f t="shared" si="14"/>
        <v>17.984000000000002</v>
      </c>
      <c r="P62" s="308">
        <f t="shared" si="14"/>
        <v>18.046600000000002</v>
      </c>
      <c r="Q62" s="308">
        <f t="shared" si="14"/>
        <v>18.109100000000002</v>
      </c>
      <c r="R62" s="308">
        <f t="shared" si="14"/>
        <v>18.171700000000001</v>
      </c>
      <c r="S62" s="308">
        <f t="shared" si="14"/>
        <v>18.234200000000001</v>
      </c>
    </row>
    <row r="63" spans="1:16383" x14ac:dyDescent="0.25">
      <c r="A63" s="301" t="s">
        <v>39</v>
      </c>
      <c r="B63" s="301" t="s">
        <v>54</v>
      </c>
      <c r="C63" s="302" t="s">
        <v>58</v>
      </c>
      <c r="D63" s="308">
        <f>ROUND('Operating Efficiency(%)'!D63*' Capacity by Company'!D63,4)</f>
        <v>35.428699999999999</v>
      </c>
      <c r="E63" s="308">
        <f>ROUND('Operating Efficiency(%)'!E63*' Capacity by Company'!E63,4)</f>
        <v>35.5383</v>
      </c>
      <c r="F63" s="308">
        <f>ROUND('Operating Efficiency(%)'!F63*' Capacity by Company'!F63,4)</f>
        <v>35.648000000000003</v>
      </c>
      <c r="G63" s="308">
        <f>ROUND('Operating Efficiency(%)'!G63*' Capacity by Company'!G63,4)</f>
        <v>35.757599999999996</v>
      </c>
      <c r="H63" s="308">
        <f>ROUND('Operating Efficiency(%)'!H63*' Capacity by Company'!H63,4)</f>
        <v>35.492400000000004</v>
      </c>
      <c r="I63" s="308">
        <f>ROUND('Operating Efficiency(%)'!I63*' Capacity by Company'!I63,4)</f>
        <v>34.017499999999998</v>
      </c>
      <c r="J63" s="308">
        <f>ROUND('Operating Efficiency(%)'!J63*' Capacity by Company'!J63,4)</f>
        <v>35.342599999999997</v>
      </c>
      <c r="K63" s="308">
        <f>ROUND('Operating Efficiency(%)'!K63*' Capacity by Company'!K63,4)</f>
        <v>35.467700000000001</v>
      </c>
      <c r="L63" s="308">
        <f>ROUND('Operating Efficiency(%)'!L63*' Capacity by Company'!L63,4)</f>
        <v>35.592799999999997</v>
      </c>
      <c r="M63" s="308">
        <f>ROUND('Operating Efficiency(%)'!M63*' Capacity by Company'!M63,4)</f>
        <v>35.7179</v>
      </c>
      <c r="N63" s="308">
        <f>ROUND('Operating Efficiency(%)'!N63*' Capacity by Company'!N63,4)</f>
        <v>35.843000000000004</v>
      </c>
      <c r="O63" s="308">
        <f>ROUND('Operating Efficiency(%)'!O63*' Capacity by Company'!O63,4)</f>
        <v>35.9681</v>
      </c>
      <c r="P63" s="308">
        <f>ROUND('Operating Efficiency(%)'!P63*' Capacity by Company'!P63,4)</f>
        <v>36.093200000000003</v>
      </c>
      <c r="Q63" s="308">
        <f>ROUND('Operating Efficiency(%)'!Q63*' Capacity by Company'!Q63,4)</f>
        <v>36.218299999999999</v>
      </c>
      <c r="R63" s="308">
        <f>ROUND('Operating Efficiency(%)'!R63*' Capacity by Company'!R63,4)</f>
        <v>36.343400000000003</v>
      </c>
      <c r="S63" s="308">
        <f>ROUND('Operating Efficiency(%)'!S63*' Capacity by Company'!S63,4)</f>
        <v>36.468499999999999</v>
      </c>
    </row>
    <row r="64" spans="1:16383" x14ac:dyDescent="0.25">
      <c r="A64" s="301" t="s">
        <v>39</v>
      </c>
      <c r="B64" s="312" t="s">
        <v>39</v>
      </c>
      <c r="C64" s="302" t="s">
        <v>58</v>
      </c>
      <c r="D64" s="310">
        <f>SUM(D63,D62,D59,D56,D53,D50,D43)</f>
        <v>169.59909999999999</v>
      </c>
      <c r="E64" s="310">
        <f t="shared" ref="E64:S64" si="15">SUM(E63,E62,E59,E56,E53,E50,E43)</f>
        <v>172.07190000000003</v>
      </c>
      <c r="F64" s="310">
        <f t="shared" si="15"/>
        <v>172.40120000000002</v>
      </c>
      <c r="G64" s="310">
        <f t="shared" si="15"/>
        <v>172.50200000000001</v>
      </c>
      <c r="H64" s="310">
        <f t="shared" si="15"/>
        <v>174.49020000000002</v>
      </c>
      <c r="I64" s="310">
        <f t="shared" si="15"/>
        <v>169.9503</v>
      </c>
      <c r="J64" s="310">
        <f t="shared" si="15"/>
        <v>176.39449999999999</v>
      </c>
      <c r="K64" s="310">
        <f t="shared" si="15"/>
        <v>177.66839999999999</v>
      </c>
      <c r="L64" s="310">
        <f t="shared" si="15"/>
        <v>178.61069999999998</v>
      </c>
      <c r="M64" s="310">
        <f t="shared" si="15"/>
        <v>180.15269999999998</v>
      </c>
      <c r="N64" s="310">
        <f t="shared" si="15"/>
        <v>181.09490000000002</v>
      </c>
      <c r="O64" s="310">
        <f t="shared" si="15"/>
        <v>183.13689999999997</v>
      </c>
      <c r="P64" s="310">
        <f t="shared" si="15"/>
        <v>183.89920000000001</v>
      </c>
      <c r="Q64" s="310">
        <f t="shared" si="15"/>
        <v>186.62130000000002</v>
      </c>
      <c r="R64" s="310">
        <f t="shared" si="15"/>
        <v>188.46340000000001</v>
      </c>
      <c r="S64" s="310">
        <f t="shared" si="15"/>
        <v>189.6054</v>
      </c>
    </row>
    <row r="65" spans="1:19" s="172" customFormat="1" x14ac:dyDescent="0.25">
      <c r="A65" s="95" t="s">
        <v>38</v>
      </c>
      <c r="B65" s="95" t="s">
        <v>34</v>
      </c>
      <c r="C65" s="128" t="s">
        <v>298</v>
      </c>
      <c r="D65" s="127">
        <f>ROUND(' Capacity by Company'!D65*'Operating Efficiency(%)'!D65,4)</f>
        <v>0</v>
      </c>
      <c r="E65" s="127">
        <f>ROUND(' Capacity by Company'!E65*'Operating Efficiency(%)'!E65,4)</f>
        <v>0</v>
      </c>
      <c r="F65" s="127">
        <f>ROUND(' Capacity by Company'!F65*'Operating Efficiency(%)'!F65,4)</f>
        <v>0</v>
      </c>
      <c r="G65" s="127">
        <f>ROUND(' Capacity by Company'!G65*'Operating Efficiency(%)'!G65,4)</f>
        <v>0</v>
      </c>
      <c r="H65" s="127">
        <f>ROUND(' Capacity by Company'!H65*'Operating Efficiency(%)'!H65,4)</f>
        <v>0</v>
      </c>
      <c r="I65" s="127">
        <f>ROUND(' Capacity by Company'!I65*'Operating Efficiency(%)'!I65,4)</f>
        <v>29.137499999999999</v>
      </c>
      <c r="J65" s="127">
        <f>ROUND(' Capacity by Company'!J65*'Operating Efficiency(%)'!J65,4)</f>
        <v>28.535499999999999</v>
      </c>
      <c r="K65" s="127">
        <f>ROUND(' Capacity by Company'!K65*'Operating Efficiency(%)'!K65,4)</f>
        <v>31.794</v>
      </c>
      <c r="L65" s="127">
        <f>ROUND(' Capacity by Company'!L65*'Operating Efficiency(%)'!L65,4)</f>
        <v>31.794</v>
      </c>
      <c r="M65" s="127">
        <f>ROUND(' Capacity by Company'!M65*'Operating Efficiency(%)'!M65,4)</f>
        <v>32.389000000000003</v>
      </c>
      <c r="N65" s="127">
        <f>ROUND(' Capacity by Company'!N65*'Operating Efficiency(%)'!N65,4)</f>
        <v>32.389000000000003</v>
      </c>
      <c r="O65" s="127">
        <f>ROUND(' Capacity by Company'!O65*'Operating Efficiency(%)'!O65,4)</f>
        <v>32.598999999999997</v>
      </c>
      <c r="P65" s="127">
        <f>ROUND(' Capacity by Company'!P65*'Operating Efficiency(%)'!P65,4)</f>
        <v>32.878999999999998</v>
      </c>
      <c r="Q65" s="127">
        <f>ROUND(' Capacity by Company'!Q65*'Operating Efficiency(%)'!Q65,4)</f>
        <v>33.088999999999999</v>
      </c>
      <c r="R65" s="127">
        <f>ROUND(' Capacity by Company'!R65*'Operating Efficiency(%)'!R65,4)</f>
        <v>33.509</v>
      </c>
      <c r="S65" s="127">
        <f>ROUND(' Capacity by Company'!S65*'Operating Efficiency(%)'!S65,4)</f>
        <v>33.823999999999998</v>
      </c>
    </row>
    <row r="66" spans="1:19" x14ac:dyDescent="0.25">
      <c r="A66" s="95" t="s">
        <v>38</v>
      </c>
      <c r="B66" s="95" t="s">
        <v>34</v>
      </c>
      <c r="C66" s="129" t="s">
        <v>286</v>
      </c>
      <c r="D66" s="123">
        <f>ROUND('Operating Efficiency(%)'!D66*' Capacity by Company'!D66,4)</f>
        <v>28.206399999999999</v>
      </c>
      <c r="E66" s="123">
        <f>ROUND('Operating Efficiency(%)'!E66*' Capacity by Company'!E66,4)</f>
        <v>28.2563</v>
      </c>
      <c r="F66" s="123">
        <f>ROUND('Operating Efficiency(%)'!F66*' Capacity by Company'!F66,4)</f>
        <v>28.3062</v>
      </c>
      <c r="G66" s="123">
        <f>ROUND('Operating Efficiency(%)'!G66*' Capacity by Company'!G66,4)</f>
        <v>36.457900000000002</v>
      </c>
      <c r="H66" s="123">
        <f>ROUND('Operating Efficiency(%)'!H66*' Capacity by Company'!H66,4)</f>
        <v>36.521999999999998</v>
      </c>
      <c r="I66" s="123">
        <f>ROUND('Operating Efficiency(%)'!I66*' Capacity by Company'!I66,4)</f>
        <v>35.287599999999998</v>
      </c>
      <c r="J66" s="123">
        <f>ROUND('Operating Efficiency(%)'!J66*' Capacity by Company'!J66,4)</f>
        <v>34.953200000000002</v>
      </c>
      <c r="K66" s="123">
        <f>ROUND('Operating Efficiency(%)'!K66*' Capacity by Company'!K66,4)</f>
        <v>36.8688</v>
      </c>
      <c r="L66" s="123">
        <f>ROUND('Operating Efficiency(%)'!L66*' Capacity by Company'!L66,4)</f>
        <v>36.984400000000001</v>
      </c>
      <c r="M66" s="123">
        <f>ROUND('Operating Efficiency(%)'!M66*' Capacity by Company'!M66,4)</f>
        <v>37.1</v>
      </c>
      <c r="N66" s="123">
        <f>ROUND('Operating Efficiency(%)'!N66*' Capacity by Company'!N66,4)</f>
        <v>37.215600000000002</v>
      </c>
      <c r="O66" s="123">
        <f>ROUND('Operating Efficiency(%)'!O66*' Capacity by Company'!O66,4)</f>
        <v>37.331200000000003</v>
      </c>
      <c r="P66" s="123">
        <f>ROUND('Operating Efficiency(%)'!P66*' Capacity by Company'!P66,4)</f>
        <v>37.446800000000003</v>
      </c>
      <c r="Q66" s="123">
        <f>ROUND('Operating Efficiency(%)'!Q66*' Capacity by Company'!Q66,4)</f>
        <v>37.562399999999997</v>
      </c>
      <c r="R66" s="123">
        <f>ROUND('Operating Efficiency(%)'!R66*' Capacity by Company'!R66,4)</f>
        <v>37.677999999999997</v>
      </c>
      <c r="S66" s="123">
        <f>ROUND('Operating Efficiency(%)'!S66*' Capacity by Company'!S66,4)</f>
        <v>37.793599999999998</v>
      </c>
    </row>
    <row r="67" spans="1:19" x14ac:dyDescent="0.25">
      <c r="A67" s="95" t="s">
        <v>38</v>
      </c>
      <c r="B67" s="95" t="s">
        <v>34</v>
      </c>
      <c r="C67" s="129" t="s">
        <v>283</v>
      </c>
      <c r="D67" s="123">
        <f>ROUND('Operating Efficiency(%)'!D67*' Capacity by Company'!D67,4)</f>
        <v>14.9679</v>
      </c>
      <c r="E67" s="123">
        <f>ROUND('Operating Efficiency(%)'!E67*' Capacity by Company'!E67,4)</f>
        <v>15.0328</v>
      </c>
      <c r="F67" s="123">
        <f>ROUND('Operating Efficiency(%)'!F67*' Capacity by Company'!F67,4)</f>
        <v>14.8978</v>
      </c>
      <c r="G67" s="123">
        <f>ROUND('Operating Efficiency(%)'!G67*' Capacity by Company'!G67,4)</f>
        <v>15.162699999999999</v>
      </c>
      <c r="H67" s="123">
        <f>ROUND('Operating Efficiency(%)'!H67*' Capacity by Company'!H67,4)</f>
        <v>15.227600000000001</v>
      </c>
      <c r="I67" s="123">
        <f>ROUND('Operating Efficiency(%)'!I67*' Capacity by Company'!I67,4)</f>
        <v>14.4529</v>
      </c>
      <c r="J67" s="123">
        <f>ROUND('Operating Efficiency(%)'!J67*' Capacity by Company'!J67,4)</f>
        <v>14.2781</v>
      </c>
      <c r="K67" s="123">
        <f>ROUND('Operating Efficiency(%)'!K67*' Capacity by Company'!K67,4)</f>
        <v>15.3034</v>
      </c>
      <c r="L67" s="123">
        <f>ROUND('Operating Efficiency(%)'!L67*' Capacity by Company'!L67,4)</f>
        <v>15.3287</v>
      </c>
      <c r="M67" s="123">
        <f>ROUND('Operating Efficiency(%)'!M67*' Capacity by Company'!M67,4)</f>
        <v>15.353899999999999</v>
      </c>
      <c r="N67" s="123">
        <f>ROUND('Operating Efficiency(%)'!N67*' Capacity by Company'!N67,4)</f>
        <v>15.379200000000001</v>
      </c>
      <c r="O67" s="123">
        <f>ROUND('Operating Efficiency(%)'!O67*' Capacity by Company'!O67,4)</f>
        <v>15.404400000000001</v>
      </c>
      <c r="P67" s="123">
        <f>ROUND('Operating Efficiency(%)'!P67*' Capacity by Company'!P67,4)</f>
        <v>15.4297</v>
      </c>
      <c r="Q67" s="123">
        <f>ROUND('Operating Efficiency(%)'!Q67*' Capacity by Company'!Q67,4)</f>
        <v>15.4549</v>
      </c>
      <c r="R67" s="123">
        <f>ROUND('Operating Efficiency(%)'!R67*' Capacity by Company'!R67,4)</f>
        <v>15.4802</v>
      </c>
      <c r="S67" s="123">
        <f>ROUND('Operating Efficiency(%)'!S67*' Capacity by Company'!S67,4)</f>
        <v>15.5055</v>
      </c>
    </row>
    <row r="68" spans="1:19" x14ac:dyDescent="0.25">
      <c r="A68" s="96" t="s">
        <v>38</v>
      </c>
      <c r="B68" s="96" t="s">
        <v>34</v>
      </c>
      <c r="C68" s="133" t="s">
        <v>315</v>
      </c>
      <c r="D68" s="123">
        <f>ROUND('Operating Efficiency(%)'!D68*' Capacity by Company'!D68,4)</f>
        <v>55.319699999999997</v>
      </c>
      <c r="E68" s="123">
        <f>ROUND('Operating Efficiency(%)'!E68*' Capacity by Company'!E68,4)</f>
        <v>55.566299999999998</v>
      </c>
      <c r="F68" s="123">
        <f>ROUND('Operating Efficiency(%)'!F68*' Capacity by Company'!F68,4)</f>
        <v>64.415000000000006</v>
      </c>
      <c r="G68" s="123">
        <f>ROUND('Operating Efficiency(%)'!G68*' Capacity by Company'!G68,4)</f>
        <v>64.702600000000004</v>
      </c>
      <c r="H68" s="123">
        <f>ROUND('Operating Efficiency(%)'!H68*' Capacity by Company'!H68,4)</f>
        <v>65.690299999999993</v>
      </c>
      <c r="I68" s="123">
        <f>ROUND('Operating Efficiency(%)'!I68*' Capacity by Company'!I68,4)</f>
        <v>60.202199999999998</v>
      </c>
      <c r="J68" s="123">
        <f>ROUND('Operating Efficiency(%)'!J68*' Capacity by Company'!J68,4)</f>
        <v>58.214100000000002</v>
      </c>
      <c r="K68" s="123">
        <f>ROUND('Operating Efficiency(%)'!K68*' Capacity by Company'!K68,4)</f>
        <v>66.025999999999996</v>
      </c>
      <c r="L68" s="123">
        <f>ROUND('Operating Efficiency(%)'!L68*' Capacity by Company'!L68,4)</f>
        <v>66.137900000000002</v>
      </c>
      <c r="M68" s="123">
        <f>ROUND('Operating Efficiency(%)'!M68*' Capacity by Company'!M68,4)</f>
        <v>66.249799999999993</v>
      </c>
      <c r="N68" s="123">
        <f>ROUND('Operating Efficiency(%)'!N68*' Capacity by Company'!N68,4)</f>
        <v>66.361699999999999</v>
      </c>
      <c r="O68" s="123">
        <f>ROUND('Operating Efficiency(%)'!O68*' Capacity by Company'!O68,4)</f>
        <v>66.473600000000005</v>
      </c>
      <c r="P68" s="123">
        <f>ROUND('Operating Efficiency(%)'!P68*' Capacity by Company'!P68,4)</f>
        <v>66.585499999999996</v>
      </c>
      <c r="Q68" s="123">
        <f>ROUND('Operating Efficiency(%)'!Q68*' Capacity by Company'!Q68,4)</f>
        <v>66.697400000000002</v>
      </c>
      <c r="R68" s="123">
        <f>ROUND('Operating Efficiency(%)'!R68*' Capacity by Company'!R68,4)</f>
        <v>66.809299999999993</v>
      </c>
      <c r="S68" s="123">
        <f>ROUND('Operating Efficiency(%)'!S68*' Capacity by Company'!S68,4)</f>
        <v>66.921199999999999</v>
      </c>
    </row>
    <row r="69" spans="1:19" x14ac:dyDescent="0.25">
      <c r="A69" s="96" t="s">
        <v>38</v>
      </c>
      <c r="B69" s="96" t="s">
        <v>34</v>
      </c>
      <c r="C69" s="128" t="s">
        <v>299</v>
      </c>
      <c r="D69" s="123">
        <f>ROUND('Operating Efficiency(%)'!D69*' Capacity by Company'!D69,4)</f>
        <v>26.652000000000001</v>
      </c>
      <c r="E69" s="123">
        <f>ROUND('Operating Efficiency(%)'!E69*' Capacity by Company'!E69,4)</f>
        <v>26.7791</v>
      </c>
      <c r="F69" s="123">
        <f>ROUND('Operating Efficiency(%)'!F69*' Capacity by Company'!F69,4)</f>
        <v>30.6907</v>
      </c>
      <c r="G69" s="123">
        <f>ROUND('Operating Efficiency(%)'!G69*' Capacity by Company'!G69,4)</f>
        <v>31.539100000000001</v>
      </c>
      <c r="H69" s="123">
        <f>ROUND('Operating Efficiency(%)'!H69*' Capacity by Company'!H69,4)</f>
        <v>31.6875</v>
      </c>
      <c r="I69" s="123">
        <f>ROUND('Operating Efficiency(%)'!I69*' Capacity by Company'!I69,4)</f>
        <v>0</v>
      </c>
      <c r="J69" s="123">
        <f>ROUND('Operating Efficiency(%)'!J69*' Capacity by Company'!J69,4)</f>
        <v>0</v>
      </c>
      <c r="K69" s="123">
        <f>ROUND('Operating Efficiency(%)'!K69*' Capacity by Company'!K69,4)</f>
        <v>0</v>
      </c>
      <c r="L69" s="123">
        <f>ROUND('Operating Efficiency(%)'!L69*' Capacity by Company'!L69,4)</f>
        <v>0</v>
      </c>
      <c r="M69" s="123">
        <f>ROUND('Operating Efficiency(%)'!M69*' Capacity by Company'!M69,4)</f>
        <v>0</v>
      </c>
      <c r="N69" s="123">
        <f>ROUND('Operating Efficiency(%)'!N69*' Capacity by Company'!N69,4)</f>
        <v>0</v>
      </c>
      <c r="O69" s="123">
        <f>ROUND('Operating Efficiency(%)'!O69*' Capacity by Company'!O69,4)</f>
        <v>0</v>
      </c>
      <c r="P69" s="123">
        <f>ROUND('Operating Efficiency(%)'!P69*' Capacity by Company'!P69,4)</f>
        <v>0</v>
      </c>
      <c r="Q69" s="123">
        <f>ROUND('Operating Efficiency(%)'!Q69*' Capacity by Company'!Q69,4)</f>
        <v>0</v>
      </c>
      <c r="R69" s="123">
        <f>ROUND('Operating Efficiency(%)'!R69*' Capacity by Company'!R69,4)</f>
        <v>0</v>
      </c>
      <c r="S69" s="123">
        <f>ROUND('Operating Efficiency(%)'!S69*' Capacity by Company'!S69,4)</f>
        <v>0</v>
      </c>
    </row>
    <row r="70" spans="1:19" x14ac:dyDescent="0.25">
      <c r="A70" s="96" t="s">
        <v>38</v>
      </c>
      <c r="B70" s="96" t="s">
        <v>34</v>
      </c>
      <c r="C70" s="129" t="s">
        <v>12</v>
      </c>
      <c r="D70" s="123">
        <f>ROUND('Operating Efficiency(%)'!D70*' Capacity by Company'!D70,4)</f>
        <v>31.6007</v>
      </c>
      <c r="E70" s="123">
        <f>ROUND('Operating Efficiency(%)'!E70*' Capacity by Company'!E70,4)</f>
        <v>31.738</v>
      </c>
      <c r="F70" s="123">
        <f>ROUND('Operating Efficiency(%)'!F70*' Capacity by Company'!F70,4)</f>
        <v>31.475300000000001</v>
      </c>
      <c r="G70" s="123">
        <f>ROUND('Operating Efficiency(%)'!G70*' Capacity by Company'!G70,4)</f>
        <v>32.012599999999999</v>
      </c>
      <c r="H70" s="123">
        <f>ROUND('Operating Efficiency(%)'!H70*' Capacity by Company'!H70,4)</f>
        <v>32.149799999999999</v>
      </c>
      <c r="I70" s="123">
        <f>ROUND('Operating Efficiency(%)'!I70*' Capacity by Company'!I70,4)</f>
        <v>30.203199999999999</v>
      </c>
      <c r="J70" s="123">
        <f>ROUND('Operating Efficiency(%)'!J70*' Capacity by Company'!J70,4)</f>
        <v>30.256599999999999</v>
      </c>
      <c r="K70" s="123">
        <f>ROUND('Operating Efficiency(%)'!K70*' Capacity by Company'!K70,4)</f>
        <v>32.31</v>
      </c>
      <c r="L70" s="123">
        <f>ROUND('Operating Efficiency(%)'!L70*' Capacity by Company'!L70,4)</f>
        <v>32.363399999999999</v>
      </c>
      <c r="M70" s="123">
        <f>ROUND('Operating Efficiency(%)'!M70*' Capacity by Company'!M70,4)</f>
        <v>32.416800000000002</v>
      </c>
      <c r="N70" s="123">
        <f>ROUND('Operating Efficiency(%)'!N70*' Capacity by Company'!N70,4)</f>
        <v>32.470300000000002</v>
      </c>
      <c r="O70" s="123">
        <f>ROUND('Operating Efficiency(%)'!O70*' Capacity by Company'!O70,4)</f>
        <v>32.523699999999998</v>
      </c>
      <c r="P70" s="123">
        <f>ROUND('Operating Efficiency(%)'!P70*' Capacity by Company'!P70,4)</f>
        <v>32.577100000000002</v>
      </c>
      <c r="Q70" s="123">
        <f>ROUND('Operating Efficiency(%)'!Q70*' Capacity by Company'!Q70,4)</f>
        <v>32.630499999999998</v>
      </c>
      <c r="R70" s="123">
        <f>ROUND('Operating Efficiency(%)'!R70*' Capacity by Company'!R70,4)</f>
        <v>32.683900000000001</v>
      </c>
      <c r="S70" s="123">
        <f>ROUND('Operating Efficiency(%)'!S70*' Capacity by Company'!S70,4)</f>
        <v>32.737299999999998</v>
      </c>
    </row>
    <row r="71" spans="1:19" x14ac:dyDescent="0.25">
      <c r="A71" s="304" t="s">
        <v>38</v>
      </c>
      <c r="B71" s="304" t="s">
        <v>34</v>
      </c>
      <c r="C71" s="302" t="s">
        <v>58</v>
      </c>
      <c r="D71" s="303">
        <f>SUM(D65:D70)</f>
        <v>156.7467</v>
      </c>
      <c r="E71" s="303">
        <f t="shared" ref="E71:S71" si="16">SUM(E65:E70)</f>
        <v>157.3725</v>
      </c>
      <c r="F71" s="303">
        <f t="shared" si="16"/>
        <v>169.785</v>
      </c>
      <c r="G71" s="303">
        <f t="shared" si="16"/>
        <v>179.8749</v>
      </c>
      <c r="H71" s="303">
        <f t="shared" si="16"/>
        <v>181.27719999999999</v>
      </c>
      <c r="I71" s="303">
        <f t="shared" si="16"/>
        <v>169.2834</v>
      </c>
      <c r="J71" s="303">
        <f t="shared" si="16"/>
        <v>166.23750000000001</v>
      </c>
      <c r="K71" s="303">
        <f t="shared" si="16"/>
        <v>182.3022</v>
      </c>
      <c r="L71" s="303">
        <f t="shared" si="16"/>
        <v>182.60840000000002</v>
      </c>
      <c r="M71" s="303">
        <f t="shared" si="16"/>
        <v>183.50949999999997</v>
      </c>
      <c r="N71" s="303">
        <f t="shared" si="16"/>
        <v>183.81580000000002</v>
      </c>
      <c r="O71" s="303">
        <f t="shared" si="16"/>
        <v>184.33189999999999</v>
      </c>
      <c r="P71" s="303">
        <f t="shared" si="16"/>
        <v>184.91810000000001</v>
      </c>
      <c r="Q71" s="303">
        <f t="shared" si="16"/>
        <v>185.43419999999998</v>
      </c>
      <c r="R71" s="303">
        <f t="shared" si="16"/>
        <v>186.16039999999998</v>
      </c>
      <c r="S71" s="303">
        <f t="shared" si="16"/>
        <v>186.7816</v>
      </c>
    </row>
    <row r="72" spans="1:19" x14ac:dyDescent="0.25">
      <c r="A72" s="96" t="s">
        <v>38</v>
      </c>
      <c r="B72" s="95" t="s">
        <v>105</v>
      </c>
      <c r="C72" s="129" t="s">
        <v>12</v>
      </c>
      <c r="D72" s="123">
        <f>ROUND('Operating Efficiency(%)'!D72*' Capacity by Company'!D72,4)</f>
        <v>4.4286000000000003</v>
      </c>
      <c r="E72" s="123">
        <f>ROUND('Operating Efficiency(%)'!E72*' Capacity by Company'!E72,4)</f>
        <v>4.4423000000000004</v>
      </c>
      <c r="F72" s="123">
        <f>ROUND('Operating Efficiency(%)'!F72*' Capacity by Company'!F72,4)</f>
        <v>4.4560000000000004</v>
      </c>
      <c r="G72" s="123">
        <f>ROUND('Operating Efficiency(%)'!G72*' Capacity by Company'!G72,4)</f>
        <v>4.4196999999999997</v>
      </c>
      <c r="H72" s="123">
        <f>ROUND('Operating Efficiency(%)'!H72*' Capacity by Company'!H72,4)</f>
        <v>4.3865999999999996</v>
      </c>
      <c r="I72" s="123">
        <f>ROUND('Operating Efficiency(%)'!I72*' Capacity by Company'!I72,4)</f>
        <v>3.7021999999999999</v>
      </c>
      <c r="J72" s="123">
        <f>ROUND('Operating Efficiency(%)'!J72*' Capacity by Company'!J72,4)</f>
        <v>4.1677999999999997</v>
      </c>
      <c r="K72" s="123">
        <f>ROUND('Operating Efficiency(%)'!K72*' Capacity by Company'!K72,4)</f>
        <v>4.4335000000000004</v>
      </c>
      <c r="L72" s="123">
        <f>ROUND('Operating Efficiency(%)'!L72*' Capacity by Company'!L72,4)</f>
        <v>4.4490999999999996</v>
      </c>
      <c r="M72" s="123">
        <f>ROUND('Operating Efficiency(%)'!M72*' Capacity by Company'!M72,4)</f>
        <v>4.4646999999999997</v>
      </c>
      <c r="N72" s="123">
        <f>ROUND('Operating Efficiency(%)'!N72*' Capacity by Company'!N72,4)</f>
        <v>4.4804000000000004</v>
      </c>
      <c r="O72" s="123">
        <f>ROUND('Operating Efficiency(%)'!O72*' Capacity by Company'!O72,4)</f>
        <v>4.4960000000000004</v>
      </c>
      <c r="P72" s="123">
        <f>ROUND('Operating Efficiency(%)'!P72*' Capacity by Company'!P72,4)</f>
        <v>4.5115999999999996</v>
      </c>
      <c r="Q72" s="123">
        <f>ROUND('Operating Efficiency(%)'!Q72*' Capacity by Company'!Q72,4)</f>
        <v>4.5273000000000003</v>
      </c>
      <c r="R72" s="123">
        <f>ROUND('Operating Efficiency(%)'!R72*' Capacity by Company'!R72,4)</f>
        <v>4.5429000000000004</v>
      </c>
      <c r="S72" s="123">
        <f>ROUND('Operating Efficiency(%)'!S72*' Capacity by Company'!S72,4)</f>
        <v>4.5586000000000002</v>
      </c>
    </row>
    <row r="73" spans="1:19" x14ac:dyDescent="0.25">
      <c r="A73" s="304" t="s">
        <v>38</v>
      </c>
      <c r="B73" s="301" t="s">
        <v>105</v>
      </c>
      <c r="C73" s="302" t="s">
        <v>58</v>
      </c>
      <c r="D73" s="303">
        <f t="shared" ref="D73:S73" si="17">SUM(D72)</f>
        <v>4.4286000000000003</v>
      </c>
      <c r="E73" s="303">
        <f t="shared" si="17"/>
        <v>4.4423000000000004</v>
      </c>
      <c r="F73" s="303">
        <f t="shared" si="17"/>
        <v>4.4560000000000004</v>
      </c>
      <c r="G73" s="303">
        <f t="shared" si="17"/>
        <v>4.4196999999999997</v>
      </c>
      <c r="H73" s="303">
        <f t="shared" si="17"/>
        <v>4.3865999999999996</v>
      </c>
      <c r="I73" s="303">
        <f t="shared" si="17"/>
        <v>3.7021999999999999</v>
      </c>
      <c r="J73" s="303">
        <f t="shared" si="17"/>
        <v>4.1677999999999997</v>
      </c>
      <c r="K73" s="303">
        <f t="shared" si="17"/>
        <v>4.4335000000000004</v>
      </c>
      <c r="L73" s="303">
        <f t="shared" si="17"/>
        <v>4.4490999999999996</v>
      </c>
      <c r="M73" s="303">
        <f t="shared" si="17"/>
        <v>4.4646999999999997</v>
      </c>
      <c r="N73" s="303">
        <f t="shared" si="17"/>
        <v>4.4804000000000004</v>
      </c>
      <c r="O73" s="303">
        <f t="shared" si="17"/>
        <v>4.4960000000000004</v>
      </c>
      <c r="P73" s="303">
        <f t="shared" si="17"/>
        <v>4.5115999999999996</v>
      </c>
      <c r="Q73" s="303">
        <f t="shared" si="17"/>
        <v>4.5273000000000003</v>
      </c>
      <c r="R73" s="303">
        <f t="shared" si="17"/>
        <v>4.5429000000000004</v>
      </c>
      <c r="S73" s="303">
        <f t="shared" si="17"/>
        <v>4.5586000000000002</v>
      </c>
    </row>
    <row r="74" spans="1:19" s="387" customFormat="1" x14ac:dyDescent="0.25">
      <c r="A74" s="337" t="s">
        <v>38</v>
      </c>
      <c r="B74" s="336" t="s">
        <v>110</v>
      </c>
      <c r="C74" s="128" t="s">
        <v>12</v>
      </c>
      <c r="D74" s="345">
        <f>'Operating Efficiency(%)'!D74*' Capacity by Company'!D74</f>
        <v>8.5970176470588235</v>
      </c>
      <c r="E74" s="345">
        <f>'Operating Efficiency(%)'!E74*' Capacity by Company'!E74</f>
        <v>8.6170028235294129</v>
      </c>
      <c r="F74" s="345">
        <f>'Operating Efficiency(%)'!F74*' Capacity by Company'!F74</f>
        <v>8.6369880000000006</v>
      </c>
      <c r="G74" s="345">
        <f>'Operating Efficiency(%)'!G74*' Capacity by Company'!G74</f>
        <v>8.3569731764705892</v>
      </c>
      <c r="H74" s="345">
        <f>'Operating Efficiency(%)'!H74*' Capacity by Company'!H74</f>
        <v>8.6769583529411758</v>
      </c>
      <c r="I74" s="345">
        <f>'Operating Efficiency(%)'!I74*' Capacity by Company'!I74</f>
        <v>8.2969435294117702</v>
      </c>
      <c r="J74" s="345">
        <f>'Operating Efficiency(%)'!J74*' Capacity by Company'!J74</f>
        <v>8.7169287058823546</v>
      </c>
      <c r="K74" s="345">
        <f>'Operating Efficiency(%)'!K74*' Capacity by Company'!K74</f>
        <v>8.7369138823529404</v>
      </c>
      <c r="L74" s="345">
        <f>'Operating Efficiency(%)'!L74*' Capacity by Company'!L74</f>
        <v>8.7568990588235316</v>
      </c>
      <c r="M74" s="345">
        <f>'Operating Efficiency(%)'!M74*' Capacity by Company'!M74</f>
        <v>8.7768842352941192</v>
      </c>
      <c r="N74" s="345">
        <f>'Operating Efficiency(%)'!N74*' Capacity by Company'!N74</f>
        <v>8.7968694117647068</v>
      </c>
      <c r="O74" s="345">
        <f>'Operating Efficiency(%)'!O74*' Capacity by Company'!O74</f>
        <v>8.8168545882352962</v>
      </c>
      <c r="P74" s="345">
        <f>'Operating Efficiency(%)'!P74*' Capacity by Company'!P74</f>
        <v>8.8368397647058821</v>
      </c>
      <c r="Q74" s="345">
        <f>'Operating Efficiency(%)'!Q74*' Capacity by Company'!Q74</f>
        <v>8.8568249411764715</v>
      </c>
      <c r="R74" s="345">
        <f>'Operating Efficiency(%)'!R74*' Capacity by Company'!R74</f>
        <v>8.8768101176470608</v>
      </c>
      <c r="S74" s="345">
        <f>'Operating Efficiency(%)'!S74*' Capacity by Company'!S74</f>
        <v>8.8967952941176485</v>
      </c>
    </row>
    <row r="75" spans="1:19" s="387" customFormat="1" x14ac:dyDescent="0.25">
      <c r="A75" s="304" t="s">
        <v>38</v>
      </c>
      <c r="B75" s="301" t="s">
        <v>110</v>
      </c>
      <c r="C75" s="302" t="s">
        <v>58</v>
      </c>
      <c r="D75" s="303">
        <f>SUM(D74)</f>
        <v>8.5970176470588235</v>
      </c>
      <c r="E75" s="303">
        <f t="shared" ref="E75:S75" si="18">SUM(E74)</f>
        <v>8.6170028235294129</v>
      </c>
      <c r="F75" s="303">
        <f t="shared" si="18"/>
        <v>8.6369880000000006</v>
      </c>
      <c r="G75" s="303">
        <f t="shared" si="18"/>
        <v>8.3569731764705892</v>
      </c>
      <c r="H75" s="303">
        <f t="shared" si="18"/>
        <v>8.6769583529411758</v>
      </c>
      <c r="I75" s="303">
        <f t="shared" si="18"/>
        <v>8.2969435294117702</v>
      </c>
      <c r="J75" s="303">
        <f t="shared" si="18"/>
        <v>8.7169287058823546</v>
      </c>
      <c r="K75" s="303">
        <f t="shared" si="18"/>
        <v>8.7369138823529404</v>
      </c>
      <c r="L75" s="303">
        <f t="shared" si="18"/>
        <v>8.7568990588235316</v>
      </c>
      <c r="M75" s="303">
        <f t="shared" si="18"/>
        <v>8.7768842352941192</v>
      </c>
      <c r="N75" s="303">
        <f t="shared" si="18"/>
        <v>8.7968694117647068</v>
      </c>
      <c r="O75" s="303">
        <f t="shared" si="18"/>
        <v>8.8168545882352962</v>
      </c>
      <c r="P75" s="303">
        <f t="shared" si="18"/>
        <v>8.8368397647058821</v>
      </c>
      <c r="Q75" s="303">
        <f t="shared" si="18"/>
        <v>8.8568249411764715</v>
      </c>
      <c r="R75" s="303">
        <f t="shared" si="18"/>
        <v>8.8768101176470608</v>
      </c>
      <c r="S75" s="303">
        <f t="shared" si="18"/>
        <v>8.8967952941176485</v>
      </c>
    </row>
    <row r="76" spans="1:19" x14ac:dyDescent="0.25">
      <c r="A76" s="304" t="s">
        <v>38</v>
      </c>
      <c r="B76" s="312" t="s">
        <v>38</v>
      </c>
      <c r="C76" s="302" t="s">
        <v>58</v>
      </c>
      <c r="D76" s="310">
        <f>SUM(D71,D73,D75)</f>
        <v>169.77231764705883</v>
      </c>
      <c r="E76" s="310">
        <f t="shared" ref="E76:S76" si="19">SUM(E71,E73,E75)</f>
        <v>170.43180282352941</v>
      </c>
      <c r="F76" s="310">
        <f t="shared" si="19"/>
        <v>182.87798799999999</v>
      </c>
      <c r="G76" s="310">
        <f t="shared" si="19"/>
        <v>192.65157317647061</v>
      </c>
      <c r="H76" s="310">
        <f t="shared" si="19"/>
        <v>194.34075835294115</v>
      </c>
      <c r="I76" s="310">
        <f t="shared" si="19"/>
        <v>181.28254352941178</v>
      </c>
      <c r="J76" s="310">
        <f t="shared" si="19"/>
        <v>179.12222870588238</v>
      </c>
      <c r="K76" s="310">
        <f t="shared" si="19"/>
        <v>195.47261388235296</v>
      </c>
      <c r="L76" s="310">
        <f t="shared" si="19"/>
        <v>195.81439905882354</v>
      </c>
      <c r="M76" s="310">
        <f t="shared" si="19"/>
        <v>196.75108423529409</v>
      </c>
      <c r="N76" s="310">
        <f t="shared" si="19"/>
        <v>197.09306941176473</v>
      </c>
      <c r="O76" s="310">
        <f t="shared" si="19"/>
        <v>197.64475458823529</v>
      </c>
      <c r="P76" s="310">
        <f t="shared" si="19"/>
        <v>198.26653976470587</v>
      </c>
      <c r="Q76" s="310">
        <f t="shared" si="19"/>
        <v>198.81832494117646</v>
      </c>
      <c r="R76" s="310">
        <f t="shared" si="19"/>
        <v>199.58011011764705</v>
      </c>
      <c r="S76" s="310">
        <f t="shared" si="19"/>
        <v>200.23699529411766</v>
      </c>
    </row>
    <row r="77" spans="1:19" x14ac:dyDescent="0.25">
      <c r="A77" s="95" t="s">
        <v>40</v>
      </c>
      <c r="B77" s="95" t="s">
        <v>18</v>
      </c>
      <c r="C77" s="129" t="s">
        <v>12</v>
      </c>
      <c r="D77" s="123">
        <f>ROUND('Operating Efficiency(%)'!D78*' Capacity by Company'!D77,4)</f>
        <v>11.898</v>
      </c>
      <c r="E77" s="123">
        <f>ROUND('Operating Efficiency(%)'!E78*' Capacity by Company'!E77,4)</f>
        <v>12.5655</v>
      </c>
      <c r="F77" s="123">
        <f>ROUND('Operating Efficiency(%)'!F78*' Capacity by Company'!F77,4)</f>
        <v>12.824999999999999</v>
      </c>
      <c r="G77" s="123">
        <f>ROUND('Operating Efficiency(%)'!G78*' Capacity by Company'!G77,4)</f>
        <v>12.4665</v>
      </c>
      <c r="H77" s="123">
        <f>ROUND('Operating Efficiency(%)'!H78*' Capacity by Company'!H77,4)</f>
        <v>12.606</v>
      </c>
      <c r="I77" s="123">
        <f>ROUND('Operating Efficiency(%)'!I78*' Capacity by Company'!I77,4)</f>
        <v>11.0715</v>
      </c>
      <c r="J77" s="123">
        <f>ROUND('Operating Efficiency(%)'!J78*' Capacity by Company'!J77,4)</f>
        <v>11.835000000000001</v>
      </c>
      <c r="K77" s="123">
        <f>ROUND('Operating Efficiency(%)'!K78*' Capacity by Company'!K77,4)</f>
        <v>12</v>
      </c>
      <c r="L77" s="123">
        <f>ROUND('Operating Efficiency(%)'!L78*' Capacity by Company'!L77,4)</f>
        <v>12</v>
      </c>
      <c r="M77" s="123">
        <f>ROUND('Operating Efficiency(%)'!M78*' Capacity by Company'!M77,4)</f>
        <v>12.3</v>
      </c>
      <c r="N77" s="123">
        <f>ROUND('Operating Efficiency(%)'!N78*' Capacity by Company'!N77,4)</f>
        <v>12.3</v>
      </c>
      <c r="O77" s="123">
        <f>ROUND('Operating Efficiency(%)'!O78*' Capacity by Company'!O77,4)</f>
        <v>12.6</v>
      </c>
      <c r="P77" s="123">
        <f>ROUND('Operating Efficiency(%)'!P78*' Capacity by Company'!P77,4)</f>
        <v>12.6</v>
      </c>
      <c r="Q77" s="123">
        <f>ROUND('Operating Efficiency(%)'!Q78*' Capacity by Company'!Q77,4)</f>
        <v>13.05</v>
      </c>
      <c r="R77" s="123">
        <f>ROUND('Operating Efficiency(%)'!R78*' Capacity by Company'!R77,4)</f>
        <v>13.05</v>
      </c>
      <c r="S77" s="123">
        <f>ROUND('Operating Efficiency(%)'!S78*' Capacity by Company'!S77,4)</f>
        <v>13.5</v>
      </c>
    </row>
    <row r="78" spans="1:19" x14ac:dyDescent="0.25">
      <c r="A78" s="301" t="s">
        <v>40</v>
      </c>
      <c r="B78" s="301" t="s">
        <v>18</v>
      </c>
      <c r="C78" s="302" t="s">
        <v>58</v>
      </c>
      <c r="D78" s="308">
        <f>SUM(D77)</f>
        <v>11.898</v>
      </c>
      <c r="E78" s="308">
        <f t="shared" ref="E78:S78" si="20">SUM(E77)</f>
        <v>12.5655</v>
      </c>
      <c r="F78" s="308">
        <f t="shared" si="20"/>
        <v>12.824999999999999</v>
      </c>
      <c r="G78" s="308">
        <f t="shared" si="20"/>
        <v>12.4665</v>
      </c>
      <c r="H78" s="308">
        <f t="shared" si="20"/>
        <v>12.606</v>
      </c>
      <c r="I78" s="308">
        <f t="shared" si="20"/>
        <v>11.0715</v>
      </c>
      <c r="J78" s="308">
        <f t="shared" si="20"/>
        <v>11.835000000000001</v>
      </c>
      <c r="K78" s="308">
        <f t="shared" si="20"/>
        <v>12</v>
      </c>
      <c r="L78" s="308">
        <f t="shared" si="20"/>
        <v>12</v>
      </c>
      <c r="M78" s="308">
        <f t="shared" si="20"/>
        <v>12.3</v>
      </c>
      <c r="N78" s="308">
        <f t="shared" si="20"/>
        <v>12.3</v>
      </c>
      <c r="O78" s="308">
        <f t="shared" si="20"/>
        <v>12.6</v>
      </c>
      <c r="P78" s="308">
        <f t="shared" si="20"/>
        <v>12.6</v>
      </c>
      <c r="Q78" s="308">
        <f t="shared" si="20"/>
        <v>13.05</v>
      </c>
      <c r="R78" s="308">
        <f t="shared" si="20"/>
        <v>13.05</v>
      </c>
      <c r="S78" s="308">
        <f t="shared" si="20"/>
        <v>13.5</v>
      </c>
    </row>
    <row r="79" spans="1:19" x14ac:dyDescent="0.25">
      <c r="A79" s="301" t="s">
        <v>40</v>
      </c>
      <c r="B79" s="301" t="s">
        <v>103</v>
      </c>
      <c r="C79" s="302" t="s">
        <v>58</v>
      </c>
      <c r="D79" s="308">
        <f>ROUND('Operating Efficiency(%)'!D80*' Capacity by Company'!D79,4)</f>
        <v>0</v>
      </c>
      <c r="E79" s="308">
        <f>ROUND('Operating Efficiency(%)'!E80*' Capacity by Company'!E79,4)</f>
        <v>0</v>
      </c>
      <c r="F79" s="308">
        <f>ROUND('Operating Efficiency(%)'!F80*' Capacity by Company'!F79,4)</f>
        <v>0</v>
      </c>
      <c r="G79" s="308">
        <f>ROUND('Operating Efficiency(%)'!G80*' Capacity by Company'!G79,4)</f>
        <v>1.62</v>
      </c>
      <c r="H79" s="308">
        <f>ROUND('Operating Efficiency(%)'!H80*' Capacity by Company'!H79,4)</f>
        <v>1.6744000000000001</v>
      </c>
      <c r="I79" s="308">
        <f>ROUND('Operating Efficiency(%)'!I80*' Capacity by Company'!I79,4)</f>
        <v>1.6092</v>
      </c>
      <c r="J79" s="308">
        <f>ROUND('Operating Efficiency(%)'!J80*' Capacity by Company'!J79,4)</f>
        <v>1.6581999999999999</v>
      </c>
      <c r="K79" s="308">
        <f>ROUND('Operating Efficiency(%)'!K80*' Capacity by Company'!K79,4)</f>
        <v>1.6734</v>
      </c>
      <c r="L79" s="308">
        <f>ROUND('Operating Efficiency(%)'!L80*' Capacity by Company'!L79,4)</f>
        <v>1.6654</v>
      </c>
      <c r="M79" s="308">
        <f>ROUND('Operating Efficiency(%)'!M80*' Capacity by Company'!M79,4)</f>
        <v>1.6883999999999999</v>
      </c>
      <c r="N79" s="308">
        <f>ROUND('Operating Efficiency(%)'!N80*' Capacity by Company'!N79,4)</f>
        <v>1.64</v>
      </c>
      <c r="O79" s="308">
        <f>ROUND('Operating Efficiency(%)'!O80*' Capacity by Company'!O79,4)</f>
        <v>1.7174</v>
      </c>
      <c r="P79" s="308">
        <f>ROUND('Operating Efficiency(%)'!P80*' Capacity by Company'!P79,4)</f>
        <v>1.7604</v>
      </c>
      <c r="Q79" s="308">
        <f>ROUND('Operating Efficiency(%)'!Q80*' Capacity by Company'!Q79,4)</f>
        <v>1.8033999999999999</v>
      </c>
      <c r="R79" s="308">
        <f>ROUND('Operating Efficiency(%)'!R80*' Capacity by Company'!R79,4)</f>
        <v>1.8464</v>
      </c>
      <c r="S79" s="308">
        <f>ROUND('Operating Efficiency(%)'!S80*' Capacity by Company'!S79,4)</f>
        <v>1.8894</v>
      </c>
    </row>
    <row r="80" spans="1:19" x14ac:dyDescent="0.25">
      <c r="A80" s="301" t="s">
        <v>40</v>
      </c>
      <c r="B80" s="301" t="s">
        <v>59</v>
      </c>
      <c r="C80" s="302" t="s">
        <v>58</v>
      </c>
      <c r="D80" s="308">
        <f>ROUND('Operating Efficiency(%)'!D81*' Capacity by Company'!D80,4)</f>
        <v>4.1475</v>
      </c>
      <c r="E80" s="308">
        <f>ROUND('Operating Efficiency(%)'!E81*' Capacity by Company'!E80,4)</f>
        <v>4.2450000000000001</v>
      </c>
      <c r="F80" s="308">
        <f>ROUND('Operating Efficiency(%)'!F81*' Capacity by Company'!F80,4)</f>
        <v>4.2309999999999999</v>
      </c>
      <c r="G80" s="308">
        <f>ROUND('Operating Efficiency(%)'!G81*' Capacity by Company'!G80,4)</f>
        <v>4.2365000000000004</v>
      </c>
      <c r="H80" s="308">
        <f>ROUND('Operating Efficiency(%)'!H81*' Capacity by Company'!H80,4)</f>
        <v>4.3144999999999998</v>
      </c>
      <c r="I80" s="308">
        <f>ROUND('Operating Efficiency(%)'!I81*' Capacity by Company'!I80,4)</f>
        <v>3.75</v>
      </c>
      <c r="J80" s="308">
        <f>ROUND('Operating Efficiency(%)'!J81*' Capacity by Company'!J80,4)</f>
        <v>3.95</v>
      </c>
      <c r="K80" s="308">
        <f>ROUND('Operating Efficiency(%)'!K81*' Capacity by Company'!K80,4)</f>
        <v>4.0854999999999997</v>
      </c>
      <c r="L80" s="308">
        <f>ROUND('Operating Efficiency(%)'!L81*' Capacity by Company'!L80,4)</f>
        <v>4.1310000000000002</v>
      </c>
      <c r="M80" s="308">
        <f>ROUND('Operating Efficiency(%)'!M81*' Capacity by Company'!M80,4)</f>
        <v>4.05</v>
      </c>
      <c r="N80" s="308">
        <f>ROUND('Operating Efficiency(%)'!N81*' Capacity by Company'!N80,4)</f>
        <v>4.0999999999999996</v>
      </c>
      <c r="O80" s="308">
        <f>ROUND('Operating Efficiency(%)'!O81*' Capacity by Company'!O80,4)</f>
        <v>3.95</v>
      </c>
      <c r="P80" s="308">
        <f>ROUND('Operating Efficiency(%)'!P81*' Capacity by Company'!P80,4)</f>
        <v>4.0999999999999996</v>
      </c>
      <c r="Q80" s="308">
        <f>ROUND('Operating Efficiency(%)'!Q81*' Capacity by Company'!Q80,4)</f>
        <v>4.2</v>
      </c>
      <c r="R80" s="308">
        <f>ROUND('Operating Efficiency(%)'!R81*' Capacity by Company'!R80,4)</f>
        <v>4.3</v>
      </c>
      <c r="S80" s="308">
        <f>ROUND('Operating Efficiency(%)'!S81*' Capacity by Company'!S80,4)</f>
        <v>4.4000000000000004</v>
      </c>
    </row>
    <row r="81" spans="1:19" x14ac:dyDescent="0.25">
      <c r="A81" s="301" t="s">
        <v>40</v>
      </c>
      <c r="B81" s="312" t="s">
        <v>40</v>
      </c>
      <c r="C81" s="302" t="s">
        <v>58</v>
      </c>
      <c r="D81" s="308">
        <f>SUM(D80,D79,D78)</f>
        <v>16.045500000000001</v>
      </c>
      <c r="E81" s="308">
        <f t="shared" ref="E81:S81" si="21">SUM(E80,E79,E78)</f>
        <v>16.810500000000001</v>
      </c>
      <c r="F81" s="308">
        <f t="shared" si="21"/>
        <v>17.055999999999997</v>
      </c>
      <c r="G81" s="308">
        <f t="shared" si="21"/>
        <v>18.323</v>
      </c>
      <c r="H81" s="308">
        <f t="shared" si="21"/>
        <v>18.594899999999999</v>
      </c>
      <c r="I81" s="308">
        <f t="shared" si="21"/>
        <v>16.430700000000002</v>
      </c>
      <c r="J81" s="308">
        <f t="shared" si="21"/>
        <v>17.443200000000001</v>
      </c>
      <c r="K81" s="308">
        <f t="shared" si="21"/>
        <v>17.758900000000001</v>
      </c>
      <c r="L81" s="308">
        <f t="shared" si="21"/>
        <v>17.796399999999998</v>
      </c>
      <c r="M81" s="308">
        <f t="shared" si="21"/>
        <v>18.038399999999999</v>
      </c>
      <c r="N81" s="308">
        <f t="shared" si="21"/>
        <v>18.04</v>
      </c>
      <c r="O81" s="308">
        <f t="shared" si="21"/>
        <v>18.267400000000002</v>
      </c>
      <c r="P81" s="308">
        <f t="shared" si="21"/>
        <v>18.4604</v>
      </c>
      <c r="Q81" s="308">
        <f t="shared" si="21"/>
        <v>19.0534</v>
      </c>
      <c r="R81" s="308">
        <f t="shared" si="21"/>
        <v>19.196400000000001</v>
      </c>
      <c r="S81" s="308">
        <f t="shared" si="21"/>
        <v>19.789400000000001</v>
      </c>
    </row>
    <row r="82" spans="1:19" x14ac:dyDescent="0.25">
      <c r="A82" s="95" t="s">
        <v>37</v>
      </c>
      <c r="B82" s="95" t="s">
        <v>312</v>
      </c>
      <c r="C82" s="133" t="s">
        <v>302</v>
      </c>
      <c r="D82" s="123">
        <f>ROUND('Operating Efficiency(%)'!D83*' Capacity by Company'!D82,4)</f>
        <v>15.246</v>
      </c>
      <c r="E82" s="123">
        <f>ROUND('Operating Efficiency(%)'!E83*' Capacity by Company'!E82,4)</f>
        <v>15.512</v>
      </c>
      <c r="F82" s="123">
        <f>ROUND('Operating Efficiency(%)'!F83*' Capacity by Company'!F82,4)</f>
        <v>15.555999999999999</v>
      </c>
      <c r="G82" s="123">
        <f>ROUND('Operating Efficiency(%)'!G83*' Capacity by Company'!G82,4)</f>
        <v>15.667999999999999</v>
      </c>
      <c r="H82" s="123">
        <f>ROUND('Operating Efficiency(%)'!H83*' Capacity by Company'!H82,4)</f>
        <v>15.907999999999999</v>
      </c>
      <c r="I82" s="123">
        <f>ROUND('Operating Efficiency(%)'!I83*' Capacity by Company'!I82,4)</f>
        <v>15.46</v>
      </c>
      <c r="J82" s="123">
        <f>ROUND('Operating Efficiency(%)'!J83*' Capacity by Company'!J82,4)</f>
        <v>15.766</v>
      </c>
      <c r="K82" s="123">
        <f>ROUND('Operating Efficiency(%)'!K83*' Capacity by Company'!K82,4)</f>
        <v>16</v>
      </c>
      <c r="L82" s="123">
        <f>ROUND('Operating Efficiency(%)'!L83*' Capacity by Company'!L82,4)</f>
        <v>16</v>
      </c>
      <c r="M82" s="123">
        <f>ROUND('Operating Efficiency(%)'!M83*' Capacity by Company'!M82,4)</f>
        <v>16.399999999999999</v>
      </c>
      <c r="N82" s="123">
        <f>ROUND('Operating Efficiency(%)'!N83*' Capacity by Company'!N82,4)</f>
        <v>16.399999999999999</v>
      </c>
      <c r="O82" s="123">
        <f>ROUND('Operating Efficiency(%)'!O83*' Capacity by Company'!O82,4)</f>
        <v>16.399999999999999</v>
      </c>
      <c r="P82" s="123">
        <f>ROUND('Operating Efficiency(%)'!P83*' Capacity by Company'!P82,4)</f>
        <v>16.8</v>
      </c>
      <c r="Q82" s="123">
        <f>ROUND('Operating Efficiency(%)'!Q83*' Capacity by Company'!Q82,4)</f>
        <v>16.8</v>
      </c>
      <c r="R82" s="123">
        <f>ROUND('Operating Efficiency(%)'!R83*' Capacity by Company'!R82,4)</f>
        <v>17.399999999999999</v>
      </c>
      <c r="S82" s="123">
        <f>ROUND('Operating Efficiency(%)'!S83*' Capacity by Company'!S82,4)</f>
        <v>17.399999999999999</v>
      </c>
    </row>
    <row r="83" spans="1:19" x14ac:dyDescent="0.25">
      <c r="A83" s="95" t="s">
        <v>37</v>
      </c>
      <c r="B83" s="95" t="s">
        <v>312</v>
      </c>
      <c r="C83" s="129" t="s">
        <v>12</v>
      </c>
      <c r="D83" s="123">
        <f>ROUND('Operating Efficiency(%)'!D84*' Capacity by Company'!D83,4)</f>
        <v>0</v>
      </c>
      <c r="E83" s="123">
        <f>ROUND('Operating Efficiency(%)'!E84*' Capacity by Company'!E83,4)</f>
        <v>0</v>
      </c>
      <c r="F83" s="123">
        <f>ROUND('Operating Efficiency(%)'!F84*' Capacity by Company'!F83,4)</f>
        <v>0</v>
      </c>
      <c r="G83" s="123">
        <f>ROUND('Operating Efficiency(%)'!G84*' Capacity by Company'!G83,4)</f>
        <v>0</v>
      </c>
      <c r="H83" s="123">
        <f>ROUND('Operating Efficiency(%)'!H84*' Capacity by Company'!H83,4)</f>
        <v>0</v>
      </c>
      <c r="I83" s="123">
        <f>ROUND('Operating Efficiency(%)'!I84*' Capacity by Company'!I83,4)</f>
        <v>0</v>
      </c>
      <c r="J83" s="123">
        <f>ROUND('Operating Efficiency(%)'!J84*' Capacity by Company'!J83,4)</f>
        <v>0</v>
      </c>
      <c r="K83" s="123">
        <f>ROUND('Operating Efficiency(%)'!K84*' Capacity by Company'!K83,4)</f>
        <v>0</v>
      </c>
      <c r="L83" s="123">
        <f>ROUND('Operating Efficiency(%)'!L84*' Capacity by Company'!L83,4)</f>
        <v>0</v>
      </c>
      <c r="M83" s="123">
        <f>ROUND('Operating Efficiency(%)'!M84*' Capacity by Company'!M83,4)</f>
        <v>0</v>
      </c>
      <c r="N83" s="123">
        <f>ROUND('Operating Efficiency(%)'!N84*' Capacity by Company'!N83,4)</f>
        <v>0</v>
      </c>
      <c r="O83" s="123">
        <f>ROUND('Operating Efficiency(%)'!O84*' Capacity by Company'!O83,4)</f>
        <v>0</v>
      </c>
      <c r="P83" s="123">
        <f>ROUND('Operating Efficiency(%)'!P84*' Capacity by Company'!P83,4)</f>
        <v>0</v>
      </c>
      <c r="Q83" s="123">
        <f>ROUND('Operating Efficiency(%)'!Q84*' Capacity by Company'!Q83,4)</f>
        <v>0</v>
      </c>
      <c r="R83" s="123">
        <f>ROUND('Operating Efficiency(%)'!R84*' Capacity by Company'!R83,4)</f>
        <v>0</v>
      </c>
      <c r="S83" s="123">
        <f>ROUND('Operating Efficiency(%)'!S84*' Capacity by Company'!S83,4)</f>
        <v>0</v>
      </c>
    </row>
    <row r="84" spans="1:19" x14ac:dyDescent="0.25">
      <c r="A84" s="301" t="s">
        <v>37</v>
      </c>
      <c r="B84" s="301" t="s">
        <v>312</v>
      </c>
      <c r="C84" s="302" t="s">
        <v>58</v>
      </c>
      <c r="D84" s="308">
        <f>SUM(D82:D83)</f>
        <v>15.246</v>
      </c>
      <c r="E84" s="308">
        <f t="shared" ref="E84:S84" si="22">SUM(E82:E83)</f>
        <v>15.512</v>
      </c>
      <c r="F84" s="308">
        <f t="shared" si="22"/>
        <v>15.555999999999999</v>
      </c>
      <c r="G84" s="308">
        <f t="shared" si="22"/>
        <v>15.667999999999999</v>
      </c>
      <c r="H84" s="308">
        <f t="shared" si="22"/>
        <v>15.907999999999999</v>
      </c>
      <c r="I84" s="308">
        <f t="shared" si="22"/>
        <v>15.46</v>
      </c>
      <c r="J84" s="308">
        <f t="shared" si="22"/>
        <v>15.766</v>
      </c>
      <c r="K84" s="308">
        <f t="shared" si="22"/>
        <v>16</v>
      </c>
      <c r="L84" s="308">
        <f t="shared" si="22"/>
        <v>16</v>
      </c>
      <c r="M84" s="308">
        <f t="shared" si="22"/>
        <v>16.399999999999999</v>
      </c>
      <c r="N84" s="308">
        <f t="shared" si="22"/>
        <v>16.399999999999999</v>
      </c>
      <c r="O84" s="308">
        <f t="shared" si="22"/>
        <v>16.399999999999999</v>
      </c>
      <c r="P84" s="308">
        <f t="shared" si="22"/>
        <v>16.8</v>
      </c>
      <c r="Q84" s="308">
        <f t="shared" si="22"/>
        <v>16.8</v>
      </c>
      <c r="R84" s="308">
        <f t="shared" si="22"/>
        <v>17.399999999999999</v>
      </c>
      <c r="S84" s="308">
        <f t="shared" si="22"/>
        <v>17.399999999999999</v>
      </c>
    </row>
    <row r="85" spans="1:19" s="317" customFormat="1" x14ac:dyDescent="0.25">
      <c r="A85" s="336" t="s">
        <v>37</v>
      </c>
      <c r="B85" s="336" t="s">
        <v>32</v>
      </c>
      <c r="C85" s="133" t="s">
        <v>427</v>
      </c>
      <c r="D85" s="346">
        <f>ROUND('Operating Efficiency(%)'!D86*' Capacity by Company'!D85,4)</f>
        <v>15.146000000000001</v>
      </c>
      <c r="E85" s="346">
        <f>ROUND('Operating Efficiency(%)'!E86*' Capacity by Company'!E85,4)</f>
        <v>16.079999999999998</v>
      </c>
      <c r="F85" s="346">
        <f>ROUND('Operating Efficiency(%)'!F86*' Capacity by Company'!F85,4)</f>
        <v>16.835999999999999</v>
      </c>
      <c r="G85" s="346">
        <f>ROUND('Operating Efficiency(%)'!G86*' Capacity by Company'!G85,4)</f>
        <v>16.358000000000001</v>
      </c>
      <c r="H85" s="346">
        <f>ROUND('Operating Efficiency(%)'!H86*' Capacity by Company'!H85,4)</f>
        <v>16.544</v>
      </c>
      <c r="I85" s="346">
        <f>ROUND('Operating Efficiency(%)'!I86*' Capacity by Company'!I85,4)</f>
        <v>15.698</v>
      </c>
      <c r="J85" s="346">
        <f>ROUND('Operating Efficiency(%)'!J86*' Capacity by Company'!J85,4)</f>
        <v>17.2</v>
      </c>
      <c r="K85" s="346">
        <f>ROUND('Operating Efficiency(%)'!K86*' Capacity by Company'!K85,4)</f>
        <v>17.399999999999999</v>
      </c>
      <c r="L85" s="346">
        <f>ROUND('Operating Efficiency(%)'!L86*' Capacity by Company'!L85,4)</f>
        <v>17.399999999999999</v>
      </c>
      <c r="M85" s="346">
        <f>ROUND('Operating Efficiency(%)'!M86*' Capacity by Company'!M85,4)</f>
        <v>17.8</v>
      </c>
      <c r="N85" s="346">
        <f>ROUND('Operating Efficiency(%)'!N86*' Capacity by Company'!N85,4)</f>
        <v>17.8</v>
      </c>
      <c r="O85" s="346">
        <f>ROUND('Operating Efficiency(%)'!O86*' Capacity by Company'!O85,4)</f>
        <v>18.2</v>
      </c>
      <c r="P85" s="346">
        <f>ROUND('Operating Efficiency(%)'!P86*' Capacity by Company'!P85,4)</f>
        <v>18.2</v>
      </c>
      <c r="Q85" s="346">
        <f>ROUND('Operating Efficiency(%)'!Q86*' Capacity by Company'!Q85,4)</f>
        <v>18.8</v>
      </c>
      <c r="R85" s="346">
        <f>ROUND('Operating Efficiency(%)'!R86*' Capacity by Company'!R85,4)</f>
        <v>18.8</v>
      </c>
      <c r="S85" s="346">
        <f>ROUND('Operating Efficiency(%)'!S86*' Capacity by Company'!S85,4)</f>
        <v>19.399999999999999</v>
      </c>
    </row>
    <row r="86" spans="1:19" s="317" customFormat="1" x14ac:dyDescent="0.25">
      <c r="A86" s="336" t="s">
        <v>37</v>
      </c>
      <c r="B86" s="336" t="s">
        <v>32</v>
      </c>
      <c r="C86" s="129" t="s">
        <v>12</v>
      </c>
      <c r="D86" s="346">
        <f>ROUND('Operating Efficiency(%)'!D87*' Capacity by Company'!D86,4)</f>
        <v>5.44</v>
      </c>
      <c r="E86" s="346">
        <f>ROUND('Operating Efficiency(%)'!E87*' Capacity by Company'!E86,4)</f>
        <v>5.7008000000000001</v>
      </c>
      <c r="F86" s="346">
        <f>ROUND('Operating Efficiency(%)'!F87*' Capacity by Company'!F86,4)</f>
        <v>6</v>
      </c>
      <c r="G86" s="346">
        <f>ROUND('Operating Efficiency(%)'!G87*' Capacity by Company'!G86,4)</f>
        <v>6.16</v>
      </c>
      <c r="H86" s="346">
        <f>ROUND('Operating Efficiency(%)'!H87*' Capacity by Company'!H86,4)</f>
        <v>6.32</v>
      </c>
      <c r="I86" s="346">
        <f>ROUND('Operating Efficiency(%)'!I87*' Capacity by Company'!I86,4)</f>
        <v>5.6063999999999998</v>
      </c>
      <c r="J86" s="346">
        <f>ROUND('Operating Efficiency(%)'!J87*' Capacity by Company'!J86,4)</f>
        <v>5.6832000000000003</v>
      </c>
      <c r="K86" s="346">
        <f>ROUND('Operating Efficiency(%)'!K87*' Capacity by Company'!K86,4)</f>
        <v>6.1440000000000001</v>
      </c>
      <c r="L86" s="346">
        <f>ROUND('Operating Efficiency(%)'!L87*' Capacity by Company'!L86,4)</f>
        <v>6.5279999999999996</v>
      </c>
      <c r="M86" s="346">
        <f>ROUND('Operating Efficiency(%)'!M87*' Capacity by Company'!M86,4)</f>
        <v>6.7584</v>
      </c>
      <c r="N86" s="346">
        <f>ROUND('Operating Efficiency(%)'!N87*' Capacity by Company'!N86,4)</f>
        <v>6.8479999999999999</v>
      </c>
      <c r="O86" s="346">
        <f>ROUND('Operating Efficiency(%)'!O87*' Capacity by Company'!O86,4)</f>
        <v>6.976</v>
      </c>
      <c r="P86" s="346">
        <f>ROUND('Operating Efficiency(%)'!P87*' Capacity by Company'!P86,4)</f>
        <v>7.1040000000000001</v>
      </c>
      <c r="Q86" s="346">
        <f>ROUND('Operating Efficiency(%)'!Q87*' Capacity by Company'!Q86,4)</f>
        <v>7.2320000000000002</v>
      </c>
      <c r="R86" s="346">
        <f>ROUND('Operating Efficiency(%)'!R87*' Capacity by Company'!R86,4)</f>
        <v>7.2960000000000003</v>
      </c>
      <c r="S86" s="346">
        <f>ROUND('Operating Efficiency(%)'!S87*' Capacity by Company'!S86,4)</f>
        <v>7.3727999999999998</v>
      </c>
    </row>
    <row r="87" spans="1:19" s="317" customFormat="1" x14ac:dyDescent="0.25">
      <c r="A87" s="301" t="s">
        <v>37</v>
      </c>
      <c r="B87" s="301" t="s">
        <v>32</v>
      </c>
      <c r="C87" s="302" t="s">
        <v>58</v>
      </c>
      <c r="D87" s="308">
        <f>SUM(D85:D86)</f>
        <v>20.586000000000002</v>
      </c>
      <c r="E87" s="308">
        <f t="shared" ref="E87:S87" si="23">SUM(E85:E86)</f>
        <v>21.780799999999999</v>
      </c>
      <c r="F87" s="308">
        <f t="shared" si="23"/>
        <v>22.835999999999999</v>
      </c>
      <c r="G87" s="308">
        <f t="shared" si="23"/>
        <v>22.518000000000001</v>
      </c>
      <c r="H87" s="308">
        <f t="shared" si="23"/>
        <v>22.864000000000001</v>
      </c>
      <c r="I87" s="308">
        <f t="shared" si="23"/>
        <v>21.304400000000001</v>
      </c>
      <c r="J87" s="308">
        <f t="shared" si="23"/>
        <v>22.883199999999999</v>
      </c>
      <c r="K87" s="308">
        <f t="shared" si="23"/>
        <v>23.543999999999997</v>
      </c>
      <c r="L87" s="308">
        <f t="shared" si="23"/>
        <v>23.927999999999997</v>
      </c>
      <c r="M87" s="308">
        <f t="shared" si="23"/>
        <v>24.558399999999999</v>
      </c>
      <c r="N87" s="308">
        <f t="shared" si="23"/>
        <v>24.648</v>
      </c>
      <c r="O87" s="308">
        <f t="shared" si="23"/>
        <v>25.175999999999998</v>
      </c>
      <c r="P87" s="308">
        <f t="shared" si="23"/>
        <v>25.303999999999998</v>
      </c>
      <c r="Q87" s="308">
        <f t="shared" si="23"/>
        <v>26.032</v>
      </c>
      <c r="R87" s="308">
        <f t="shared" si="23"/>
        <v>26.096</v>
      </c>
      <c r="S87" s="308">
        <f t="shared" si="23"/>
        <v>26.772799999999997</v>
      </c>
    </row>
    <row r="88" spans="1:19" x14ac:dyDescent="0.25">
      <c r="A88" s="95" t="s">
        <v>37</v>
      </c>
      <c r="B88" s="95" t="s">
        <v>189</v>
      </c>
      <c r="C88" s="131" t="s">
        <v>308</v>
      </c>
      <c r="D88" s="123">
        <f>ROUND('Operating Efficiency(%)'!D89*' Capacity by Company'!D88,4)</f>
        <v>12.3345</v>
      </c>
      <c r="E88" s="123">
        <f>ROUND('Operating Efficiency(%)'!E89*' Capacity by Company'!E88,4)</f>
        <v>12.51</v>
      </c>
      <c r="F88" s="123">
        <f>ROUND('Operating Efficiency(%)'!F89*' Capacity by Company'!F88,4)</f>
        <v>12.645</v>
      </c>
      <c r="G88" s="123">
        <f>ROUND('Operating Efficiency(%)'!G89*' Capacity by Company'!G88,4)</f>
        <v>12.7905</v>
      </c>
      <c r="H88" s="123">
        <f>ROUND('Operating Efficiency(%)'!H89*' Capacity by Company'!H88,4)</f>
        <v>12.9345</v>
      </c>
      <c r="I88" s="123">
        <f>ROUND('Operating Efficiency(%)'!I89*' Capacity by Company'!I88,4)</f>
        <v>12.534000000000001</v>
      </c>
      <c r="J88" s="123">
        <f>ROUND('Operating Efficiency(%)'!J89*' Capacity by Company'!J88,4)</f>
        <v>12.63</v>
      </c>
      <c r="K88" s="123">
        <f>ROUND('Operating Efficiency(%)'!K89*' Capacity by Company'!K88,4)</f>
        <v>13.05</v>
      </c>
      <c r="L88" s="123">
        <f>ROUND('Operating Efficiency(%)'!L89*' Capacity by Company'!L88,4)</f>
        <v>13.05</v>
      </c>
      <c r="M88" s="123">
        <f>ROUND('Operating Efficiency(%)'!M89*' Capacity by Company'!M88,4)</f>
        <v>13.5</v>
      </c>
      <c r="N88" s="123">
        <f>ROUND('Operating Efficiency(%)'!N89*' Capacity by Company'!N88,4)</f>
        <v>13.5</v>
      </c>
      <c r="O88" s="123">
        <f>ROUND('Operating Efficiency(%)'!O89*' Capacity by Company'!O88,4)</f>
        <v>13.8</v>
      </c>
      <c r="P88" s="123">
        <f>ROUND('Operating Efficiency(%)'!P89*' Capacity by Company'!P88,4)</f>
        <v>13.8</v>
      </c>
      <c r="Q88" s="123">
        <f>ROUND('Operating Efficiency(%)'!Q89*' Capacity by Company'!Q88,4)</f>
        <v>14.1</v>
      </c>
      <c r="R88" s="123">
        <f>ROUND('Operating Efficiency(%)'!R89*' Capacity by Company'!R88,4)</f>
        <v>14.1</v>
      </c>
      <c r="S88" s="123">
        <f>ROUND('Operating Efficiency(%)'!S89*' Capacity by Company'!S88,4)</f>
        <v>14.55</v>
      </c>
    </row>
    <row r="89" spans="1:19" x14ac:dyDescent="0.25">
      <c r="A89" s="95" t="s">
        <v>37</v>
      </c>
      <c r="B89" s="95" t="s">
        <v>189</v>
      </c>
      <c r="C89" s="131" t="s">
        <v>12</v>
      </c>
      <c r="D89" s="123">
        <f>ROUND('Operating Efficiency(%)'!D90*' Capacity by Company'!D89,4)</f>
        <v>0</v>
      </c>
      <c r="E89" s="123">
        <f>ROUND('Operating Efficiency(%)'!E90*' Capacity by Company'!E89,4)</f>
        <v>0</v>
      </c>
      <c r="F89" s="123">
        <f>ROUND('Operating Efficiency(%)'!F90*' Capacity by Company'!F89,4)</f>
        <v>0</v>
      </c>
      <c r="G89" s="123">
        <f>ROUND('Operating Efficiency(%)'!G90*' Capacity by Company'!G89,4)</f>
        <v>0</v>
      </c>
      <c r="H89" s="123">
        <f>ROUND('Operating Efficiency(%)'!H90*' Capacity by Company'!H89,4)</f>
        <v>0</v>
      </c>
      <c r="I89" s="123">
        <f>ROUND('Operating Efficiency(%)'!I90*' Capacity by Company'!I89,4)</f>
        <v>0</v>
      </c>
      <c r="J89" s="123">
        <f>ROUND('Operating Efficiency(%)'!J90*' Capacity by Company'!J89,4)</f>
        <v>0</v>
      </c>
      <c r="K89" s="123">
        <f>ROUND('Operating Efficiency(%)'!K90*' Capacity by Company'!K89,4)</f>
        <v>0</v>
      </c>
      <c r="L89" s="123">
        <f>ROUND('Operating Efficiency(%)'!L90*' Capacity by Company'!L89,4)</f>
        <v>0</v>
      </c>
      <c r="M89" s="123">
        <f>ROUND('Operating Efficiency(%)'!M90*' Capacity by Company'!M89,4)</f>
        <v>0</v>
      </c>
      <c r="N89" s="123">
        <f>ROUND('Operating Efficiency(%)'!N90*' Capacity by Company'!N89,4)</f>
        <v>0</v>
      </c>
      <c r="O89" s="123">
        <f>ROUND('Operating Efficiency(%)'!O90*' Capacity by Company'!O89,4)</f>
        <v>0</v>
      </c>
      <c r="P89" s="123">
        <f>ROUND('Operating Efficiency(%)'!P90*' Capacity by Company'!P89,4)</f>
        <v>0</v>
      </c>
      <c r="Q89" s="123">
        <f>ROUND('Operating Efficiency(%)'!Q90*' Capacity by Company'!Q89,4)</f>
        <v>0</v>
      </c>
      <c r="R89" s="123">
        <f>ROUND('Operating Efficiency(%)'!R90*' Capacity by Company'!R89,4)</f>
        <v>0</v>
      </c>
      <c r="S89" s="123">
        <f>ROUND('Operating Efficiency(%)'!S90*' Capacity by Company'!S89,4)</f>
        <v>0</v>
      </c>
    </row>
    <row r="90" spans="1:19" x14ac:dyDescent="0.25">
      <c r="A90" s="301" t="s">
        <v>37</v>
      </c>
      <c r="B90" s="301" t="s">
        <v>189</v>
      </c>
      <c r="C90" s="302" t="s">
        <v>58</v>
      </c>
      <c r="D90" s="308">
        <f>SUM(D88:D89)</f>
        <v>12.3345</v>
      </c>
      <c r="E90" s="308">
        <f t="shared" ref="E90:S90" si="24">SUM(E88:E89)</f>
        <v>12.51</v>
      </c>
      <c r="F90" s="308">
        <f t="shared" si="24"/>
        <v>12.645</v>
      </c>
      <c r="G90" s="308">
        <f t="shared" si="24"/>
        <v>12.7905</v>
      </c>
      <c r="H90" s="308">
        <f t="shared" si="24"/>
        <v>12.9345</v>
      </c>
      <c r="I90" s="308">
        <f t="shared" si="24"/>
        <v>12.534000000000001</v>
      </c>
      <c r="J90" s="308">
        <f t="shared" si="24"/>
        <v>12.63</v>
      </c>
      <c r="K90" s="308">
        <f t="shared" si="24"/>
        <v>13.05</v>
      </c>
      <c r="L90" s="308">
        <f t="shared" si="24"/>
        <v>13.05</v>
      </c>
      <c r="M90" s="308">
        <f t="shared" si="24"/>
        <v>13.5</v>
      </c>
      <c r="N90" s="308">
        <f t="shared" si="24"/>
        <v>13.5</v>
      </c>
      <c r="O90" s="308">
        <f t="shared" si="24"/>
        <v>13.8</v>
      </c>
      <c r="P90" s="308">
        <f t="shared" si="24"/>
        <v>13.8</v>
      </c>
      <c r="Q90" s="308">
        <f t="shared" si="24"/>
        <v>14.1</v>
      </c>
      <c r="R90" s="308">
        <f t="shared" si="24"/>
        <v>14.1</v>
      </c>
      <c r="S90" s="308">
        <f t="shared" si="24"/>
        <v>14.55</v>
      </c>
    </row>
    <row r="91" spans="1:19" x14ac:dyDescent="0.25">
      <c r="A91" s="301" t="s">
        <v>37</v>
      </c>
      <c r="B91" s="301" t="s">
        <v>55</v>
      </c>
      <c r="C91" s="311" t="s">
        <v>58</v>
      </c>
      <c r="D91" s="308">
        <f>ROUND('Operating Efficiency(%)'!D92*' Capacity by Company'!D91,4)</f>
        <v>14.988</v>
      </c>
      <c r="E91" s="308">
        <f>ROUND('Operating Efficiency(%)'!E92*' Capacity by Company'!E91,4)</f>
        <v>15.224</v>
      </c>
      <c r="F91" s="308">
        <f>ROUND('Operating Efficiency(%)'!F92*' Capacity by Company'!F91,4)</f>
        <v>15.4</v>
      </c>
      <c r="G91" s="308">
        <f>ROUND('Operating Efficiency(%)'!G92*' Capacity by Company'!G91,4)</f>
        <v>15.694000000000001</v>
      </c>
      <c r="H91" s="308">
        <f>ROUND('Operating Efficiency(%)'!H92*' Capacity by Company'!H91,4)</f>
        <v>16.399999999999999</v>
      </c>
      <c r="I91" s="308">
        <f>ROUND('Operating Efficiency(%)'!I92*' Capacity by Company'!I91,4)</f>
        <v>14.564</v>
      </c>
      <c r="J91" s="308">
        <f>ROUND('Operating Efficiency(%)'!J92*' Capacity by Company'!J91,4)</f>
        <v>14.784000000000001</v>
      </c>
      <c r="K91" s="308">
        <f>ROUND('Operating Efficiency(%)'!K92*' Capacity by Company'!K91,4)</f>
        <v>14.8</v>
      </c>
      <c r="L91" s="308">
        <f>ROUND('Operating Efficiency(%)'!L92*' Capacity by Company'!L91,4)</f>
        <v>15.2</v>
      </c>
      <c r="M91" s="308">
        <f>ROUND('Operating Efficiency(%)'!M92*' Capacity by Company'!M91,4)</f>
        <v>16.2</v>
      </c>
      <c r="N91" s="308">
        <f>ROUND('Operating Efficiency(%)'!N92*' Capacity by Company'!N91,4)</f>
        <v>16.600000000000001</v>
      </c>
      <c r="O91" s="308">
        <f>ROUND('Operating Efficiency(%)'!O92*' Capacity by Company'!O91,4)</f>
        <v>17.2</v>
      </c>
      <c r="P91" s="308">
        <f>ROUND('Operating Efficiency(%)'!P92*' Capacity by Company'!P91,4)</f>
        <v>17.399999999999999</v>
      </c>
      <c r="Q91" s="308">
        <f>ROUND('Operating Efficiency(%)'!Q92*' Capacity by Company'!Q91,4)</f>
        <v>18</v>
      </c>
      <c r="R91" s="308">
        <f>ROUND('Operating Efficiency(%)'!R92*' Capacity by Company'!R91,4)</f>
        <v>18.399999999999999</v>
      </c>
      <c r="S91" s="308">
        <f>ROUND('Operating Efficiency(%)'!S92*' Capacity by Company'!S91,4)</f>
        <v>19</v>
      </c>
    </row>
    <row r="92" spans="1:19" x14ac:dyDescent="0.25">
      <c r="A92" s="301" t="s">
        <v>37</v>
      </c>
      <c r="B92" s="312" t="s">
        <v>37</v>
      </c>
      <c r="C92" s="136" t="s">
        <v>58</v>
      </c>
      <c r="D92" s="308">
        <f>SUM(D91,D90,D87,D84)</f>
        <v>63.154500000000006</v>
      </c>
      <c r="E92" s="308">
        <f t="shared" ref="E92:S92" si="25">SUM(E91,E90,E87,E84)</f>
        <v>65.026800000000009</v>
      </c>
      <c r="F92" s="308">
        <f t="shared" si="25"/>
        <v>66.436999999999998</v>
      </c>
      <c r="G92" s="308">
        <f t="shared" si="25"/>
        <v>66.670500000000004</v>
      </c>
      <c r="H92" s="308">
        <f t="shared" si="25"/>
        <v>68.106499999999997</v>
      </c>
      <c r="I92" s="308">
        <f t="shared" si="25"/>
        <v>63.862400000000001</v>
      </c>
      <c r="J92" s="308">
        <f t="shared" si="25"/>
        <v>66.063200000000009</v>
      </c>
      <c r="K92" s="308">
        <f t="shared" si="25"/>
        <v>67.394000000000005</v>
      </c>
      <c r="L92" s="308">
        <f t="shared" si="25"/>
        <v>68.177999999999997</v>
      </c>
      <c r="M92" s="308">
        <f t="shared" si="25"/>
        <v>70.6584</v>
      </c>
      <c r="N92" s="308">
        <f t="shared" si="25"/>
        <v>71.147999999999996</v>
      </c>
      <c r="O92" s="308">
        <f t="shared" si="25"/>
        <v>72.575999999999993</v>
      </c>
      <c r="P92" s="308">
        <f t="shared" si="25"/>
        <v>73.304000000000002</v>
      </c>
      <c r="Q92" s="308">
        <f t="shared" si="25"/>
        <v>74.932000000000002</v>
      </c>
      <c r="R92" s="308">
        <f t="shared" si="25"/>
        <v>75.996000000000009</v>
      </c>
      <c r="S92" s="308">
        <f t="shared" si="25"/>
        <v>77.722799999999992</v>
      </c>
    </row>
    <row r="93" spans="1:19" x14ac:dyDescent="0.25">
      <c r="A93" s="31" t="s">
        <v>57</v>
      </c>
      <c r="B93" s="31" t="s">
        <v>57</v>
      </c>
      <c r="C93" s="153" t="s">
        <v>58</v>
      </c>
      <c r="D93" s="168">
        <f t="shared" ref="D93:S93" si="26">ROUND(SUM(D92,D81,D76,D64,D37),4)</f>
        <v>733.3279</v>
      </c>
      <c r="E93" s="168">
        <f t="shared" si="26"/>
        <v>750.46759999999995</v>
      </c>
      <c r="F93" s="168">
        <f t="shared" si="26"/>
        <v>775.58879999999999</v>
      </c>
      <c r="G93" s="168">
        <f t="shared" si="26"/>
        <v>790.16309999999999</v>
      </c>
      <c r="H93" s="168">
        <f t="shared" si="26"/>
        <v>812.33270000000005</v>
      </c>
      <c r="I93" s="168">
        <f t="shared" si="26"/>
        <v>758.80669999999998</v>
      </c>
      <c r="J93" s="168">
        <f t="shared" si="26"/>
        <v>808.32039999999995</v>
      </c>
      <c r="K93" s="168">
        <f t="shared" si="26"/>
        <v>835.57129999999995</v>
      </c>
      <c r="L93" s="168">
        <f t="shared" si="26"/>
        <v>847.75540000000001</v>
      </c>
      <c r="M93" s="168">
        <f t="shared" si="26"/>
        <v>852.28300000000002</v>
      </c>
      <c r="N93" s="168">
        <f t="shared" si="26"/>
        <v>866.4316</v>
      </c>
      <c r="O93" s="168">
        <f t="shared" si="26"/>
        <v>884.0684</v>
      </c>
      <c r="P93" s="168">
        <f t="shared" si="26"/>
        <v>895.60310000000004</v>
      </c>
      <c r="Q93" s="168">
        <f t="shared" si="26"/>
        <v>909.7364</v>
      </c>
      <c r="R93" s="168">
        <f t="shared" si="26"/>
        <v>918.29930000000002</v>
      </c>
      <c r="S93" s="168">
        <f t="shared" si="26"/>
        <v>928.57299999999998</v>
      </c>
    </row>
    <row r="94" spans="1:19" x14ac:dyDescent="0.25">
      <c r="E94" s="39">
        <f>(I93/D93)^(1/5)-1</f>
        <v>6.8542085374263539E-3</v>
      </c>
      <c r="J94" s="39">
        <f>(S93/J93)^(1/9)-1</f>
        <v>1.5529400980137664E-2</v>
      </c>
    </row>
    <row r="96" spans="1:19" x14ac:dyDescent="0.25">
      <c r="D96" s="531">
        <f>D93-D10</f>
        <v>730.14938800000004</v>
      </c>
      <c r="E96" s="531">
        <f t="shared" ref="E96:S96" si="27">E93-E10</f>
        <v>747.26362399999994</v>
      </c>
      <c r="F96" s="531">
        <f t="shared" si="27"/>
        <v>772.28111999999999</v>
      </c>
      <c r="G96" s="531">
        <f t="shared" si="27"/>
        <v>786.76247599999999</v>
      </c>
      <c r="H96" s="531">
        <f t="shared" si="27"/>
        <v>808.8339840000001</v>
      </c>
      <c r="I96" s="531">
        <f t="shared" si="27"/>
        <v>755.53280399999994</v>
      </c>
      <c r="J96" s="531">
        <f t="shared" si="27"/>
        <v>805.25210799999991</v>
      </c>
      <c r="K96" s="531">
        <f t="shared" si="27"/>
        <v>832.36475199999995</v>
      </c>
      <c r="L96" s="531">
        <f t="shared" si="27"/>
        <v>844.41705200000001</v>
      </c>
      <c r="M96" s="531">
        <f t="shared" si="27"/>
        <v>848.90231200000005</v>
      </c>
      <c r="N96" s="531">
        <f t="shared" si="27"/>
        <v>862.99397199999999</v>
      </c>
      <c r="O96" s="531">
        <f t="shared" si="27"/>
        <v>880.58543199999997</v>
      </c>
      <c r="P96" s="531">
        <f t="shared" si="27"/>
        <v>892.07219200000009</v>
      </c>
      <c r="Q96" s="531">
        <f t="shared" si="27"/>
        <v>906.16835200000003</v>
      </c>
      <c r="R96" s="531">
        <f t="shared" si="27"/>
        <v>914.63947200000007</v>
      </c>
      <c r="S96" s="531">
        <f t="shared" si="27"/>
        <v>924.79533200000003</v>
      </c>
    </row>
  </sheetData>
  <sortState xmlns:xlrd2="http://schemas.microsoft.com/office/spreadsheetml/2017/richdata2" ref="A9:Q132">
    <sortCondition ref="A9:A13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C1F6-EC6A-4A94-8B52-4FD9898B9D5D}">
  <dimension ref="A1:U101"/>
  <sheetViews>
    <sheetView showGridLines="0" zoomScale="85" zoomScaleNormal="85" workbookViewId="0">
      <pane ySplit="1" topLeftCell="A80" activePane="bottomLeft" state="frozen"/>
      <selection pane="bottomLeft" activeCell="F100" sqref="F100"/>
    </sheetView>
  </sheetViews>
  <sheetFormatPr defaultColWidth="9" defaultRowHeight="15" x14ac:dyDescent="0.25"/>
  <cols>
    <col min="1" max="1" width="17.28515625" style="1" bestFit="1" customWidth="1"/>
    <col min="2" max="2" width="18.5703125" style="1" bestFit="1" customWidth="1"/>
    <col min="3" max="3" width="43.5703125" style="1" bestFit="1" customWidth="1"/>
    <col min="4" max="5" width="11" style="39" bestFit="1" customWidth="1"/>
    <col min="6" max="6" width="12.140625" style="39" bestFit="1" customWidth="1"/>
    <col min="7" max="7" width="12.28515625" style="39" bestFit="1" customWidth="1"/>
    <col min="8" max="16" width="11" style="39" bestFit="1" customWidth="1"/>
    <col min="17" max="17" width="10.85546875" style="39" bestFit="1" customWidth="1"/>
    <col min="18" max="18" width="11" style="39" bestFit="1" customWidth="1"/>
    <col min="19" max="19" width="10.85546875" style="39" bestFit="1" customWidth="1"/>
    <col min="20" max="16384" width="9" style="1"/>
  </cols>
  <sheetData>
    <row r="1" spans="1:21" x14ac:dyDescent="0.25">
      <c r="A1" s="174" t="s">
        <v>29</v>
      </c>
      <c r="B1" s="174" t="s">
        <v>15</v>
      </c>
      <c r="C1" s="174" t="s">
        <v>27</v>
      </c>
      <c r="D1" s="158">
        <v>2015</v>
      </c>
      <c r="E1" s="158">
        <v>2016</v>
      </c>
      <c r="F1" s="158">
        <v>2017</v>
      </c>
      <c r="G1" s="158">
        <v>2018</v>
      </c>
      <c r="H1" s="158">
        <v>2018.95</v>
      </c>
      <c r="I1" s="158">
        <v>2020</v>
      </c>
      <c r="J1" s="163" t="s">
        <v>28</v>
      </c>
      <c r="K1" s="163" t="s">
        <v>3</v>
      </c>
      <c r="L1" s="163" t="s">
        <v>4</v>
      </c>
      <c r="M1" s="163" t="s">
        <v>5</v>
      </c>
      <c r="N1" s="163" t="s">
        <v>6</v>
      </c>
      <c r="O1" s="163" t="s">
        <v>7</v>
      </c>
      <c r="P1" s="163" t="s">
        <v>8</v>
      </c>
      <c r="Q1" s="163" t="s">
        <v>9</v>
      </c>
      <c r="R1" s="163" t="s">
        <v>10</v>
      </c>
      <c r="S1" s="163" t="s">
        <v>16</v>
      </c>
    </row>
    <row r="2" spans="1:21" s="387" customFormat="1" x14ac:dyDescent="0.25">
      <c r="A2" s="156" t="s">
        <v>30</v>
      </c>
      <c r="B2" s="156" t="s">
        <v>31</v>
      </c>
      <c r="C2" s="483" t="s">
        <v>381</v>
      </c>
      <c r="D2" s="181">
        <v>0.77929999999999999</v>
      </c>
      <c r="E2" s="181">
        <v>0.78960000000000008</v>
      </c>
      <c r="F2" s="181">
        <v>0.8296</v>
      </c>
      <c r="G2" s="181">
        <v>0.85660000000000003</v>
      </c>
      <c r="H2" s="181">
        <v>0.87240000000000006</v>
      </c>
      <c r="I2" s="181">
        <v>0.82100000000000006</v>
      </c>
      <c r="J2" s="181">
        <v>0.76</v>
      </c>
      <c r="K2" s="181">
        <v>0.80010000000000003</v>
      </c>
      <c r="L2" s="181">
        <v>0.84610000000000007</v>
      </c>
      <c r="M2" s="181">
        <v>0.85360000000000003</v>
      </c>
      <c r="N2" s="181">
        <v>0.86050000000000004</v>
      </c>
      <c r="O2" s="181">
        <v>0.86799999999999999</v>
      </c>
      <c r="P2" s="181">
        <v>0.86910000000000009</v>
      </c>
      <c r="Q2" s="181">
        <v>0.87140000000000006</v>
      </c>
      <c r="R2" s="181">
        <v>0.88930000000000009</v>
      </c>
      <c r="S2" s="181">
        <v>0.92910000000000004</v>
      </c>
    </row>
    <row r="3" spans="1:21" x14ac:dyDescent="0.25">
      <c r="A3" s="156" t="s">
        <v>30</v>
      </c>
      <c r="B3" s="156" t="s">
        <v>31</v>
      </c>
      <c r="C3" s="145" t="s">
        <v>384</v>
      </c>
      <c r="D3" s="181">
        <v>0.85939999999999994</v>
      </c>
      <c r="E3" s="181">
        <v>0.8781000000000001</v>
      </c>
      <c r="F3" s="181">
        <v>0.85600000000000009</v>
      </c>
      <c r="G3" s="181">
        <v>0.86389999999999989</v>
      </c>
      <c r="H3" s="181">
        <v>0.85470000000000002</v>
      </c>
      <c r="I3" s="181">
        <v>0.79170000000000007</v>
      </c>
      <c r="J3" s="181">
        <v>0.80929999999999991</v>
      </c>
      <c r="K3" s="181">
        <v>0.8073999999999999</v>
      </c>
      <c r="L3" s="181">
        <v>0.85739999999999994</v>
      </c>
      <c r="M3" s="181">
        <v>0.85739999999999994</v>
      </c>
      <c r="N3" s="181">
        <v>0.90739999999999998</v>
      </c>
      <c r="O3" s="181">
        <v>0.90739999999999998</v>
      </c>
      <c r="P3" s="181">
        <v>0.9274</v>
      </c>
      <c r="Q3" s="181">
        <v>0.9274</v>
      </c>
      <c r="R3" s="181">
        <v>0.95740000000000003</v>
      </c>
      <c r="S3" s="181">
        <v>0.95740000000000003</v>
      </c>
    </row>
    <row r="4" spans="1:21" x14ac:dyDescent="0.25">
      <c r="A4" s="156" t="s">
        <v>30</v>
      </c>
      <c r="B4" s="156" t="s">
        <v>31</v>
      </c>
      <c r="C4" s="145" t="s">
        <v>382</v>
      </c>
      <c r="D4" s="181">
        <v>0.87529999999999997</v>
      </c>
      <c r="E4" s="181">
        <v>0.85549999999999993</v>
      </c>
      <c r="F4" s="181">
        <v>0.8919999999999999</v>
      </c>
      <c r="G4" s="181">
        <v>0.89849999999999997</v>
      </c>
      <c r="H4" s="181">
        <v>0.83740000000000003</v>
      </c>
      <c r="I4" s="181">
        <v>0.79390000000000005</v>
      </c>
      <c r="J4" s="181">
        <v>0.82539999999999991</v>
      </c>
      <c r="K4" s="181">
        <v>0.82739999999999991</v>
      </c>
      <c r="L4" s="181">
        <v>0.82739999999999991</v>
      </c>
      <c r="M4" s="181">
        <v>0.85739999999999994</v>
      </c>
      <c r="N4" s="181">
        <v>0.85739999999999994</v>
      </c>
      <c r="O4" s="181">
        <v>0.88739999999999997</v>
      </c>
      <c r="P4" s="181">
        <v>0.88739999999999997</v>
      </c>
      <c r="Q4" s="181">
        <v>0.90739999999999998</v>
      </c>
      <c r="R4" s="181">
        <v>0.90739999999999998</v>
      </c>
      <c r="S4" s="181">
        <v>0.9274</v>
      </c>
      <c r="U4" s="178">
        <v>0.1074</v>
      </c>
    </row>
    <row r="5" spans="1:21" s="317" customFormat="1" x14ac:dyDescent="0.25">
      <c r="A5" s="156" t="s">
        <v>30</v>
      </c>
      <c r="B5" s="156" t="s">
        <v>31</v>
      </c>
      <c r="C5" s="128" t="s">
        <v>354</v>
      </c>
      <c r="D5" s="181">
        <v>0.75549999999999995</v>
      </c>
      <c r="E5" s="181">
        <v>0.76580000000000004</v>
      </c>
      <c r="F5" s="181">
        <v>0.80579999999999996</v>
      </c>
      <c r="G5" s="181">
        <v>0.83279999999999998</v>
      </c>
      <c r="H5" s="181">
        <v>0.84860000000000002</v>
      </c>
      <c r="I5" s="181">
        <v>0.79720000000000002</v>
      </c>
      <c r="J5" s="181">
        <v>0.73619999999999997</v>
      </c>
      <c r="K5" s="181">
        <v>0.77629999999999999</v>
      </c>
      <c r="L5" s="181">
        <v>0.82230000000000003</v>
      </c>
      <c r="M5" s="181">
        <v>0.82979999999999998</v>
      </c>
      <c r="N5" s="181">
        <v>0.8367</v>
      </c>
      <c r="O5" s="181">
        <v>0.84419999999999995</v>
      </c>
      <c r="P5" s="181">
        <v>0.84530000000000005</v>
      </c>
      <c r="Q5" s="181">
        <v>0.84760000000000002</v>
      </c>
      <c r="R5" s="181">
        <v>0.86550000000000005</v>
      </c>
      <c r="S5" s="181">
        <v>0.90529999999999999</v>
      </c>
      <c r="U5" s="324"/>
    </row>
    <row r="6" spans="1:21" s="317" customFormat="1" x14ac:dyDescent="0.25">
      <c r="A6" s="156" t="s">
        <v>30</v>
      </c>
      <c r="B6" s="156" t="s">
        <v>31</v>
      </c>
      <c r="C6" s="128" t="s">
        <v>355</v>
      </c>
      <c r="D6" s="181">
        <v>0.72509999999999997</v>
      </c>
      <c r="E6" s="181">
        <v>0.77280000000000004</v>
      </c>
      <c r="F6" s="181">
        <v>0.78059999999999996</v>
      </c>
      <c r="G6" s="181">
        <v>0.82</v>
      </c>
      <c r="H6" s="181">
        <v>0.84499999999999997</v>
      </c>
      <c r="I6" s="181">
        <v>0.76400000000000001</v>
      </c>
      <c r="J6" s="181">
        <v>0.80220000000000002</v>
      </c>
      <c r="K6" s="181">
        <v>0.85</v>
      </c>
      <c r="L6" s="181">
        <v>0.86899999999999999</v>
      </c>
      <c r="M6" s="181">
        <v>0.88500000000000001</v>
      </c>
      <c r="N6" s="181">
        <v>0.9</v>
      </c>
      <c r="O6" s="181">
        <v>0.91600000000000004</v>
      </c>
      <c r="P6" s="181">
        <v>0.92500000000000004</v>
      </c>
      <c r="Q6" s="181">
        <v>0.93100000000000005</v>
      </c>
      <c r="R6" s="181">
        <v>0.93589999999999995</v>
      </c>
      <c r="S6" s="181">
        <v>0.94550000000000001</v>
      </c>
      <c r="U6" s="324"/>
    </row>
    <row r="7" spans="1:21" s="317" customFormat="1" x14ac:dyDescent="0.25">
      <c r="A7" s="156" t="s">
        <v>30</v>
      </c>
      <c r="B7" s="156" t="s">
        <v>31</v>
      </c>
      <c r="C7" s="128" t="s">
        <v>361</v>
      </c>
      <c r="D7" s="181">
        <v>0.76530000000000009</v>
      </c>
      <c r="E7" s="181">
        <v>0.75550000000000006</v>
      </c>
      <c r="F7" s="181">
        <v>0.77500000000000002</v>
      </c>
      <c r="G7" s="181">
        <v>0.7945000000000001</v>
      </c>
      <c r="H7" s="181">
        <v>0.86530000000000007</v>
      </c>
      <c r="I7" s="181">
        <v>0.81400000000000006</v>
      </c>
      <c r="J7" s="181">
        <v>0.70669999999999999</v>
      </c>
      <c r="K7" s="181">
        <v>0.74580000000000002</v>
      </c>
      <c r="L7" s="181">
        <v>0.76530000000000009</v>
      </c>
      <c r="M7" s="181">
        <v>0.77500000000000002</v>
      </c>
      <c r="N7" s="181">
        <v>0.79210000000000003</v>
      </c>
      <c r="O7" s="181">
        <v>0.80430000000000001</v>
      </c>
      <c r="P7" s="181">
        <v>0.83360000000000001</v>
      </c>
      <c r="Q7" s="181">
        <v>0.85310000000000008</v>
      </c>
      <c r="R7" s="181">
        <v>0.8921</v>
      </c>
      <c r="S7" s="181">
        <v>0.9214</v>
      </c>
      <c r="U7" s="324">
        <v>2.3800000000000002E-2</v>
      </c>
    </row>
    <row r="8" spans="1:21" s="317" customFormat="1" x14ac:dyDescent="0.25">
      <c r="A8" s="156" t="s">
        <v>30</v>
      </c>
      <c r="B8" s="156" t="s">
        <v>31</v>
      </c>
      <c r="C8" s="128" t="s">
        <v>368</v>
      </c>
      <c r="D8" s="181">
        <v>0.74150000000000005</v>
      </c>
      <c r="E8" s="181">
        <v>0.73170000000000002</v>
      </c>
      <c r="F8" s="181">
        <v>0.75119999999999998</v>
      </c>
      <c r="G8" s="181">
        <v>0.77070000000000005</v>
      </c>
      <c r="H8" s="181">
        <v>0.84150000000000003</v>
      </c>
      <c r="I8" s="181">
        <v>0.79020000000000001</v>
      </c>
      <c r="J8" s="181">
        <v>0.68289999999999995</v>
      </c>
      <c r="K8" s="181">
        <v>0.72199999999999998</v>
      </c>
      <c r="L8" s="181">
        <v>0.74150000000000005</v>
      </c>
      <c r="M8" s="181">
        <v>0.75119999999999998</v>
      </c>
      <c r="N8" s="181">
        <v>0.76829999999999998</v>
      </c>
      <c r="O8" s="181">
        <v>0.78049999999999997</v>
      </c>
      <c r="P8" s="181">
        <v>0.80979999999999996</v>
      </c>
      <c r="Q8" s="181">
        <v>0.82930000000000004</v>
      </c>
      <c r="R8" s="181">
        <v>0.86829999999999996</v>
      </c>
      <c r="S8" s="181">
        <v>0.89759999999999995</v>
      </c>
      <c r="U8" s="383">
        <v>1.8200000000000001E-2</v>
      </c>
    </row>
    <row r="9" spans="1:21" x14ac:dyDescent="0.25">
      <c r="A9" s="156" t="s">
        <v>30</v>
      </c>
      <c r="B9" s="156" t="s">
        <v>31</v>
      </c>
      <c r="C9" s="145" t="s">
        <v>12</v>
      </c>
      <c r="D9" s="181">
        <v>0.75439999999999996</v>
      </c>
      <c r="E9" s="181">
        <v>0.77839999999999998</v>
      </c>
      <c r="F9" s="181">
        <v>0.79990000000000006</v>
      </c>
      <c r="G9" s="181">
        <v>0.81640000000000001</v>
      </c>
      <c r="H9" s="181">
        <v>0.82589999999999997</v>
      </c>
      <c r="I9" s="181">
        <v>0.7339</v>
      </c>
      <c r="J9" s="181">
        <v>0.78010000000000002</v>
      </c>
      <c r="K9" s="181">
        <v>0.7874000000000001</v>
      </c>
      <c r="L9" s="181">
        <v>0.8073999999999999</v>
      </c>
      <c r="M9" s="181">
        <v>0.8073999999999999</v>
      </c>
      <c r="N9" s="181">
        <v>0.82739999999999991</v>
      </c>
      <c r="O9" s="181">
        <v>0.82739999999999991</v>
      </c>
      <c r="P9" s="181">
        <v>0.85739999999999994</v>
      </c>
      <c r="Q9" s="181">
        <v>0.85739999999999994</v>
      </c>
      <c r="R9" s="181">
        <v>0.88739999999999997</v>
      </c>
      <c r="S9" s="181">
        <v>0.88739999999999997</v>
      </c>
    </row>
    <row r="10" spans="1:21" s="125" customFormat="1" x14ac:dyDescent="0.25">
      <c r="A10" s="164" t="s">
        <v>30</v>
      </c>
      <c r="B10" s="164" t="s">
        <v>31</v>
      </c>
      <c r="C10" s="143" t="s">
        <v>58</v>
      </c>
      <c r="D10" s="151">
        <f>'Production by Company'!D10/' Capacity by Company'!D10</f>
        <v>0.77148349514563108</v>
      </c>
      <c r="E10" s="151">
        <f>ROUND('Production by Company'!E10/' Capacity by Company'!E10,4)</f>
        <v>0.77769999999999995</v>
      </c>
      <c r="F10" s="151">
        <f>ROUND('Production by Company'!F10/' Capacity by Company'!F10,4)</f>
        <v>0.80279999999999996</v>
      </c>
      <c r="G10" s="151">
        <f>ROUND('Production by Company'!G10/' Capacity by Company'!G10,4)</f>
        <v>0.82540000000000002</v>
      </c>
      <c r="H10" s="151">
        <f>ROUND('Production by Company'!H10/' Capacity by Company'!H10,4)</f>
        <v>0.84919999999999995</v>
      </c>
      <c r="I10" s="151">
        <f>ROUND('Production by Company'!I10/' Capacity by Company'!I10,4)</f>
        <v>0.79459999999999997</v>
      </c>
      <c r="J10" s="151">
        <f>ROUND('Production by Company'!J10/' Capacity by Company'!J10,4)</f>
        <v>0.74470000000000003</v>
      </c>
      <c r="K10" s="151">
        <f>ROUND('Production by Company'!K10/' Capacity by Company'!K10,4)</f>
        <v>0.77829999999999999</v>
      </c>
      <c r="L10" s="151">
        <f>ROUND('Production by Company'!L10/' Capacity by Company'!L10,4)</f>
        <v>0.81030000000000002</v>
      </c>
      <c r="M10" s="151">
        <f>ROUND('Production by Company'!M10/' Capacity by Company'!M10,4)</f>
        <v>0.8206</v>
      </c>
      <c r="N10" s="151">
        <f>ROUND('Production by Company'!N10/' Capacity by Company'!N10,4)</f>
        <v>0.83440000000000003</v>
      </c>
      <c r="O10" s="151">
        <f>ROUND('Production by Company'!O10/' Capacity by Company'!O10,4)</f>
        <v>0.84540000000000004</v>
      </c>
      <c r="P10" s="151">
        <f>ROUND('Production by Company'!P10/' Capacity by Company'!P10,4)</f>
        <v>0.85699999999999998</v>
      </c>
      <c r="Q10" s="151">
        <f>ROUND('Production by Company'!Q10/' Capacity by Company'!Q10,4)</f>
        <v>0.86599999999999999</v>
      </c>
      <c r="R10" s="151">
        <f>ROUND('Production by Company'!R10/' Capacity by Company'!R10,4)</f>
        <v>0.88829999999999998</v>
      </c>
      <c r="S10" s="151">
        <f>ROUND('Production by Company'!S10/' Capacity by Company'!S10,4)</f>
        <v>0.91690000000000005</v>
      </c>
    </row>
    <row r="11" spans="1:21" s="125" customFormat="1" x14ac:dyDescent="0.25">
      <c r="A11" s="156" t="s">
        <v>30</v>
      </c>
      <c r="B11" s="156" t="s">
        <v>33</v>
      </c>
      <c r="C11" s="128" t="s">
        <v>298</v>
      </c>
      <c r="D11" s="183">
        <v>0.71450000000000002</v>
      </c>
      <c r="E11" s="183">
        <v>0.74</v>
      </c>
      <c r="F11" s="183">
        <v>0.78</v>
      </c>
      <c r="G11" s="183">
        <v>0.8</v>
      </c>
      <c r="H11" s="183">
        <v>0.81720430107526887</v>
      </c>
      <c r="I11" s="183">
        <v>0.71462365591397803</v>
      </c>
      <c r="J11" s="183">
        <v>0.72913978494623599</v>
      </c>
      <c r="K11" s="183">
        <v>0.73666666666666702</v>
      </c>
      <c r="L11" s="183">
        <v>0.75268817204301075</v>
      </c>
      <c r="M11" s="183">
        <v>0.77419354838709675</v>
      </c>
      <c r="N11" s="183">
        <v>0.8</v>
      </c>
      <c r="O11" s="183">
        <v>0.83870967741935487</v>
      </c>
      <c r="P11" s="183">
        <v>0.86021505376344087</v>
      </c>
      <c r="Q11" s="183">
        <v>0.88172043010752688</v>
      </c>
      <c r="R11" s="183">
        <v>0.90322580645161288</v>
      </c>
      <c r="S11" s="183">
        <v>0.92473118279569888</v>
      </c>
    </row>
    <row r="12" spans="1:21" x14ac:dyDescent="0.25">
      <c r="A12" s="156" t="s">
        <v>30</v>
      </c>
      <c r="B12" s="156" t="s">
        <v>33</v>
      </c>
      <c r="C12" s="169" t="s">
        <v>269</v>
      </c>
      <c r="D12" s="181">
        <v>0.76439999999999997</v>
      </c>
      <c r="E12" s="181">
        <v>0.77839999999999998</v>
      </c>
      <c r="F12" s="181">
        <v>0.79990000000000006</v>
      </c>
      <c r="G12" s="181">
        <v>0.81640000000000001</v>
      </c>
      <c r="H12" s="181">
        <v>0.80590000000000006</v>
      </c>
      <c r="I12" s="181">
        <v>0.7339</v>
      </c>
      <c r="J12" s="181">
        <v>0.78010000000000002</v>
      </c>
      <c r="K12" s="181">
        <v>0.7874000000000001</v>
      </c>
      <c r="L12" s="181">
        <v>0.8073999999999999</v>
      </c>
      <c r="M12" s="181">
        <v>0.8073999999999999</v>
      </c>
      <c r="N12" s="181">
        <v>0.82739999999999991</v>
      </c>
      <c r="O12" s="181">
        <v>0.82739999999999991</v>
      </c>
      <c r="P12" s="181">
        <v>0.85739999999999994</v>
      </c>
      <c r="Q12" s="181">
        <v>0.85739999999999994</v>
      </c>
      <c r="R12" s="181">
        <v>0.88739999999999997</v>
      </c>
      <c r="S12" s="181">
        <v>0.88739999999999997</v>
      </c>
    </row>
    <row r="13" spans="1:21" x14ac:dyDescent="0.25">
      <c r="A13" s="156" t="s">
        <v>30</v>
      </c>
      <c r="B13" s="156" t="s">
        <v>33</v>
      </c>
      <c r="C13" s="169" t="s">
        <v>287</v>
      </c>
      <c r="D13" s="181">
        <v>0.81830000000000003</v>
      </c>
      <c r="E13" s="181">
        <v>0.82399999999999995</v>
      </c>
      <c r="F13" s="181">
        <v>0.8294999999999999</v>
      </c>
      <c r="G13" s="181">
        <v>0.83739999999999992</v>
      </c>
      <c r="H13" s="181">
        <v>0.80800000000000005</v>
      </c>
      <c r="I13" s="181">
        <v>0.7649999999999999</v>
      </c>
      <c r="J13" s="181">
        <v>0.79279999999999995</v>
      </c>
      <c r="K13" s="181">
        <v>0.8073999999999999</v>
      </c>
      <c r="L13" s="181">
        <v>0.8073999999999999</v>
      </c>
      <c r="M13" s="181">
        <v>0.82739999999999991</v>
      </c>
      <c r="N13" s="181">
        <v>0.82739999999999991</v>
      </c>
      <c r="O13" s="181">
        <v>0.85739999999999994</v>
      </c>
      <c r="P13" s="181">
        <v>0.85739999999999994</v>
      </c>
      <c r="Q13" s="181">
        <v>0.88739999999999997</v>
      </c>
      <c r="R13" s="181">
        <v>0.88739999999999997</v>
      </c>
      <c r="S13" s="181">
        <v>0.90739999999999998</v>
      </c>
      <c r="U13" s="178">
        <v>5.6800000000000003E-2</v>
      </c>
    </row>
    <row r="14" spans="1:21" x14ac:dyDescent="0.25">
      <c r="A14" s="156" t="s">
        <v>30</v>
      </c>
      <c r="B14" s="156" t="s">
        <v>33</v>
      </c>
      <c r="C14" s="145" t="s">
        <v>288</v>
      </c>
      <c r="D14" s="181">
        <v>0.78849999999999998</v>
      </c>
      <c r="E14" s="181">
        <v>0.8165</v>
      </c>
      <c r="F14" s="181">
        <v>0.82030000000000003</v>
      </c>
      <c r="G14" s="181">
        <v>0.83020000000000005</v>
      </c>
      <c r="H14" s="181">
        <v>0.83689999999999998</v>
      </c>
      <c r="I14" s="181">
        <v>0.79190000000000005</v>
      </c>
      <c r="J14" s="181">
        <v>0.84060000000000001</v>
      </c>
      <c r="K14" s="181">
        <v>0.85739999999999994</v>
      </c>
      <c r="L14" s="181">
        <v>0.85739999999999994</v>
      </c>
      <c r="M14" s="181">
        <v>0.88739999999999997</v>
      </c>
      <c r="N14" s="181">
        <v>0.88739999999999997</v>
      </c>
      <c r="O14" s="181">
        <v>0.90739999999999998</v>
      </c>
      <c r="P14" s="181">
        <v>0.90739999999999998</v>
      </c>
      <c r="Q14" s="181">
        <v>0.9274</v>
      </c>
      <c r="R14" s="181">
        <v>0.9274</v>
      </c>
      <c r="S14" s="181">
        <v>0.95740000000000003</v>
      </c>
    </row>
    <row r="15" spans="1:21" s="317" customFormat="1" x14ac:dyDescent="0.25">
      <c r="A15" s="156" t="s">
        <v>30</v>
      </c>
      <c r="B15" s="156" t="s">
        <v>33</v>
      </c>
      <c r="C15" s="364" t="s">
        <v>375</v>
      </c>
      <c r="D15" s="181">
        <v>0.8256</v>
      </c>
      <c r="E15" s="181">
        <v>0.83</v>
      </c>
      <c r="F15" s="181">
        <v>0.85</v>
      </c>
      <c r="G15" s="181">
        <v>0.85499999999999998</v>
      </c>
      <c r="H15" s="181">
        <v>0.86419999999999997</v>
      </c>
      <c r="I15" s="181">
        <v>0.75</v>
      </c>
      <c r="J15" s="181">
        <v>0.76</v>
      </c>
      <c r="K15" s="181">
        <v>0.77</v>
      </c>
      <c r="L15" s="181">
        <v>0.77</v>
      </c>
      <c r="M15" s="181">
        <v>0.8</v>
      </c>
      <c r="N15" s="181">
        <v>0.87</v>
      </c>
      <c r="O15" s="181">
        <v>0.89</v>
      </c>
      <c r="P15" s="181">
        <v>0.91</v>
      </c>
      <c r="Q15" s="181">
        <v>0.93</v>
      </c>
      <c r="R15" s="181">
        <v>0.95</v>
      </c>
      <c r="S15" s="181">
        <v>0.98</v>
      </c>
    </row>
    <row r="16" spans="1:21" x14ac:dyDescent="0.25">
      <c r="A16" s="156" t="s">
        <v>30</v>
      </c>
      <c r="B16" s="154" t="s">
        <v>33</v>
      </c>
      <c r="C16" s="160" t="s">
        <v>12</v>
      </c>
      <c r="D16" s="181">
        <v>0.86780000000000002</v>
      </c>
      <c r="E16" s="181">
        <v>0.88249999999999995</v>
      </c>
      <c r="F16" s="181">
        <v>0.89349999999999996</v>
      </c>
      <c r="G16" s="181">
        <v>0.84079999999999999</v>
      </c>
      <c r="H16" s="181">
        <v>0.85880000000000001</v>
      </c>
      <c r="I16" s="181">
        <v>0.75349999999999995</v>
      </c>
      <c r="J16" s="181">
        <v>0.83750000000000002</v>
      </c>
      <c r="K16" s="181">
        <v>0.875</v>
      </c>
      <c r="L16" s="181">
        <v>0.92730000000000001</v>
      </c>
      <c r="M16" s="181">
        <v>0.56820000000000004</v>
      </c>
      <c r="N16" s="181">
        <v>0.75339999999999996</v>
      </c>
      <c r="O16" s="181">
        <v>0.9</v>
      </c>
      <c r="P16" s="181">
        <v>0.9375</v>
      </c>
      <c r="Q16" s="181">
        <v>0.9375</v>
      </c>
      <c r="R16" s="181">
        <v>0.9375</v>
      </c>
      <c r="S16" s="181">
        <v>0.9375</v>
      </c>
    </row>
    <row r="17" spans="1:21" s="125" customFormat="1" x14ac:dyDescent="0.25">
      <c r="A17" s="164" t="s">
        <v>30</v>
      </c>
      <c r="B17" s="159" t="s">
        <v>33</v>
      </c>
      <c r="C17" s="166" t="s">
        <v>58</v>
      </c>
      <c r="D17" s="151">
        <f>ROUND('Production by Company'!D17/' Capacity by Company'!D17,4)</f>
        <v>0.79630000000000001</v>
      </c>
      <c r="E17" s="151">
        <f>ROUND('Production by Company'!E17/' Capacity by Company'!E17,4)</f>
        <v>0.81030000000000002</v>
      </c>
      <c r="F17" s="151">
        <f>ROUND('Production by Company'!F17/' Capacity by Company'!F17,4)</f>
        <v>0.83099999999999996</v>
      </c>
      <c r="G17" s="151">
        <f>ROUND('Production by Company'!G17/' Capacity by Company'!G17,4)</f>
        <v>0.83340000000000003</v>
      </c>
      <c r="H17" s="151">
        <f>ROUND('Production by Company'!H17/' Capacity by Company'!H17,4)</f>
        <v>0.84099999999999997</v>
      </c>
      <c r="I17" s="151">
        <f>ROUND('Production by Company'!I17/' Capacity by Company'!I17,4)</f>
        <v>0.74639999999999995</v>
      </c>
      <c r="J17" s="151">
        <f>ROUND('Production by Company'!J17/' Capacity by Company'!J17,4)</f>
        <v>0.78659999999999997</v>
      </c>
      <c r="K17" s="151">
        <f>ROUND('Production by Company'!K17/' Capacity by Company'!K17,4)</f>
        <v>0.8014</v>
      </c>
      <c r="L17" s="151">
        <f>ROUND('Production by Company'!L17/' Capacity by Company'!L17,4)</f>
        <v>0.81330000000000002</v>
      </c>
      <c r="M17" s="151">
        <f>ROUND('Production by Company'!M17/' Capacity by Company'!M17,4)</f>
        <v>0.78549999999999998</v>
      </c>
      <c r="N17" s="151">
        <f>ROUND('Production by Company'!N17/' Capacity by Company'!N17,4)</f>
        <v>0.83950000000000002</v>
      </c>
      <c r="O17" s="151">
        <f>ROUND('Production by Company'!O17/' Capacity by Company'!O17,4)</f>
        <v>0.87880000000000003</v>
      </c>
      <c r="P17" s="151">
        <f>ROUND('Production by Company'!P17/' Capacity by Company'!P17,4)</f>
        <v>0.89780000000000004</v>
      </c>
      <c r="Q17" s="151">
        <f>ROUND('Production by Company'!Q17/' Capacity by Company'!Q17,4)</f>
        <v>0.91369999999999996</v>
      </c>
      <c r="R17" s="151">
        <f>ROUND('Production by Company'!R17/' Capacity by Company'!R17,4)</f>
        <v>0.9264</v>
      </c>
      <c r="S17" s="151">
        <f>ROUND('Production by Company'!S17/' Capacity by Company'!S17,4)</f>
        <v>0.94710000000000005</v>
      </c>
      <c r="U17" s="162">
        <v>0.05</v>
      </c>
    </row>
    <row r="18" spans="1:21" x14ac:dyDescent="0.25">
      <c r="A18" s="156" t="s">
        <v>30</v>
      </c>
      <c r="B18" s="156" t="s">
        <v>41</v>
      </c>
      <c r="C18" s="169" t="s">
        <v>289</v>
      </c>
      <c r="D18" s="181">
        <v>0.74939999999999996</v>
      </c>
      <c r="E18" s="181">
        <v>0.81549999999999989</v>
      </c>
      <c r="F18" s="181">
        <v>0.82319999999999993</v>
      </c>
      <c r="G18" s="181">
        <v>0.83000000000000007</v>
      </c>
      <c r="H18" s="181">
        <v>0.83180000000000009</v>
      </c>
      <c r="I18" s="181">
        <v>0.7894000000000001</v>
      </c>
      <c r="J18" s="181">
        <v>0.82030000000000003</v>
      </c>
      <c r="K18" s="181">
        <v>0.82739999999999991</v>
      </c>
      <c r="L18" s="181">
        <v>0.82739999999999991</v>
      </c>
      <c r="M18" s="181">
        <v>0.85739999999999994</v>
      </c>
      <c r="N18" s="181">
        <v>0.85739999999999994</v>
      </c>
      <c r="O18" s="181">
        <v>0.88739999999999997</v>
      </c>
      <c r="P18" s="181">
        <v>0.88739999999999997</v>
      </c>
      <c r="Q18" s="181">
        <v>0.90739999999999998</v>
      </c>
      <c r="R18" s="181">
        <v>0.90739999999999998</v>
      </c>
      <c r="S18" s="181">
        <v>0.90739999999999998</v>
      </c>
    </row>
    <row r="19" spans="1:21" x14ac:dyDescent="0.25">
      <c r="A19" s="156" t="s">
        <v>30</v>
      </c>
      <c r="B19" s="156" t="s">
        <v>41</v>
      </c>
      <c r="C19" s="169" t="s">
        <v>290</v>
      </c>
      <c r="D19" s="181">
        <v>0.79719999999999991</v>
      </c>
      <c r="E19" s="181">
        <v>0.79810000000000003</v>
      </c>
      <c r="F19" s="181">
        <v>0.81899999999999995</v>
      </c>
      <c r="G19" s="181">
        <v>0.83010000000000006</v>
      </c>
      <c r="H19" s="181">
        <v>0.84099999999999997</v>
      </c>
      <c r="I19" s="181">
        <v>0.80980000000000008</v>
      </c>
      <c r="J19" s="181">
        <v>0.81919999999999993</v>
      </c>
      <c r="K19" s="181">
        <v>0.82739999999999991</v>
      </c>
      <c r="L19" s="181">
        <v>0.82739999999999991</v>
      </c>
      <c r="M19" s="181">
        <v>0.85739999999999994</v>
      </c>
      <c r="N19" s="181">
        <v>0.85739999999999994</v>
      </c>
      <c r="O19" s="181">
        <v>0.88739999999999997</v>
      </c>
      <c r="P19" s="181">
        <v>0.88739999999999997</v>
      </c>
      <c r="Q19" s="181">
        <v>0.90739999999999998</v>
      </c>
      <c r="R19" s="181">
        <v>0.90739999999999998</v>
      </c>
      <c r="S19" s="181">
        <v>0.9274</v>
      </c>
      <c r="U19" s="178">
        <v>4.58E-2</v>
      </c>
    </row>
    <row r="20" spans="1:21" x14ac:dyDescent="0.25">
      <c r="A20" s="156" t="s">
        <v>30</v>
      </c>
      <c r="B20" s="156" t="s">
        <v>41</v>
      </c>
      <c r="C20" s="160" t="s">
        <v>12</v>
      </c>
      <c r="D20" s="181">
        <v>0.80600000000000005</v>
      </c>
      <c r="E20" s="181">
        <v>0.83809999999999996</v>
      </c>
      <c r="F20" s="181">
        <v>0.87969999999999993</v>
      </c>
      <c r="G20" s="181">
        <v>0.88949999999999996</v>
      </c>
      <c r="H20" s="181">
        <v>0.89899999999999991</v>
      </c>
      <c r="I20" s="181">
        <v>0.80740000000000001</v>
      </c>
      <c r="J20" s="181">
        <v>0.86880000000000002</v>
      </c>
      <c r="K20" s="181">
        <v>0.87679999999999991</v>
      </c>
      <c r="L20" s="181">
        <v>0.87679999999999991</v>
      </c>
      <c r="M20" s="181">
        <v>0.90679999999999994</v>
      </c>
      <c r="N20" s="181">
        <v>0.90679999999999994</v>
      </c>
      <c r="O20" s="181">
        <v>0.93679999999999997</v>
      </c>
      <c r="P20" s="181">
        <v>0.93679999999999997</v>
      </c>
      <c r="Q20" s="181">
        <v>0.93679999999999997</v>
      </c>
      <c r="R20" s="181">
        <v>0.95679999999999998</v>
      </c>
      <c r="S20" s="181">
        <v>0.95679999999999998</v>
      </c>
    </row>
    <row r="21" spans="1:21" x14ac:dyDescent="0.25">
      <c r="A21" s="164" t="s">
        <v>30</v>
      </c>
      <c r="B21" s="164" t="s">
        <v>41</v>
      </c>
      <c r="C21" s="177" t="s">
        <v>58</v>
      </c>
      <c r="D21" s="151">
        <f>ROUND('Production by Company'!D21/' Capacity by Company'!D21,4)</f>
        <v>0.77480000000000004</v>
      </c>
      <c r="E21" s="151">
        <f>ROUND('Production by Company'!E21/' Capacity by Company'!E21,4)</f>
        <v>0.8135</v>
      </c>
      <c r="F21" s="151">
        <f>ROUND('Production by Company'!F21/' Capacity by Company'!F21,4)</f>
        <v>0.83120000000000005</v>
      </c>
      <c r="G21" s="151">
        <f>ROUND('Production by Company'!G21/' Capacity by Company'!G21,4)</f>
        <v>0.84</v>
      </c>
      <c r="H21" s="151">
        <f>ROUND('Production by Company'!H21/' Capacity by Company'!H21,4)</f>
        <v>0.84609999999999996</v>
      </c>
      <c r="I21" s="151">
        <f>ROUND('Production by Company'!I21/' Capacity by Company'!I21,4)</f>
        <v>0.79920000000000002</v>
      </c>
      <c r="J21" s="151">
        <f>ROUND('Production by Company'!J21/' Capacity by Company'!J21,4)</f>
        <v>0.82799999999999996</v>
      </c>
      <c r="K21" s="151">
        <f>ROUND('Production by Company'!K21/' Capacity by Company'!K21,4)</f>
        <v>0.83560000000000001</v>
      </c>
      <c r="L21" s="151">
        <f>ROUND('Production by Company'!L21/' Capacity by Company'!L21,4)</f>
        <v>0.83560000000000001</v>
      </c>
      <c r="M21" s="151">
        <f>ROUND('Production by Company'!M21/' Capacity by Company'!M21,4)</f>
        <v>0.86560000000000004</v>
      </c>
      <c r="N21" s="151">
        <f>ROUND('Production by Company'!N21/' Capacity by Company'!N21,4)</f>
        <v>0.86560000000000004</v>
      </c>
      <c r="O21" s="151">
        <f>ROUND('Production by Company'!O21/' Capacity by Company'!O21,4)</f>
        <v>0.89559999999999995</v>
      </c>
      <c r="P21" s="151">
        <f>ROUND('Production by Company'!P21/' Capacity by Company'!P21,4)</f>
        <v>0.89559999999999995</v>
      </c>
      <c r="Q21" s="151">
        <f>ROUND('Production by Company'!Q21/' Capacity by Company'!Q21,4)</f>
        <v>0.9123</v>
      </c>
      <c r="R21" s="151">
        <f>ROUND('Production by Company'!R21/' Capacity by Company'!R21,4)</f>
        <v>0.91559999999999997</v>
      </c>
      <c r="S21" s="151">
        <f>ROUND('Production by Company'!S21/' Capacity by Company'!S21,4)</f>
        <v>0.92230000000000001</v>
      </c>
      <c r="U21" s="178">
        <v>0.04</v>
      </c>
    </row>
    <row r="22" spans="1:21" x14ac:dyDescent="0.25">
      <c r="A22" s="156" t="s">
        <v>30</v>
      </c>
      <c r="B22" s="156" t="s">
        <v>49</v>
      </c>
      <c r="C22" s="169" t="s">
        <v>291</v>
      </c>
      <c r="D22" s="181">
        <v>0.81200000000000006</v>
      </c>
      <c r="E22" s="181">
        <v>0.85320000000000007</v>
      </c>
      <c r="F22" s="181">
        <v>0.86280000000000001</v>
      </c>
      <c r="G22" s="181">
        <v>0.87230000000000008</v>
      </c>
      <c r="H22" s="181">
        <v>0.88200000000000001</v>
      </c>
      <c r="I22" s="181">
        <v>0.84330000000000005</v>
      </c>
      <c r="J22" s="181">
        <v>0.87330000000000008</v>
      </c>
      <c r="K22" s="181">
        <v>0.89</v>
      </c>
      <c r="L22" s="181">
        <v>0.89</v>
      </c>
      <c r="M22" s="181">
        <v>0.92</v>
      </c>
      <c r="N22" s="181">
        <v>0.92</v>
      </c>
      <c r="O22" s="181">
        <v>0.94000000000000006</v>
      </c>
      <c r="P22" s="181">
        <v>0.94000000000000006</v>
      </c>
      <c r="Q22" s="181">
        <v>0.96000000000000008</v>
      </c>
      <c r="R22" s="181">
        <v>0.96000000000000008</v>
      </c>
      <c r="S22" s="181">
        <v>0.96</v>
      </c>
      <c r="U22" s="180">
        <v>0.02</v>
      </c>
    </row>
    <row r="23" spans="1:21" x14ac:dyDescent="0.25">
      <c r="A23" s="156" t="s">
        <v>30</v>
      </c>
      <c r="B23" s="156" t="s">
        <v>49</v>
      </c>
      <c r="C23" s="169" t="s">
        <v>12</v>
      </c>
      <c r="D23" s="181">
        <v>0.75039999999999996</v>
      </c>
      <c r="E23" s="181">
        <v>0.78910000000000002</v>
      </c>
      <c r="F23" s="181">
        <v>0.80600000000000005</v>
      </c>
      <c r="G23" s="181">
        <v>0.84110000000000007</v>
      </c>
      <c r="H23" s="181">
        <v>0.85040000000000016</v>
      </c>
      <c r="I23" s="181">
        <v>0.80810000000000015</v>
      </c>
      <c r="J23" s="181">
        <v>0.88900000000000012</v>
      </c>
      <c r="K23" s="181">
        <v>0.90000000000000013</v>
      </c>
      <c r="L23" s="181">
        <v>0.90000000000000013</v>
      </c>
      <c r="M23" s="181">
        <v>0.92000000000000015</v>
      </c>
      <c r="N23" s="181">
        <v>0.92000000000000015</v>
      </c>
      <c r="O23" s="181">
        <v>0.94000000000000006</v>
      </c>
      <c r="P23" s="181">
        <v>0.94000000000000006</v>
      </c>
      <c r="Q23" s="181">
        <v>0.97000000000000008</v>
      </c>
      <c r="R23" s="181">
        <v>0.97000000000000008</v>
      </c>
      <c r="S23" s="181">
        <v>0.97</v>
      </c>
    </row>
    <row r="24" spans="1:21" x14ac:dyDescent="0.25">
      <c r="A24" s="164" t="s">
        <v>30</v>
      </c>
      <c r="B24" s="164" t="s">
        <v>49</v>
      </c>
      <c r="C24" s="143" t="s">
        <v>58</v>
      </c>
      <c r="D24" s="151">
        <f>ROUND('Production by Company'!D24/' Capacity by Company'!D24,4)</f>
        <v>0.75839999999999996</v>
      </c>
      <c r="E24" s="151">
        <f>ROUND('Production by Company'!E24/' Capacity by Company'!E24,4)</f>
        <v>0.79749999999999999</v>
      </c>
      <c r="F24" s="151">
        <f>ROUND('Production by Company'!F24/' Capacity by Company'!F24,4)</f>
        <v>0.81340000000000001</v>
      </c>
      <c r="G24" s="151">
        <f>ROUND('Production by Company'!G24/' Capacity by Company'!G24,4)</f>
        <v>0.84519999999999995</v>
      </c>
      <c r="H24" s="151">
        <f>ROUND('Production by Company'!H24/' Capacity by Company'!H24,4)</f>
        <v>0.85450000000000004</v>
      </c>
      <c r="I24" s="151">
        <f>ROUND('Production by Company'!I24/' Capacity by Company'!I24,4)</f>
        <v>0.81269999999999998</v>
      </c>
      <c r="J24" s="151">
        <f>ROUND('Production by Company'!J24/' Capacity by Company'!J24,4)</f>
        <v>0.88700000000000001</v>
      </c>
      <c r="K24" s="151">
        <f>ROUND('Production by Company'!K24/' Capacity by Company'!K24,4)</f>
        <v>0.89870000000000005</v>
      </c>
      <c r="L24" s="151">
        <f>ROUND('Production by Company'!L24/' Capacity by Company'!L24,4)</f>
        <v>0.89870000000000005</v>
      </c>
      <c r="M24" s="151">
        <f>ROUND('Production by Company'!M24/' Capacity by Company'!M24,4)</f>
        <v>0.92</v>
      </c>
      <c r="N24" s="151">
        <f>ROUND('Production by Company'!N24/' Capacity by Company'!N24,4)</f>
        <v>0.92</v>
      </c>
      <c r="O24" s="151">
        <f>ROUND('Production by Company'!O24/' Capacity by Company'!O24,4)</f>
        <v>0.94</v>
      </c>
      <c r="P24" s="151">
        <f>ROUND('Production by Company'!P24/' Capacity by Company'!P24,4)</f>
        <v>0.94</v>
      </c>
      <c r="Q24" s="151">
        <f>ROUND('Production by Company'!Q24/' Capacity by Company'!Q24,4)</f>
        <v>0.96870000000000001</v>
      </c>
      <c r="R24" s="151">
        <f>ROUND('Production by Company'!R24/' Capacity by Company'!R24,4)</f>
        <v>0.96870000000000001</v>
      </c>
      <c r="S24" s="151">
        <f>ROUND('Production by Company'!S24/' Capacity by Company'!S24,4)</f>
        <v>0.96870000000000001</v>
      </c>
    </row>
    <row r="25" spans="1:21" x14ac:dyDescent="0.25">
      <c r="A25" s="156" t="s">
        <v>30</v>
      </c>
      <c r="B25" s="156" t="s">
        <v>104</v>
      </c>
      <c r="C25" s="145" t="s">
        <v>288</v>
      </c>
      <c r="D25" s="181">
        <v>0.78800000000000003</v>
      </c>
      <c r="E25" s="181">
        <v>0.84850000000000003</v>
      </c>
      <c r="F25" s="181">
        <v>0.86330000000000007</v>
      </c>
      <c r="G25" s="181">
        <v>0.878</v>
      </c>
      <c r="H25" s="181">
        <v>0.89280000000000004</v>
      </c>
      <c r="I25" s="181">
        <v>0.86919999999999997</v>
      </c>
      <c r="J25" s="181">
        <v>0.85050000000000003</v>
      </c>
      <c r="K25" s="181">
        <v>0.88</v>
      </c>
      <c r="L25" s="181">
        <v>0.88</v>
      </c>
      <c r="M25" s="181">
        <v>0.9</v>
      </c>
      <c r="N25" s="181">
        <v>0.9</v>
      </c>
      <c r="O25" s="181">
        <v>0.92</v>
      </c>
      <c r="P25" s="181">
        <v>0.92</v>
      </c>
      <c r="Q25" s="181">
        <v>0.95</v>
      </c>
      <c r="R25" s="181">
        <v>0.95</v>
      </c>
      <c r="S25" s="181">
        <v>0.95</v>
      </c>
    </row>
    <row r="26" spans="1:21" x14ac:dyDescent="0.25">
      <c r="A26" s="156" t="s">
        <v>30</v>
      </c>
      <c r="B26" s="156" t="s">
        <v>104</v>
      </c>
      <c r="C26" s="145" t="s">
        <v>12</v>
      </c>
      <c r="D26" s="181">
        <v>0.71499999999999997</v>
      </c>
      <c r="E26" s="181">
        <v>0.751</v>
      </c>
      <c r="F26" s="181">
        <v>0.82330000000000003</v>
      </c>
      <c r="G26" s="181">
        <v>0.83799999999999997</v>
      </c>
      <c r="H26" s="181">
        <v>0.8528</v>
      </c>
      <c r="I26" s="181">
        <v>0.82919999999999994</v>
      </c>
      <c r="J26" s="181">
        <v>0.8105</v>
      </c>
      <c r="K26" s="181">
        <v>0.84</v>
      </c>
      <c r="L26" s="181">
        <v>0.84</v>
      </c>
      <c r="M26" s="181">
        <v>0.86</v>
      </c>
      <c r="N26" s="181">
        <v>0.86</v>
      </c>
      <c r="O26" s="181">
        <v>0.88</v>
      </c>
      <c r="P26" s="181">
        <v>0.88</v>
      </c>
      <c r="Q26" s="181">
        <v>0.90999999999999992</v>
      </c>
      <c r="R26" s="181">
        <v>0.90999999999999992</v>
      </c>
      <c r="S26" s="181">
        <v>0.90999999999999992</v>
      </c>
    </row>
    <row r="27" spans="1:21" x14ac:dyDescent="0.25">
      <c r="A27" s="164" t="s">
        <v>30</v>
      </c>
      <c r="B27" s="164" t="s">
        <v>104</v>
      </c>
      <c r="C27" s="143" t="s">
        <v>58</v>
      </c>
      <c r="D27" s="151">
        <f>ROUND('Production by Company'!D27/' Capacity by Company'!D27,4)</f>
        <v>0.76980000000000004</v>
      </c>
      <c r="E27" s="151">
        <f>ROUND('Production by Company'!E27/' Capacity by Company'!E27,4)</f>
        <v>0.82410000000000005</v>
      </c>
      <c r="F27" s="151">
        <f>ROUND('Production by Company'!F27/' Capacity by Company'!F27,4)</f>
        <v>0.85329999999999995</v>
      </c>
      <c r="G27" s="151">
        <f>ROUND('Production by Company'!G27/' Capacity by Company'!G27,4)</f>
        <v>0.86799999999999999</v>
      </c>
      <c r="H27" s="151">
        <f>ROUND('Production by Company'!H27/' Capacity by Company'!H27,4)</f>
        <v>0.88280000000000003</v>
      </c>
      <c r="I27" s="151">
        <f>ROUND('Production by Company'!I27/' Capacity by Company'!I27,4)</f>
        <v>0.85919999999999996</v>
      </c>
      <c r="J27" s="151">
        <f>ROUND('Production by Company'!J27/' Capacity by Company'!J27,4)</f>
        <v>0.84050000000000002</v>
      </c>
      <c r="K27" s="151">
        <f>ROUND('Production by Company'!K27/' Capacity by Company'!K27,4)</f>
        <v>0.87</v>
      </c>
      <c r="L27" s="151">
        <f>ROUND('Production by Company'!L27/' Capacity by Company'!L27,4)</f>
        <v>0.87</v>
      </c>
      <c r="M27" s="151">
        <f>ROUND('Production by Company'!M27/' Capacity by Company'!M27,4)</f>
        <v>0.89</v>
      </c>
      <c r="N27" s="151">
        <f>ROUND('Production by Company'!N27/' Capacity by Company'!N27,4)</f>
        <v>0.89</v>
      </c>
      <c r="O27" s="151">
        <f>ROUND('Production by Company'!O27/' Capacity by Company'!O27,4)</f>
        <v>0.91</v>
      </c>
      <c r="P27" s="151">
        <f>ROUND('Production by Company'!P27/' Capacity by Company'!P27,4)</f>
        <v>0.91</v>
      </c>
      <c r="Q27" s="151">
        <f>ROUND('Production by Company'!Q27/' Capacity by Company'!Q27,4)</f>
        <v>0.94</v>
      </c>
      <c r="R27" s="151">
        <f>ROUND('Production by Company'!R27/' Capacity by Company'!R27,4)</f>
        <v>0.94</v>
      </c>
      <c r="S27" s="151">
        <f>ROUND('Production by Company'!S27/' Capacity by Company'!S27,4)</f>
        <v>0.94</v>
      </c>
    </row>
    <row r="28" spans="1:21" x14ac:dyDescent="0.25">
      <c r="A28" s="156" t="s">
        <v>30</v>
      </c>
      <c r="B28" s="156" t="s">
        <v>51</v>
      </c>
      <c r="C28" s="147" t="s">
        <v>293</v>
      </c>
      <c r="D28" s="181">
        <v>0.74909999999999999</v>
      </c>
      <c r="E28" s="181">
        <v>0.76910000000000001</v>
      </c>
      <c r="F28" s="181">
        <v>0.79039999999999999</v>
      </c>
      <c r="G28" s="181">
        <v>0.77929999999999999</v>
      </c>
      <c r="H28" s="181">
        <v>0.79910000000000003</v>
      </c>
      <c r="I28" s="181">
        <v>0.74909999999999999</v>
      </c>
      <c r="J28" s="181">
        <v>0.77049999999999996</v>
      </c>
      <c r="K28" s="181">
        <v>0.80091000000000001</v>
      </c>
      <c r="L28" s="181">
        <v>0.87</v>
      </c>
      <c r="M28" s="181">
        <v>0.9</v>
      </c>
      <c r="N28" s="181">
        <v>0.9</v>
      </c>
      <c r="O28" s="181">
        <v>0.92</v>
      </c>
      <c r="P28" s="181">
        <v>0.92</v>
      </c>
      <c r="Q28" s="181">
        <v>0.94000000000000006</v>
      </c>
      <c r="R28" s="181">
        <v>0.94000000000000006</v>
      </c>
      <c r="S28" s="181">
        <v>0.94000000000000006</v>
      </c>
    </row>
    <row r="29" spans="1:21" s="317" customFormat="1" x14ac:dyDescent="0.25">
      <c r="A29" s="156" t="s">
        <v>30</v>
      </c>
      <c r="B29" s="156" t="s">
        <v>51</v>
      </c>
      <c r="C29" s="134" t="s">
        <v>363</v>
      </c>
      <c r="D29" s="181">
        <v>0.72230000000000005</v>
      </c>
      <c r="E29" s="181">
        <v>0.74039999999999995</v>
      </c>
      <c r="F29" s="181">
        <v>0.75960000000000005</v>
      </c>
      <c r="G29" s="181">
        <v>0.80769999999999997</v>
      </c>
      <c r="H29" s="181">
        <v>0.84619999999999995</v>
      </c>
      <c r="I29" s="181">
        <v>0.73080000000000001</v>
      </c>
      <c r="J29" s="181">
        <v>0.76919999999999999</v>
      </c>
      <c r="K29" s="181">
        <v>0.80769999999999997</v>
      </c>
      <c r="L29" s="181">
        <v>0.84619999999999995</v>
      </c>
      <c r="M29" s="181">
        <v>0.85919999999999996</v>
      </c>
      <c r="N29" s="181">
        <v>0.86770000000000003</v>
      </c>
      <c r="O29" s="181">
        <v>0.88039999999999996</v>
      </c>
      <c r="P29" s="181">
        <v>0.88649999999999995</v>
      </c>
      <c r="Q29" s="181">
        <v>0.89459999999999995</v>
      </c>
      <c r="R29" s="181">
        <v>0.91459999999999997</v>
      </c>
      <c r="S29" s="181">
        <v>0.92730000000000001</v>
      </c>
    </row>
    <row r="30" spans="1:21" s="317" customFormat="1" x14ac:dyDescent="0.25">
      <c r="A30" s="156" t="s">
        <v>30</v>
      </c>
      <c r="B30" s="156" t="s">
        <v>51</v>
      </c>
      <c r="C30" s="134" t="s">
        <v>364</v>
      </c>
      <c r="D30" s="181">
        <v>0.73150000000000004</v>
      </c>
      <c r="E30" s="181">
        <v>0.78579999999999994</v>
      </c>
      <c r="F30" s="181">
        <v>0.83579999999999999</v>
      </c>
      <c r="G30" s="181">
        <v>0.84609999999999996</v>
      </c>
      <c r="H30" s="181">
        <v>0.85829999999999995</v>
      </c>
      <c r="I30" s="181">
        <v>0.79579999999999995</v>
      </c>
      <c r="J30" s="181">
        <v>0.83579999999999999</v>
      </c>
      <c r="K30" s="181">
        <v>0.85869999999999991</v>
      </c>
      <c r="L30" s="181">
        <v>0.87969999999999993</v>
      </c>
      <c r="M30" s="181">
        <v>0.89579999999999993</v>
      </c>
      <c r="N30" s="181">
        <v>0.90069999999999995</v>
      </c>
      <c r="O30" s="181">
        <v>0.90939999999999999</v>
      </c>
      <c r="P30" s="181">
        <v>0.91579999999999995</v>
      </c>
      <c r="Q30" s="181">
        <v>0.93579999999999997</v>
      </c>
      <c r="R30" s="181">
        <v>0.95579999999999998</v>
      </c>
      <c r="S30" s="181">
        <v>0.95579999999999998</v>
      </c>
    </row>
    <row r="31" spans="1:21" x14ac:dyDescent="0.25">
      <c r="A31" s="156" t="s">
        <v>30</v>
      </c>
      <c r="B31" s="154" t="s">
        <v>51</v>
      </c>
      <c r="C31" s="169" t="s">
        <v>12</v>
      </c>
      <c r="D31" s="181">
        <v>0.74099999999999999</v>
      </c>
      <c r="E31" s="181">
        <v>0.77500000000000002</v>
      </c>
      <c r="F31" s="181">
        <v>0.84299999999999997</v>
      </c>
      <c r="G31" s="181">
        <v>0.85270000000000001</v>
      </c>
      <c r="H31" s="181">
        <v>0.86230000000000007</v>
      </c>
      <c r="I31" s="181">
        <v>0.83299999999999996</v>
      </c>
      <c r="J31" s="181">
        <v>0.84199999999999997</v>
      </c>
      <c r="K31" s="181">
        <v>0.87</v>
      </c>
      <c r="L31" s="181">
        <v>0.87</v>
      </c>
      <c r="M31" s="181">
        <v>0.9</v>
      </c>
      <c r="N31" s="181">
        <v>0.9</v>
      </c>
      <c r="O31" s="181">
        <v>0.92</v>
      </c>
      <c r="P31" s="181">
        <v>0.92</v>
      </c>
      <c r="Q31" s="181">
        <v>0.94000000000000006</v>
      </c>
      <c r="R31" s="181">
        <v>0.94000000000000006</v>
      </c>
      <c r="S31" s="181">
        <v>0.97</v>
      </c>
    </row>
    <row r="32" spans="1:21" x14ac:dyDescent="0.25">
      <c r="A32" s="164" t="s">
        <v>30</v>
      </c>
      <c r="B32" s="159" t="s">
        <v>51</v>
      </c>
      <c r="C32" s="143" t="s">
        <v>58</v>
      </c>
      <c r="D32" s="151">
        <f>ROUND('Production by Company'!D32/' Capacity by Company'!D32,4)</f>
        <v>0.73529999999999995</v>
      </c>
      <c r="E32" s="151">
        <f>ROUND('Production by Company'!E32/' Capacity by Company'!E32,4)</f>
        <v>0.77680000000000005</v>
      </c>
      <c r="F32" s="151">
        <f>ROUND('Production by Company'!F32/' Capacity by Company'!F32,4)</f>
        <v>0.82089999999999996</v>
      </c>
      <c r="G32" s="151">
        <f>ROUND('Production by Company'!G32/' Capacity by Company'!G32,4)</f>
        <v>0.83069999999999999</v>
      </c>
      <c r="H32" s="151">
        <f>ROUND('Production by Company'!H32/' Capacity by Company'!H32,4)</f>
        <v>0.84750000000000003</v>
      </c>
      <c r="I32" s="150">
        <f>ROUND('Production by Company'!I32/' Capacity by Company'!I32,4)</f>
        <v>0.78690000000000004</v>
      </c>
      <c r="J32" s="150">
        <f>ROUND('Production by Company'!J32/' Capacity by Company'!J32,4)</f>
        <v>0.81950000000000001</v>
      </c>
      <c r="K32" s="150">
        <f>ROUND('Production by Company'!K32/' Capacity by Company'!K32,4)</f>
        <v>0.84570000000000001</v>
      </c>
      <c r="L32" s="150">
        <f>ROUND('Production by Company'!L32/' Capacity by Company'!L32,4)</f>
        <v>0.87380000000000002</v>
      </c>
      <c r="M32" s="150">
        <f>ROUND('Production by Company'!M32/' Capacity by Company'!M32,4)</f>
        <v>0.89390000000000003</v>
      </c>
      <c r="N32" s="150">
        <f>ROUND('Production by Company'!N32/' Capacity by Company'!N32,4)</f>
        <v>0.89759999999999995</v>
      </c>
      <c r="O32" s="150">
        <f>ROUND('Production by Company'!O32/' Capacity by Company'!O32,4)</f>
        <v>0.91010000000000002</v>
      </c>
      <c r="P32" s="150">
        <f>ROUND('Production by Company'!P32/' Capacity by Company'!P32,4)</f>
        <v>0.91449999999999998</v>
      </c>
      <c r="Q32" s="150">
        <f>ROUND('Production by Company'!Q32/' Capacity by Company'!Q32,4)</f>
        <v>0.9335</v>
      </c>
      <c r="R32" s="150">
        <f>ROUND('Production by Company'!R32/' Capacity by Company'!R32,4)</f>
        <v>0.94740000000000002</v>
      </c>
      <c r="S32" s="150">
        <f>ROUND('Production by Company'!S32/' Capacity by Company'!S32,4)</f>
        <v>0.95240000000000002</v>
      </c>
    </row>
    <row r="33" spans="1:19" x14ac:dyDescent="0.25">
      <c r="A33" s="156" t="s">
        <v>30</v>
      </c>
      <c r="B33" s="154" t="s">
        <v>188</v>
      </c>
      <c r="C33" s="145" t="s">
        <v>295</v>
      </c>
      <c r="D33" s="181">
        <v>0.77349999999999997</v>
      </c>
      <c r="E33" s="181">
        <v>0.78310000000000002</v>
      </c>
      <c r="F33" s="181">
        <v>0.79280000000000006</v>
      </c>
      <c r="G33" s="181">
        <v>0.8024</v>
      </c>
      <c r="H33" s="181">
        <v>0.81200000000000006</v>
      </c>
      <c r="I33" s="181">
        <v>0.77329999999999999</v>
      </c>
      <c r="J33" s="181">
        <v>0.80330000000000001</v>
      </c>
      <c r="K33" s="181">
        <v>0.82000000000000006</v>
      </c>
      <c r="L33" s="181">
        <v>0.82000000000000006</v>
      </c>
      <c r="M33" s="181">
        <v>0.84</v>
      </c>
      <c r="N33" s="181">
        <v>0.84</v>
      </c>
      <c r="O33" s="181">
        <v>0.87</v>
      </c>
      <c r="P33" s="181">
        <v>0.87</v>
      </c>
      <c r="Q33" s="181">
        <v>0.9</v>
      </c>
      <c r="R33" s="181">
        <v>0.9</v>
      </c>
      <c r="S33" s="181">
        <v>0.92</v>
      </c>
    </row>
    <row r="34" spans="1:19" x14ac:dyDescent="0.25">
      <c r="A34" s="156" t="s">
        <v>30</v>
      </c>
      <c r="B34" s="154" t="s">
        <v>188</v>
      </c>
      <c r="C34" s="145" t="s">
        <v>12</v>
      </c>
      <c r="D34" s="146">
        <v>0.80249999999999999</v>
      </c>
      <c r="E34" s="146">
        <v>0.82130000000000003</v>
      </c>
      <c r="F34" s="146">
        <v>0.8458</v>
      </c>
      <c r="G34" s="146">
        <v>0.876</v>
      </c>
      <c r="H34" s="146">
        <v>0.88729999999999998</v>
      </c>
      <c r="I34" s="146">
        <v>0.80680000000000007</v>
      </c>
      <c r="J34" s="146">
        <v>0.82200000000000006</v>
      </c>
      <c r="K34" s="146">
        <v>0.84</v>
      </c>
      <c r="L34" s="146">
        <v>0.87</v>
      </c>
      <c r="M34" s="146">
        <v>0.87</v>
      </c>
      <c r="N34" s="146">
        <v>0.9</v>
      </c>
      <c r="O34" s="146">
        <v>0.9</v>
      </c>
      <c r="P34" s="146">
        <v>0.92</v>
      </c>
      <c r="Q34" s="146">
        <v>0.92</v>
      </c>
      <c r="R34" s="146">
        <v>0.94000000000000006</v>
      </c>
      <c r="S34" s="146">
        <v>0.94000000000000006</v>
      </c>
    </row>
    <row r="35" spans="1:19" x14ac:dyDescent="0.25">
      <c r="A35" s="164" t="s">
        <v>30</v>
      </c>
      <c r="B35" s="159" t="s">
        <v>188</v>
      </c>
      <c r="C35" s="143" t="s">
        <v>58</v>
      </c>
      <c r="D35" s="151">
        <f>ROUND('Production by Company'!D35/' Capacity by Company'!D35,4)</f>
        <v>0.77349999999999997</v>
      </c>
      <c r="E35" s="151">
        <f>ROUND('Production by Company'!E35/' Capacity by Company'!E35,4)</f>
        <v>0.78310000000000002</v>
      </c>
      <c r="F35" s="151">
        <f>ROUND('Production by Company'!F35/' Capacity by Company'!F35,4)</f>
        <v>0.79279999999999995</v>
      </c>
      <c r="G35" s="151">
        <f>ROUND('Production by Company'!G35/' Capacity by Company'!G35,4)</f>
        <v>0.8024</v>
      </c>
      <c r="H35" s="151">
        <f>ROUND('Production by Company'!H35/' Capacity by Company'!H35,4)</f>
        <v>0.81200000000000006</v>
      </c>
      <c r="I35" s="151">
        <f>ROUND('Production by Company'!I35/' Capacity by Company'!I35,4)</f>
        <v>0.77329999999999999</v>
      </c>
      <c r="J35" s="151">
        <f>ROUND('Production by Company'!J35/' Capacity by Company'!J35,4)</f>
        <v>0.80330000000000001</v>
      </c>
      <c r="K35" s="151">
        <f>ROUND('Production by Company'!K35/' Capacity by Company'!K35,4)</f>
        <v>0.82</v>
      </c>
      <c r="L35" s="151">
        <f>ROUND('Production by Company'!L35/' Capacity by Company'!L35,4)</f>
        <v>0.82</v>
      </c>
      <c r="M35" s="151">
        <f>ROUND('Production by Company'!M35/' Capacity by Company'!M35,4)</f>
        <v>0.84</v>
      </c>
      <c r="N35" s="151">
        <f>ROUND('Production by Company'!N35/' Capacity by Company'!N35,4)</f>
        <v>0.84</v>
      </c>
      <c r="O35" s="151">
        <f>ROUND('Production by Company'!O35/' Capacity by Company'!O35,4)</f>
        <v>0.87</v>
      </c>
      <c r="P35" s="151">
        <f>ROUND('Production by Company'!P35/' Capacity by Company'!P35,4)</f>
        <v>0.87</v>
      </c>
      <c r="Q35" s="151">
        <f>ROUND('Production by Company'!Q35/' Capacity by Company'!Q35,4)</f>
        <v>0.9</v>
      </c>
      <c r="R35" s="151">
        <f>ROUND('Production by Company'!R35/' Capacity by Company'!R35,4)</f>
        <v>0.9</v>
      </c>
      <c r="S35" s="151">
        <f>ROUND('Production by Company'!S35/' Capacity by Company'!S35,4)</f>
        <v>0.92</v>
      </c>
    </row>
    <row r="36" spans="1:19" x14ac:dyDescent="0.25">
      <c r="A36" s="156" t="s">
        <v>30</v>
      </c>
      <c r="B36" s="156" t="s">
        <v>52</v>
      </c>
      <c r="C36" s="145" t="s">
        <v>58</v>
      </c>
      <c r="D36" s="146">
        <v>0.71730000000000005</v>
      </c>
      <c r="E36" s="146">
        <v>0.70200000000000007</v>
      </c>
      <c r="F36" s="146">
        <v>0.74729999999999996</v>
      </c>
      <c r="G36" s="146">
        <v>0.78129999999999999</v>
      </c>
      <c r="H36" s="146">
        <v>0.76829999999999998</v>
      </c>
      <c r="I36" s="146">
        <v>0.72470000000000001</v>
      </c>
      <c r="J36" s="146">
        <v>0.73870000000000002</v>
      </c>
      <c r="K36" s="146">
        <v>0.74</v>
      </c>
      <c r="L36" s="146">
        <v>0.77</v>
      </c>
      <c r="M36" s="146">
        <v>0.8</v>
      </c>
      <c r="N36" s="146">
        <v>0.8</v>
      </c>
      <c r="O36" s="146">
        <v>0.82000000000000006</v>
      </c>
      <c r="P36" s="146">
        <v>0.82000000000000006</v>
      </c>
      <c r="Q36" s="146">
        <v>0.84</v>
      </c>
      <c r="R36" s="146">
        <v>0.84</v>
      </c>
      <c r="S36" s="146">
        <v>0.87</v>
      </c>
    </row>
    <row r="37" spans="1:19" x14ac:dyDescent="0.25">
      <c r="A37" s="164" t="s">
        <v>30</v>
      </c>
      <c r="B37" s="164" t="s">
        <v>30</v>
      </c>
      <c r="C37" s="143" t="s">
        <v>58</v>
      </c>
      <c r="D37" s="142">
        <f>ROUND('Production by Company'!D37/' Capacity by Company'!D37,4)</f>
        <v>0.7369</v>
      </c>
      <c r="E37" s="142">
        <f>ROUND('Production by Company'!E37/' Capacity by Company'!E37,4)</f>
        <v>0.76349999999999996</v>
      </c>
      <c r="F37" s="142">
        <f>ROUND('Production by Company'!F37/' Capacity by Company'!F37,4)</f>
        <v>0.78859999999999997</v>
      </c>
      <c r="G37" s="142">
        <f>ROUND('Production by Company'!G37/' Capacity by Company'!G37,4)</f>
        <v>0.79610000000000003</v>
      </c>
      <c r="H37" s="142">
        <f>ROUND('Production by Company'!H37/' Capacity by Company'!H37,4)</f>
        <v>0.80700000000000005</v>
      </c>
      <c r="I37" s="142">
        <f>ROUND('Production by Company'!I37/' Capacity by Company'!I37,4)</f>
        <v>0.74029999999999996</v>
      </c>
      <c r="J37" s="142">
        <f>ROUND('Production by Company'!J37/' Capacity by Company'!J37,4)</f>
        <v>0.77400000000000002</v>
      </c>
      <c r="K37" s="142">
        <f>ROUND('Production by Company'!K37/' Capacity by Company'!K37,4)</f>
        <v>0.79069999999999996</v>
      </c>
      <c r="L37" s="142">
        <f>ROUND('Production by Company'!L37/' Capacity by Company'!L37,4)</f>
        <v>0.8034</v>
      </c>
      <c r="M37" s="142">
        <f>ROUND('Production by Company'!M37/' Capacity by Company'!M37,4)</f>
        <v>0.80200000000000005</v>
      </c>
      <c r="N37" s="142">
        <f>ROUND('Production by Company'!N37/' Capacity by Company'!N37,4)</f>
        <v>0.82769999999999999</v>
      </c>
      <c r="O37" s="142">
        <f>ROUND('Production by Company'!O37/' Capacity by Company'!O37,4)</f>
        <v>0.85550000000000004</v>
      </c>
      <c r="P37" s="142">
        <f>ROUND('Production by Company'!P37/' Capacity by Company'!P37,4)</f>
        <v>0.86560000000000004</v>
      </c>
      <c r="Q37" s="142">
        <f>ROUND('Production by Company'!Q37/' Capacity by Company'!Q37,4)</f>
        <v>0.88339999999999996</v>
      </c>
      <c r="R37" s="142">
        <f>ROUND('Production by Company'!R37/' Capacity by Company'!R37,4)</f>
        <v>0.8931</v>
      </c>
      <c r="S37" s="142">
        <f>ROUND('Production by Company'!S37/' Capacity by Company'!S37,4)</f>
        <v>0.90580000000000005</v>
      </c>
    </row>
    <row r="38" spans="1:19" x14ac:dyDescent="0.25">
      <c r="A38" s="156" t="s">
        <v>39</v>
      </c>
      <c r="B38" s="156" t="s">
        <v>36</v>
      </c>
      <c r="C38" s="145" t="s">
        <v>299</v>
      </c>
      <c r="D38" s="181">
        <v>0.72230000000000005</v>
      </c>
      <c r="E38" s="181">
        <v>0.73909999999999998</v>
      </c>
      <c r="F38" s="181">
        <v>0.74580000000000002</v>
      </c>
      <c r="G38" s="181">
        <v>0.74260000000000004</v>
      </c>
      <c r="H38" s="181">
        <v>0.75439999999999996</v>
      </c>
      <c r="I38" s="181">
        <v>0.71199999999999997</v>
      </c>
      <c r="J38" s="181">
        <v>0.7329</v>
      </c>
      <c r="K38" s="181">
        <v>0.74</v>
      </c>
      <c r="L38" s="181">
        <v>0.77</v>
      </c>
      <c r="M38" s="181">
        <v>0.77</v>
      </c>
      <c r="N38" s="181">
        <v>0.8</v>
      </c>
      <c r="O38" s="181">
        <v>0.82000000000000006</v>
      </c>
      <c r="P38" s="181">
        <v>0.84</v>
      </c>
      <c r="Q38" s="181">
        <v>0.87</v>
      </c>
      <c r="R38" s="181">
        <v>0.87</v>
      </c>
      <c r="S38" s="181">
        <v>0.9</v>
      </c>
    </row>
    <row r="39" spans="1:19" x14ac:dyDescent="0.25">
      <c r="A39" s="156" t="s">
        <v>39</v>
      </c>
      <c r="B39" s="156" t="s">
        <v>36</v>
      </c>
      <c r="C39" s="145" t="s">
        <v>298</v>
      </c>
      <c r="D39" s="181">
        <v>0.77649999999999997</v>
      </c>
      <c r="E39" s="181">
        <v>0.79320000000000002</v>
      </c>
      <c r="F39" s="181">
        <v>0.79969999999999997</v>
      </c>
      <c r="G39" s="181">
        <v>0.79630000000000001</v>
      </c>
      <c r="H39" s="181">
        <v>0.81279999999999997</v>
      </c>
      <c r="I39" s="181">
        <v>0.77900000000000003</v>
      </c>
      <c r="J39" s="181">
        <v>0.79280000000000006</v>
      </c>
      <c r="K39" s="181">
        <v>0.8</v>
      </c>
      <c r="L39" s="181">
        <v>0.8</v>
      </c>
      <c r="M39" s="181">
        <v>0.82000000000000006</v>
      </c>
      <c r="N39" s="181">
        <v>0.82000000000000006</v>
      </c>
      <c r="O39" s="181">
        <v>0.84</v>
      </c>
      <c r="P39" s="181">
        <v>0.84</v>
      </c>
      <c r="Q39" s="181">
        <v>0.87</v>
      </c>
      <c r="R39" s="181">
        <v>0.9</v>
      </c>
      <c r="S39" s="181">
        <v>0.9</v>
      </c>
    </row>
    <row r="40" spans="1:19" x14ac:dyDescent="0.25">
      <c r="A40" s="156" t="s">
        <v>39</v>
      </c>
      <c r="B40" s="156" t="s">
        <v>36</v>
      </c>
      <c r="C40" s="145" t="s">
        <v>303</v>
      </c>
      <c r="D40" s="181">
        <v>0.74529999999999996</v>
      </c>
      <c r="E40" s="181">
        <v>0.76229999999999998</v>
      </c>
      <c r="F40" s="181">
        <v>0.74929999999999997</v>
      </c>
      <c r="G40" s="181">
        <v>0.76629999999999998</v>
      </c>
      <c r="H40" s="181">
        <v>0.7833</v>
      </c>
      <c r="I40" s="181">
        <v>0.72120000000000006</v>
      </c>
      <c r="J40" s="181">
        <v>0.72920000000000007</v>
      </c>
      <c r="K40" s="181">
        <v>0.74</v>
      </c>
      <c r="L40" s="181">
        <v>0.77</v>
      </c>
      <c r="M40" s="181">
        <v>0.77</v>
      </c>
      <c r="N40" s="181">
        <v>0.8</v>
      </c>
      <c r="O40" s="181">
        <v>0.82000000000000006</v>
      </c>
      <c r="P40" s="181">
        <v>0.84</v>
      </c>
      <c r="Q40" s="181">
        <v>0.87</v>
      </c>
      <c r="R40" s="181">
        <v>0.87</v>
      </c>
      <c r="S40" s="181">
        <v>0.9</v>
      </c>
    </row>
    <row r="41" spans="1:19" x14ac:dyDescent="0.25">
      <c r="A41" s="156" t="s">
        <v>39</v>
      </c>
      <c r="B41" s="156" t="s">
        <v>36</v>
      </c>
      <c r="C41" s="145" t="s">
        <v>304</v>
      </c>
      <c r="D41" s="181">
        <v>0.7722</v>
      </c>
      <c r="E41" s="181">
        <v>0.79020000000000001</v>
      </c>
      <c r="F41" s="181">
        <v>0.79820000000000002</v>
      </c>
      <c r="G41" s="181">
        <v>0.79620000000000002</v>
      </c>
      <c r="H41" s="181">
        <v>0.81430000000000002</v>
      </c>
      <c r="I41" s="181">
        <v>0.74230000000000007</v>
      </c>
      <c r="J41" s="181">
        <v>0.7823</v>
      </c>
      <c r="K41" s="181">
        <v>0.8</v>
      </c>
      <c r="L41" s="181">
        <v>0.8</v>
      </c>
      <c r="M41" s="181">
        <v>0.82000000000000006</v>
      </c>
      <c r="N41" s="181">
        <v>0.82000000000000006</v>
      </c>
      <c r="O41" s="181">
        <v>0.84</v>
      </c>
      <c r="P41" s="181">
        <v>0.84</v>
      </c>
      <c r="Q41" s="181">
        <v>0.87</v>
      </c>
      <c r="R41" s="181">
        <v>0.9</v>
      </c>
      <c r="S41" s="181">
        <v>0.9</v>
      </c>
    </row>
    <row r="42" spans="1:19" x14ac:dyDescent="0.25">
      <c r="A42" s="156" t="s">
        <v>39</v>
      </c>
      <c r="B42" s="156" t="s">
        <v>36</v>
      </c>
      <c r="C42" s="169" t="s">
        <v>12</v>
      </c>
      <c r="D42" s="181">
        <v>0.745</v>
      </c>
      <c r="E42" s="181">
        <v>0.77410000000000001</v>
      </c>
      <c r="F42" s="181">
        <v>0.75209999999999999</v>
      </c>
      <c r="G42" s="181">
        <v>0.75</v>
      </c>
      <c r="H42" s="181">
        <v>0.73060000000000003</v>
      </c>
      <c r="I42" s="181">
        <v>0.67759999999999998</v>
      </c>
      <c r="J42" s="181">
        <v>0.70540000000000003</v>
      </c>
      <c r="K42" s="181">
        <v>0.72</v>
      </c>
      <c r="L42" s="181">
        <v>0.72</v>
      </c>
      <c r="M42" s="181">
        <v>0.74</v>
      </c>
      <c r="N42" s="181">
        <v>0.74</v>
      </c>
      <c r="O42" s="181">
        <v>0.77</v>
      </c>
      <c r="P42" s="181">
        <v>0.77</v>
      </c>
      <c r="Q42" s="181">
        <v>0.8</v>
      </c>
      <c r="R42" s="181">
        <v>0.8</v>
      </c>
      <c r="S42" s="181">
        <v>0.82000000000000006</v>
      </c>
    </row>
    <row r="43" spans="1:19" x14ac:dyDescent="0.25">
      <c r="A43" s="164" t="s">
        <v>39</v>
      </c>
      <c r="B43" s="164" t="s">
        <v>36</v>
      </c>
      <c r="C43" s="143" t="s">
        <v>58</v>
      </c>
      <c r="D43" s="151">
        <f>ROUND('Production by Company'!D43/' Capacity by Company'!D43,4)</f>
        <v>0.74480000000000002</v>
      </c>
      <c r="E43" s="151">
        <f>ROUND('Production by Company'!E43/' Capacity by Company'!E43,4)</f>
        <v>0.76359999999999995</v>
      </c>
      <c r="F43" s="151">
        <f>ROUND('Production by Company'!F43/' Capacity by Company'!F43,4)</f>
        <v>0.76149999999999995</v>
      </c>
      <c r="G43" s="151">
        <f>ROUND('Production by Company'!G43/' Capacity by Company'!G43,4)</f>
        <v>0.76419999999999999</v>
      </c>
      <c r="H43" s="151">
        <f>ROUND('Production by Company'!H43/' Capacity by Company'!H43,4)</f>
        <v>0.77490000000000003</v>
      </c>
      <c r="I43" s="151">
        <f>ROUND('Production by Company'!I43/' Capacity by Company'!I43,4)</f>
        <v>0.74270000000000003</v>
      </c>
      <c r="J43" s="151">
        <f>ROUND('Production by Company'!J43/' Capacity by Company'!J43,4)</f>
        <v>0.76339999999999997</v>
      </c>
      <c r="K43" s="151">
        <f>ROUND('Production by Company'!K43/' Capacity by Company'!K43,4)</f>
        <v>0.77500000000000002</v>
      </c>
      <c r="L43" s="151">
        <f>ROUND('Production by Company'!L43/' Capacity by Company'!L43,4)</f>
        <v>0.78249999999999997</v>
      </c>
      <c r="M43" s="151">
        <f>ROUND('Production by Company'!M43/' Capacity by Company'!M43,4)</f>
        <v>0.79749999999999999</v>
      </c>
      <c r="N43" s="151">
        <f>ROUND('Production by Company'!N43/' Capacity by Company'!N43,4)</f>
        <v>0.80500000000000005</v>
      </c>
      <c r="O43" s="151">
        <f>ROUND('Production by Company'!O43/' Capacity by Company'!O43,4)</f>
        <v>0.82630000000000003</v>
      </c>
      <c r="P43" s="151">
        <f>ROUND('Production by Company'!P43/' Capacity by Company'!P43,4)</f>
        <v>0.83130000000000004</v>
      </c>
      <c r="Q43" s="151">
        <f>ROUND('Production by Company'!Q43/' Capacity by Company'!Q43,4)</f>
        <v>0.86129999999999995</v>
      </c>
      <c r="R43" s="151">
        <f>ROUND('Production by Company'!R43/' Capacity by Company'!R43,4)</f>
        <v>0.88</v>
      </c>
      <c r="S43" s="151">
        <f>ROUND('Production by Company'!S43/' Capacity by Company'!S43,4)</f>
        <v>0.89</v>
      </c>
    </row>
    <row r="44" spans="1:19" s="317" customFormat="1" x14ac:dyDescent="0.25">
      <c r="A44" s="156" t="s">
        <v>39</v>
      </c>
      <c r="B44" s="156" t="s">
        <v>53</v>
      </c>
      <c r="C44" s="128" t="s">
        <v>302</v>
      </c>
      <c r="D44" s="350">
        <v>0.82229999999999992</v>
      </c>
      <c r="E44" s="350">
        <v>0.83899999999999997</v>
      </c>
      <c r="F44" s="350">
        <v>0.84550000000000003</v>
      </c>
      <c r="G44" s="350">
        <v>0.84209999999999996</v>
      </c>
      <c r="H44" s="350">
        <v>0.85860000000000003</v>
      </c>
      <c r="I44" s="350">
        <v>0.82479999999999998</v>
      </c>
      <c r="J44" s="350">
        <v>0.83860000000000001</v>
      </c>
      <c r="K44" s="350">
        <v>0.8458</v>
      </c>
      <c r="L44" s="350">
        <v>0.8458</v>
      </c>
      <c r="M44" s="350">
        <v>0.86580000000000001</v>
      </c>
      <c r="N44" s="350">
        <v>0.86580000000000001</v>
      </c>
      <c r="O44" s="350">
        <v>0.88579999999999992</v>
      </c>
      <c r="P44" s="350">
        <v>0.88579999999999992</v>
      </c>
      <c r="Q44" s="350">
        <v>0.91579999999999995</v>
      </c>
      <c r="R44" s="350">
        <v>0.94579999999999997</v>
      </c>
      <c r="S44" s="350">
        <v>0.94579999999999997</v>
      </c>
    </row>
    <row r="45" spans="1:19" s="317" customFormat="1" x14ac:dyDescent="0.25">
      <c r="A45" s="156" t="s">
        <v>39</v>
      </c>
      <c r="B45" s="156" t="s">
        <v>53</v>
      </c>
      <c r="C45" s="128" t="s">
        <v>379</v>
      </c>
      <c r="D45" s="151">
        <v>0.70120000000000005</v>
      </c>
      <c r="E45" s="151">
        <v>0.71350000000000002</v>
      </c>
      <c r="F45" s="151">
        <v>0.71909999999999996</v>
      </c>
      <c r="G45" s="151">
        <v>0.71830000000000005</v>
      </c>
      <c r="H45" s="151">
        <v>0.73670000000000002</v>
      </c>
      <c r="I45" s="151">
        <v>0.67930000000000001</v>
      </c>
      <c r="J45" s="151">
        <v>0.70820000000000005</v>
      </c>
      <c r="K45" s="151">
        <v>0.73460000000000003</v>
      </c>
      <c r="L45" s="151">
        <v>0.76</v>
      </c>
      <c r="M45" s="151">
        <v>0.8</v>
      </c>
      <c r="N45" s="151">
        <v>0.93859999999999999</v>
      </c>
      <c r="O45" s="151">
        <v>0.97</v>
      </c>
      <c r="P45" s="151">
        <v>0.98</v>
      </c>
      <c r="Q45" s="151">
        <v>0.99</v>
      </c>
      <c r="R45" s="151">
        <v>0.99480000000000002</v>
      </c>
      <c r="S45" s="151">
        <v>1</v>
      </c>
    </row>
    <row r="46" spans="1:19" s="317" customFormat="1" x14ac:dyDescent="0.25">
      <c r="A46" s="164" t="s">
        <v>39</v>
      </c>
      <c r="B46" s="164" t="s">
        <v>53</v>
      </c>
      <c r="C46" s="143" t="s">
        <v>58</v>
      </c>
      <c r="D46" s="151">
        <f>'Production by Company'!D46/' Capacity by Company'!D46</f>
        <v>0.79202499999999998</v>
      </c>
      <c r="E46" s="151">
        <f>'Production by Company'!E46/' Capacity by Company'!E46</f>
        <v>0.80762500000000004</v>
      </c>
      <c r="F46" s="151">
        <f>'Production by Company'!F46/' Capacity by Company'!F46</f>
        <v>0.81389999999999996</v>
      </c>
      <c r="G46" s="151">
        <f>'Production by Company'!G46/' Capacity by Company'!G46</f>
        <v>0.81114999999999993</v>
      </c>
      <c r="H46" s="151">
        <f>'Production by Company'!H46/' Capacity by Company'!H46</f>
        <v>0.828125</v>
      </c>
      <c r="I46" s="151">
        <f>'Production by Company'!I46/' Capacity by Company'!I46</f>
        <v>0.78842499999999993</v>
      </c>
      <c r="J46" s="151">
        <f>'Production by Company'!J46/' Capacity by Company'!J46</f>
        <v>0.80600000000000005</v>
      </c>
      <c r="K46" s="151">
        <f>'Production by Company'!K46/' Capacity by Company'!K46</f>
        <v>0.81799999999999995</v>
      </c>
      <c r="L46" s="151">
        <f>'Production by Company'!L46/' Capacity by Company'!L46</f>
        <v>0.82434999999999992</v>
      </c>
      <c r="M46" s="151">
        <f>'Production by Company'!M46/' Capacity by Company'!M46</f>
        <v>0.84935000000000005</v>
      </c>
      <c r="N46" s="151">
        <f>'Production by Company'!N46/' Capacity by Company'!N46</f>
        <v>0.88400000000000001</v>
      </c>
      <c r="O46" s="151">
        <f>'Production by Company'!O46/' Capacity by Company'!O46</f>
        <v>0.90685000000000004</v>
      </c>
      <c r="P46" s="151">
        <f>'Production by Company'!P46/' Capacity by Company'!P46</f>
        <v>0.9093500000000001</v>
      </c>
      <c r="Q46" s="151">
        <f>'Production by Company'!Q46/' Capacity by Company'!Q46</f>
        <v>0.93435000000000001</v>
      </c>
      <c r="R46" s="151">
        <f>'Production by Company'!R46/' Capacity by Company'!R46</f>
        <v>0.95805000000000007</v>
      </c>
      <c r="S46" s="151">
        <f>'Production by Company'!S46/' Capacity by Company'!S46</f>
        <v>0.95934999999999993</v>
      </c>
    </row>
    <row r="47" spans="1:19" x14ac:dyDescent="0.25">
      <c r="A47" s="156" t="s">
        <v>39</v>
      </c>
      <c r="B47" s="156" t="s">
        <v>42</v>
      </c>
      <c r="C47" s="169" t="s">
        <v>269</v>
      </c>
      <c r="D47" s="157">
        <v>0.84150176470588245</v>
      </c>
      <c r="E47" s="157">
        <v>0.85350028235294095</v>
      </c>
      <c r="F47" s="157">
        <v>0.8554988</v>
      </c>
      <c r="G47" s="157">
        <v>0.84749731764705893</v>
      </c>
      <c r="H47" s="157">
        <v>0.85949583529411799</v>
      </c>
      <c r="I47" s="157">
        <v>0.80149435294117699</v>
      </c>
      <c r="J47" s="157">
        <v>0.85349287058823542</v>
      </c>
      <c r="K47" s="157">
        <v>0.85549138823529414</v>
      </c>
      <c r="L47" s="157">
        <v>0.85748990588235308</v>
      </c>
      <c r="M47" s="157">
        <v>0.8594884235294119</v>
      </c>
      <c r="N47" s="157">
        <v>0.86148694117647062</v>
      </c>
      <c r="O47" s="157">
        <v>0.86348545882352956</v>
      </c>
      <c r="P47" s="157">
        <v>0.86548397647058828</v>
      </c>
      <c r="Q47" s="157">
        <v>0.86748249411764711</v>
      </c>
      <c r="R47" s="157">
        <v>0.86948101176470605</v>
      </c>
      <c r="S47" s="157">
        <v>0.87147952941176476</v>
      </c>
    </row>
    <row r="48" spans="1:19" x14ac:dyDescent="0.25">
      <c r="A48" s="156" t="s">
        <v>39</v>
      </c>
      <c r="B48" s="156" t="s">
        <v>42</v>
      </c>
      <c r="C48" s="169" t="s">
        <v>301</v>
      </c>
      <c r="D48" s="157">
        <v>0.861904</v>
      </c>
      <c r="E48" s="157">
        <v>0.88</v>
      </c>
      <c r="F48" s="157">
        <v>0.888096</v>
      </c>
      <c r="G48" s="157">
        <v>0.88619199999999998</v>
      </c>
      <c r="H48" s="157">
        <v>0.90428799999999998</v>
      </c>
      <c r="I48" s="157">
        <v>0.85238400000000003</v>
      </c>
      <c r="J48" s="157">
        <v>0.91048000000000007</v>
      </c>
      <c r="K48" s="157">
        <v>0.91857600000000006</v>
      </c>
      <c r="L48" s="157">
        <v>0.92667200000000005</v>
      </c>
      <c r="M48" s="157">
        <v>0.93476800000000004</v>
      </c>
      <c r="N48" s="157">
        <v>0.94286400000000004</v>
      </c>
      <c r="O48" s="157">
        <v>0.95096000000000003</v>
      </c>
      <c r="P48" s="157">
        <v>0.96305600000000002</v>
      </c>
      <c r="Q48" s="157">
        <v>0.96715200000000001</v>
      </c>
      <c r="R48" s="157">
        <v>0.97524800000000011</v>
      </c>
      <c r="S48" s="157">
        <v>0.98334400000000011</v>
      </c>
    </row>
    <row r="49" spans="1:21" x14ac:dyDescent="0.25">
      <c r="A49" s="156" t="s">
        <v>39</v>
      </c>
      <c r="B49" s="156" t="s">
        <v>42</v>
      </c>
      <c r="C49" s="169" t="s">
        <v>12</v>
      </c>
      <c r="D49" s="157">
        <v>0.87450399999999995</v>
      </c>
      <c r="E49" s="157">
        <v>0.88500986666666703</v>
      </c>
      <c r="F49" s="157">
        <v>0.885515733333333</v>
      </c>
      <c r="G49" s="157">
        <v>0.87602160000000007</v>
      </c>
      <c r="H49" s="157">
        <v>0.88652746666666704</v>
      </c>
      <c r="I49" s="157">
        <v>0.84703333333333308</v>
      </c>
      <c r="J49" s="157">
        <v>0.87753919999999996</v>
      </c>
      <c r="K49" s="157">
        <v>0.8780450666666666</v>
      </c>
      <c r="L49" s="157">
        <v>0.87855093333333323</v>
      </c>
      <c r="M49" s="157">
        <v>0.87905679999999986</v>
      </c>
      <c r="N49" s="157">
        <v>0.87956266666666671</v>
      </c>
      <c r="O49" s="157">
        <v>0.88006853333333335</v>
      </c>
      <c r="P49" s="157">
        <v>0.89657439999999999</v>
      </c>
      <c r="Q49" s="157">
        <v>0.88108026666666661</v>
      </c>
      <c r="R49" s="157">
        <v>0.88158613333333324</v>
      </c>
      <c r="S49" s="157">
        <v>0.88209199999999988</v>
      </c>
    </row>
    <row r="50" spans="1:21" x14ac:dyDescent="0.25">
      <c r="A50" s="164" t="s">
        <v>39</v>
      </c>
      <c r="B50" s="164" t="s">
        <v>42</v>
      </c>
      <c r="C50" s="143" t="s">
        <v>58</v>
      </c>
      <c r="D50" s="151">
        <f>ROUND('Production by Company'!D50/' Capacity by Company'!D50,4)</f>
        <v>0.84589999999999999</v>
      </c>
      <c r="E50" s="151">
        <f>ROUND('Production by Company'!E50/' Capacity by Company'!E50,4)</f>
        <v>0.85929999999999995</v>
      </c>
      <c r="F50" s="151">
        <f>ROUND('Production by Company'!F50/' Capacity by Company'!F50,4)</f>
        <v>0.86260000000000003</v>
      </c>
      <c r="G50" s="151">
        <f>ROUND('Production by Company'!G50/' Capacity by Company'!G50,4)</f>
        <v>0.85589999999999999</v>
      </c>
      <c r="H50" s="151">
        <f>ROUND('Production by Company'!H50/' Capacity by Company'!H50,4)</f>
        <v>0.86919999999999997</v>
      </c>
      <c r="I50" s="151">
        <f>ROUND('Production by Company'!I50/' Capacity by Company'!I50,4)</f>
        <v>0.81259999999999999</v>
      </c>
      <c r="J50" s="151">
        <f>ROUND('Production by Company'!J50/' Capacity by Company'!J50,4)</f>
        <v>0.8659</v>
      </c>
      <c r="K50" s="151">
        <f>ROUND('Production by Company'!K50/' Capacity by Company'!K50,4)</f>
        <v>0.86919999999999997</v>
      </c>
      <c r="L50" s="151">
        <f>ROUND('Production by Company'!L50/' Capacity by Company'!L50,4)</f>
        <v>0.87250000000000005</v>
      </c>
      <c r="M50" s="151">
        <f>ROUND('Production by Company'!M50/' Capacity by Company'!M50,4)</f>
        <v>0.87590000000000001</v>
      </c>
      <c r="N50" s="151">
        <f>ROUND('Production by Company'!N50/' Capacity by Company'!N50,4)</f>
        <v>0.87919999999999998</v>
      </c>
      <c r="O50" s="151">
        <f>ROUND('Production by Company'!O50/' Capacity by Company'!O50,4)</f>
        <v>0.88249999999999995</v>
      </c>
      <c r="P50" s="151">
        <f>ROUND('Production by Company'!P50/' Capacity by Company'!P50,4)</f>
        <v>0.88670000000000004</v>
      </c>
      <c r="Q50" s="151">
        <f>ROUND('Production by Company'!Q50/' Capacity by Company'!Q50,4)</f>
        <v>0.88919999999999999</v>
      </c>
      <c r="R50" s="151">
        <f>ROUND('Production by Company'!R50/' Capacity by Company'!R50,4)</f>
        <v>0.89249999999999996</v>
      </c>
      <c r="S50" s="151">
        <f>ROUND('Production by Company'!S50/' Capacity by Company'!S50,4)</f>
        <v>0.89580000000000004</v>
      </c>
    </row>
    <row r="51" spans="1:21" x14ac:dyDescent="0.25">
      <c r="A51" s="156" t="s">
        <v>39</v>
      </c>
      <c r="B51" s="141" t="s">
        <v>109</v>
      </c>
      <c r="C51" s="145" t="s">
        <v>285</v>
      </c>
      <c r="D51" s="181">
        <v>0.81754519999999986</v>
      </c>
      <c r="E51" s="181">
        <v>0.83743546666666702</v>
      </c>
      <c r="F51" s="181">
        <v>0.84732573333333305</v>
      </c>
      <c r="G51" s="181">
        <v>0.84721599999999986</v>
      </c>
      <c r="H51" s="181">
        <v>0.858934355833333</v>
      </c>
      <c r="I51" s="181">
        <v>0.82065271166666598</v>
      </c>
      <c r="J51" s="181">
        <v>0.8523710674999998</v>
      </c>
      <c r="K51" s="181">
        <v>0.85408942333333315</v>
      </c>
      <c r="L51" s="181">
        <v>0.8558077791666665</v>
      </c>
      <c r="M51" s="181">
        <v>0.85752613499999997</v>
      </c>
      <c r="N51" s="181">
        <v>0.85924449083333332</v>
      </c>
      <c r="O51" s="181">
        <v>0.86096284666666667</v>
      </c>
      <c r="P51" s="181">
        <v>0.86268120250000002</v>
      </c>
      <c r="Q51" s="181">
        <v>0.86439955833333326</v>
      </c>
      <c r="R51" s="181">
        <v>0.86611791416666661</v>
      </c>
      <c r="S51" s="181">
        <v>0.86783626999999997</v>
      </c>
    </row>
    <row r="52" spans="1:21" x14ac:dyDescent="0.25">
      <c r="A52" s="156" t="s">
        <v>39</v>
      </c>
      <c r="B52" s="141" t="s">
        <v>109</v>
      </c>
      <c r="C52" s="169" t="s">
        <v>12</v>
      </c>
      <c r="D52" s="108">
        <v>0.88194217391304353</v>
      </c>
      <c r="E52" s="108">
        <v>0.90268760869565201</v>
      </c>
      <c r="F52" s="108">
        <v>0.91343304347826104</v>
      </c>
      <c r="G52" s="108">
        <v>0.91417847826086951</v>
      </c>
      <c r="H52" s="108">
        <v>0.92492391304347799</v>
      </c>
      <c r="I52" s="108">
        <v>0.90092913043478295</v>
      </c>
      <c r="J52" s="108">
        <v>0.93693434782608698</v>
      </c>
      <c r="K52" s="108">
        <v>0.94293956521739142</v>
      </c>
      <c r="L52" s="108">
        <v>0.94894478260869575</v>
      </c>
      <c r="M52" s="108">
        <v>0.95495000000000019</v>
      </c>
      <c r="N52" s="108">
        <v>0.96095521739130452</v>
      </c>
      <c r="O52" s="108">
        <v>0.96696043478260885</v>
      </c>
      <c r="P52" s="108">
        <v>0.97296565217391318</v>
      </c>
      <c r="Q52" s="108">
        <v>0.97897086956521751</v>
      </c>
      <c r="R52" s="108">
        <v>0.98497608695652195</v>
      </c>
      <c r="S52" s="108">
        <v>0.99098130434782628</v>
      </c>
    </row>
    <row r="53" spans="1:21" x14ac:dyDescent="0.25">
      <c r="A53" s="164" t="s">
        <v>39</v>
      </c>
      <c r="B53" s="170" t="s">
        <v>109</v>
      </c>
      <c r="C53" s="143" t="s">
        <v>58</v>
      </c>
      <c r="D53" s="151">
        <f>ROUND('Production by Company'!D53/' Capacity by Company'!D53,4)</f>
        <v>0.8175</v>
      </c>
      <c r="E53" s="151">
        <f>ROUND('Production by Company'!E53/' Capacity by Company'!E53,4)</f>
        <v>0.83740000000000003</v>
      </c>
      <c r="F53" s="151">
        <f>ROUND('Production by Company'!F53/' Capacity by Company'!F53,4)</f>
        <v>0.84730000000000005</v>
      </c>
      <c r="G53" s="151">
        <f>ROUND('Production by Company'!G53/' Capacity by Company'!G53,4)</f>
        <v>0.84719999999999995</v>
      </c>
      <c r="H53" s="151">
        <f>ROUND('Production by Company'!H53/' Capacity by Company'!H53,4)</f>
        <v>0.8589</v>
      </c>
      <c r="I53" s="151">
        <f>ROUND('Production by Company'!I53/' Capacity by Company'!I53,4)</f>
        <v>0.82069999999999999</v>
      </c>
      <c r="J53" s="151">
        <f>ROUND('Production by Company'!J53/' Capacity by Company'!J53,4)</f>
        <v>0.85240000000000005</v>
      </c>
      <c r="K53" s="151">
        <f>ROUND('Production by Company'!K53/' Capacity by Company'!K53,4)</f>
        <v>0.85409999999999997</v>
      </c>
      <c r="L53" s="151">
        <f>ROUND('Production by Company'!L53/' Capacity by Company'!L53,4)</f>
        <v>0.85580000000000001</v>
      </c>
      <c r="M53" s="151">
        <f>ROUND('Production by Company'!M53/' Capacity by Company'!M53,4)</f>
        <v>0.85750000000000004</v>
      </c>
      <c r="N53" s="151">
        <f>ROUND('Production by Company'!N53/' Capacity by Company'!N53,4)</f>
        <v>0.85919999999999996</v>
      </c>
      <c r="O53" s="151">
        <f>ROUND('Production by Company'!O53/' Capacity by Company'!O53,4)</f>
        <v>0.86099999999999999</v>
      </c>
      <c r="P53" s="151">
        <f>ROUND('Production by Company'!P53/' Capacity by Company'!P53,4)</f>
        <v>0.86270000000000002</v>
      </c>
      <c r="Q53" s="151">
        <f>ROUND('Production by Company'!Q53/' Capacity by Company'!Q53,4)</f>
        <v>0.86439999999999995</v>
      </c>
      <c r="R53" s="151">
        <f>ROUND('Production by Company'!R53/' Capacity by Company'!R53,4)</f>
        <v>0.86609999999999998</v>
      </c>
      <c r="S53" s="151">
        <f>ROUND('Production by Company'!S53/' Capacity by Company'!S53,4)</f>
        <v>0.86780000000000002</v>
      </c>
    </row>
    <row r="54" spans="1:21" x14ac:dyDescent="0.25">
      <c r="A54" s="156" t="s">
        <v>39</v>
      </c>
      <c r="B54" s="156" t="s">
        <v>106</v>
      </c>
      <c r="C54" s="169" t="s">
        <v>194</v>
      </c>
      <c r="D54" s="144">
        <v>0.79415636363636366</v>
      </c>
      <c r="E54" s="144">
        <v>0.81029090909090895</v>
      </c>
      <c r="F54" s="144">
        <v>0.81642545454545501</v>
      </c>
      <c r="G54" s="144">
        <v>0.81256000000000006</v>
      </c>
      <c r="H54" s="144">
        <v>0.83458823529411796</v>
      </c>
      <c r="I54" s="144">
        <v>0.79665818181818204</v>
      </c>
      <c r="J54" s="144">
        <v>0.82872812834224607</v>
      </c>
      <c r="K54" s="144">
        <v>0.83079807486631019</v>
      </c>
      <c r="L54" s="144">
        <v>0.83286802139037441</v>
      </c>
      <c r="M54" s="144">
        <v>0.83493796791443842</v>
      </c>
      <c r="N54" s="144">
        <v>0.83700791443850264</v>
      </c>
      <c r="O54" s="144">
        <v>0.83907786096256687</v>
      </c>
      <c r="P54" s="144">
        <v>0.84114780748663098</v>
      </c>
      <c r="Q54" s="144">
        <v>0.84321775401069521</v>
      </c>
      <c r="R54" s="144">
        <v>0.84528770053475943</v>
      </c>
      <c r="S54" s="144">
        <v>0.84735764705882355</v>
      </c>
    </row>
    <row r="55" spans="1:21" x14ac:dyDescent="0.25">
      <c r="A55" s="156" t="s">
        <v>39</v>
      </c>
      <c r="B55" s="156" t="s">
        <v>106</v>
      </c>
      <c r="C55" s="169" t="s">
        <v>12</v>
      </c>
      <c r="D55" s="157">
        <v>0.84434869846388905</v>
      </c>
      <c r="E55" s="157">
        <v>0.86015902384791698</v>
      </c>
      <c r="F55" s="157">
        <v>0.86596934923194402</v>
      </c>
      <c r="G55" s="157">
        <v>0.86177967461597238</v>
      </c>
      <c r="H55" s="157">
        <v>0.87758999999999998</v>
      </c>
      <c r="I55" s="157">
        <v>0.83319171717171803</v>
      </c>
      <c r="J55" s="157">
        <v>0.8787934343434346</v>
      </c>
      <c r="K55" s="157">
        <v>0.88439515151515169</v>
      </c>
      <c r="L55" s="157">
        <v>0.88999686868686878</v>
      </c>
      <c r="M55" s="157">
        <v>0.89559858585858609</v>
      </c>
      <c r="N55" s="157">
        <v>0.90120030303030318</v>
      </c>
      <c r="O55" s="157">
        <v>0.90680202020202028</v>
      </c>
      <c r="P55" s="157">
        <v>0.91240373737373748</v>
      </c>
      <c r="Q55" s="157">
        <v>0.91800545454545468</v>
      </c>
      <c r="R55" s="157">
        <v>0.92360717171717177</v>
      </c>
      <c r="S55" s="157">
        <v>0.92920888888888897</v>
      </c>
    </row>
    <row r="56" spans="1:21" x14ac:dyDescent="0.25">
      <c r="A56" s="164" t="s">
        <v>39</v>
      </c>
      <c r="B56" s="164" t="s">
        <v>106</v>
      </c>
      <c r="C56" s="143" t="s">
        <v>58</v>
      </c>
      <c r="D56" s="151">
        <f>ROUND('Production by Company'!D56/' Capacity by Company'!D56,4)</f>
        <v>0.79420000000000002</v>
      </c>
      <c r="E56" s="151">
        <f>ROUND('Production by Company'!E56/' Capacity by Company'!E56,4)</f>
        <v>0.81030000000000002</v>
      </c>
      <c r="F56" s="151">
        <f>ROUND('Production by Company'!F56/' Capacity by Company'!F56,4)</f>
        <v>0.81640000000000001</v>
      </c>
      <c r="G56" s="151">
        <f>ROUND('Production by Company'!G56/' Capacity by Company'!G56,4)</f>
        <v>0.81259999999999999</v>
      </c>
      <c r="H56" s="151">
        <f>ROUND('Production by Company'!H56/' Capacity by Company'!H56,4)</f>
        <v>0.83460000000000001</v>
      </c>
      <c r="I56" s="151">
        <f>ROUND('Production by Company'!I56/' Capacity by Company'!I56,4)</f>
        <v>0.79669999999999996</v>
      </c>
      <c r="J56" s="151">
        <f>ROUND('Production by Company'!J56/' Capacity by Company'!J56,4)</f>
        <v>0.82869999999999999</v>
      </c>
      <c r="K56" s="151">
        <f>ROUND('Production by Company'!K56/' Capacity by Company'!K56,4)</f>
        <v>0.83079999999999998</v>
      </c>
      <c r="L56" s="151">
        <f>ROUND('Production by Company'!L56/' Capacity by Company'!L56,4)</f>
        <v>0.83289999999999997</v>
      </c>
      <c r="M56" s="151">
        <f>ROUND('Production by Company'!M56/' Capacity by Company'!M56,4)</f>
        <v>0.83489999999999998</v>
      </c>
      <c r="N56" s="151">
        <f>ROUND('Production by Company'!N56/' Capacity by Company'!N56,4)</f>
        <v>0.83699999999999997</v>
      </c>
      <c r="O56" s="151">
        <f>ROUND('Production by Company'!O56/' Capacity by Company'!O56,4)</f>
        <v>0.83909999999999996</v>
      </c>
      <c r="P56" s="151">
        <f>ROUND('Production by Company'!P56/' Capacity by Company'!P56,4)</f>
        <v>0.84109999999999996</v>
      </c>
      <c r="Q56" s="151">
        <f>ROUND('Production by Company'!Q56/' Capacity by Company'!Q56,4)</f>
        <v>0.84319999999999995</v>
      </c>
      <c r="R56" s="151">
        <f>ROUND('Production by Company'!R56/' Capacity by Company'!R56,4)</f>
        <v>0.84530000000000005</v>
      </c>
      <c r="S56" s="151">
        <f>ROUND('Production by Company'!S56/' Capacity by Company'!S56,4)</f>
        <v>0.84740000000000004</v>
      </c>
    </row>
    <row r="57" spans="1:21" x14ac:dyDescent="0.25">
      <c r="A57" s="156" t="s">
        <v>39</v>
      </c>
      <c r="B57" s="156" t="s">
        <v>259</v>
      </c>
      <c r="C57" s="155" t="s">
        <v>308</v>
      </c>
      <c r="D57" s="144">
        <v>0.88197885714285718</v>
      </c>
      <c r="E57" s="144">
        <v>0.88246703542857141</v>
      </c>
      <c r="F57" s="144">
        <v>0.88295521371428576</v>
      </c>
      <c r="G57" s="144">
        <v>0.88344339200000022</v>
      </c>
      <c r="H57" s="144">
        <v>0.89393157028571502</v>
      </c>
      <c r="I57" s="144">
        <v>0.85441974857142899</v>
      </c>
      <c r="J57" s="144">
        <v>0.88490792685714281</v>
      </c>
      <c r="K57" s="144">
        <v>0.88539610514285705</v>
      </c>
      <c r="L57" s="144">
        <v>0.88588428342857151</v>
      </c>
      <c r="M57" s="144">
        <v>0.88637246171428574</v>
      </c>
      <c r="N57" s="144">
        <v>0.88686063999999987</v>
      </c>
      <c r="O57" s="144">
        <v>0.88734881828571432</v>
      </c>
      <c r="P57" s="144">
        <v>0.88783699657142856</v>
      </c>
      <c r="Q57" s="144">
        <v>0.88832517485714302</v>
      </c>
      <c r="R57" s="144">
        <v>0.88881335314285714</v>
      </c>
      <c r="S57" s="144">
        <v>0.88930153142857138</v>
      </c>
    </row>
    <row r="58" spans="1:21" x14ac:dyDescent="0.25">
      <c r="A58" s="156" t="s">
        <v>39</v>
      </c>
      <c r="B58" s="156" t="s">
        <v>259</v>
      </c>
      <c r="C58" s="169" t="s">
        <v>12</v>
      </c>
      <c r="D58" s="157">
        <v>0.78506171428571381</v>
      </c>
      <c r="E58" s="157">
        <v>0.78544376685714368</v>
      </c>
      <c r="F58" s="157">
        <v>0.78582581942857033</v>
      </c>
      <c r="G58" s="157">
        <v>0.78620787199999864</v>
      </c>
      <c r="H58" s="157">
        <v>0.79658992457142896</v>
      </c>
      <c r="I58" s="157">
        <v>0.74697197714285701</v>
      </c>
      <c r="J58" s="157">
        <v>0.78735402971428525</v>
      </c>
      <c r="K58" s="157">
        <v>0.78773608228571512</v>
      </c>
      <c r="L58" s="157">
        <v>0.78811813485714177</v>
      </c>
      <c r="M58" s="157">
        <v>0.78850018742857009</v>
      </c>
      <c r="N58" s="157">
        <v>0.78888224000000007</v>
      </c>
      <c r="O58" s="157">
        <v>0.78926429257142838</v>
      </c>
      <c r="P58" s="157">
        <v>0.7896463451428567</v>
      </c>
      <c r="Q58" s="157">
        <v>0.79002839771428501</v>
      </c>
      <c r="R58" s="157">
        <v>0.79041045028571333</v>
      </c>
      <c r="S58" s="157">
        <v>0.79079250285714153</v>
      </c>
    </row>
    <row r="59" spans="1:21" x14ac:dyDescent="0.25">
      <c r="A59" s="164" t="s">
        <v>39</v>
      </c>
      <c r="B59" s="164" t="s">
        <v>259</v>
      </c>
      <c r="C59" s="143" t="s">
        <v>58</v>
      </c>
      <c r="D59" s="151">
        <f>ROUND('Production by Company'!D59/' Capacity by Company'!D59,4)</f>
        <v>0.88200000000000001</v>
      </c>
      <c r="E59" s="151">
        <f>ROUND('Production by Company'!E59/' Capacity by Company'!E59,4)</f>
        <v>0.88249999999999995</v>
      </c>
      <c r="F59" s="151">
        <f>ROUND('Production by Company'!F59/' Capacity by Company'!F59,4)</f>
        <v>0.88300000000000001</v>
      </c>
      <c r="G59" s="151">
        <f>ROUND('Production by Company'!G59/' Capacity by Company'!G59,4)</f>
        <v>0.88339999999999996</v>
      </c>
      <c r="H59" s="151">
        <f>ROUND('Production by Company'!H59/' Capacity by Company'!H59,4)</f>
        <v>0.89390000000000003</v>
      </c>
      <c r="I59" s="151">
        <f>ROUND('Production by Company'!I59/' Capacity by Company'!I59,4)</f>
        <v>0.85440000000000005</v>
      </c>
      <c r="J59" s="151">
        <f>ROUND('Production by Company'!J59/' Capacity by Company'!J59,4)</f>
        <v>0.88490000000000002</v>
      </c>
      <c r="K59" s="151">
        <f>ROUND('Production by Company'!K59/' Capacity by Company'!K59,4)</f>
        <v>0.88539999999999996</v>
      </c>
      <c r="L59" s="151">
        <f>ROUND('Production by Company'!L59/' Capacity by Company'!L59,4)</f>
        <v>0.88590000000000002</v>
      </c>
      <c r="M59" s="151">
        <f>ROUND('Production by Company'!M59/' Capacity by Company'!M59,4)</f>
        <v>0.88639999999999997</v>
      </c>
      <c r="N59" s="151">
        <f>ROUND('Production by Company'!N59/' Capacity by Company'!N59,4)</f>
        <v>0.88690000000000002</v>
      </c>
      <c r="O59" s="151">
        <f>ROUND('Production by Company'!O59/' Capacity by Company'!O59,4)</f>
        <v>0.88729999999999998</v>
      </c>
      <c r="P59" s="151">
        <f>ROUND('Production by Company'!P59/' Capacity by Company'!P59,4)</f>
        <v>0.88780000000000003</v>
      </c>
      <c r="Q59" s="151">
        <f>ROUND('Production by Company'!Q59/' Capacity by Company'!Q59,4)</f>
        <v>0.88829999999999998</v>
      </c>
      <c r="R59" s="151">
        <f>ROUND('Production by Company'!R59/' Capacity by Company'!R59,4)</f>
        <v>0.88880000000000003</v>
      </c>
      <c r="S59" s="151">
        <f>ROUND('Production by Company'!S59/' Capacity by Company'!S59,4)</f>
        <v>0.88929999999999998</v>
      </c>
    </row>
    <row r="60" spans="1:21" x14ac:dyDescent="0.25">
      <c r="A60" s="156" t="s">
        <v>39</v>
      </c>
      <c r="B60" s="156" t="s">
        <v>107</v>
      </c>
      <c r="C60" s="145" t="s">
        <v>302</v>
      </c>
      <c r="D60" s="157">
        <v>0.88571730769230772</v>
      </c>
      <c r="E60" s="157">
        <v>0.88845820512820506</v>
      </c>
      <c r="F60" s="157">
        <v>0.89119910256410251</v>
      </c>
      <c r="G60" s="157">
        <v>0.89394000000000007</v>
      </c>
      <c r="H60" s="157">
        <v>0.90730999999999995</v>
      </c>
      <c r="I60" s="157">
        <v>0.85043741212121204</v>
      </c>
      <c r="J60" s="157">
        <v>0.88356482424242422</v>
      </c>
      <c r="K60" s="157">
        <v>0.88669223636363637</v>
      </c>
      <c r="L60" s="157">
        <v>0.8898196484848484</v>
      </c>
      <c r="M60" s="157">
        <v>0.89294706060606055</v>
      </c>
      <c r="N60" s="157">
        <v>0.89607447272727259</v>
      </c>
      <c r="O60" s="157">
        <v>0.89920188484848473</v>
      </c>
      <c r="P60" s="157">
        <v>0.90232929696969699</v>
      </c>
      <c r="Q60" s="157">
        <v>0.90545670909090903</v>
      </c>
      <c r="R60" s="157">
        <v>0.90858412121212118</v>
      </c>
      <c r="S60" s="157">
        <v>0.91171153333333343</v>
      </c>
      <c r="U60" s="324">
        <v>9.5600000000000004E-2</v>
      </c>
    </row>
    <row r="61" spans="1:21" x14ac:dyDescent="0.25">
      <c r="A61" s="156" t="s">
        <v>39</v>
      </c>
      <c r="B61" s="156" t="s">
        <v>107</v>
      </c>
      <c r="C61" s="169" t="s">
        <v>12</v>
      </c>
      <c r="D61" s="157">
        <v>0.79001794285714289</v>
      </c>
      <c r="E61" s="157">
        <v>0.79345000571428581</v>
      </c>
      <c r="F61" s="157">
        <v>0.79688206857142851</v>
      </c>
      <c r="G61" s="157">
        <v>0.80031413142857133</v>
      </c>
      <c r="H61" s="157">
        <v>0.81374619428571404</v>
      </c>
      <c r="I61" s="157">
        <v>0.76508120519480505</v>
      </c>
      <c r="J61" s="157">
        <v>0.80641621610389591</v>
      </c>
      <c r="K61" s="157">
        <v>0.80775122701298685</v>
      </c>
      <c r="L61" s="157">
        <v>0.8090862379220779</v>
      </c>
      <c r="M61" s="157">
        <v>0.81042124883116884</v>
      </c>
      <c r="N61" s="157">
        <v>0.81175625974025978</v>
      </c>
      <c r="O61" s="157">
        <v>0.81309127064935072</v>
      </c>
      <c r="P61" s="157">
        <v>0.81442628155844143</v>
      </c>
      <c r="Q61" s="157">
        <v>0.81576129246753237</v>
      </c>
      <c r="R61" s="157">
        <v>0.81709630337662331</v>
      </c>
      <c r="S61" s="157">
        <v>0.81843131428571425</v>
      </c>
    </row>
    <row r="62" spans="1:21" x14ac:dyDescent="0.25">
      <c r="A62" s="164" t="s">
        <v>39</v>
      </c>
      <c r="B62" s="164" t="s">
        <v>107</v>
      </c>
      <c r="C62" s="143" t="s">
        <v>58</v>
      </c>
      <c r="D62" s="151">
        <f>ROUND('Production by Company'!D62/' Capacity by Company'!D62,4)</f>
        <v>0.88570000000000004</v>
      </c>
      <c r="E62" s="151">
        <f>ROUND('Production by Company'!E62/' Capacity by Company'!E62,4)</f>
        <v>0.88849999999999996</v>
      </c>
      <c r="F62" s="151">
        <f>ROUND('Production by Company'!F62/' Capacity by Company'!F62,4)</f>
        <v>0.89119999999999999</v>
      </c>
      <c r="G62" s="151">
        <f>ROUND('Production by Company'!G62/' Capacity by Company'!G62,4)</f>
        <v>0.89390000000000003</v>
      </c>
      <c r="H62" s="151">
        <f>ROUND('Production by Company'!H62/' Capacity by Company'!H62,4)</f>
        <v>0.9073</v>
      </c>
      <c r="I62" s="151">
        <f>ROUND('Production by Company'!I62/' Capacity by Company'!I62,4)</f>
        <v>0.85040000000000004</v>
      </c>
      <c r="J62" s="151">
        <f>ROUND('Production by Company'!J62/' Capacity by Company'!J62,4)</f>
        <v>0.88360000000000005</v>
      </c>
      <c r="K62" s="151">
        <f>ROUND('Production by Company'!K62/' Capacity by Company'!K62,4)</f>
        <v>0.88670000000000004</v>
      </c>
      <c r="L62" s="151">
        <f>ROUND('Production by Company'!L62/' Capacity by Company'!L62,4)</f>
        <v>0.88980000000000004</v>
      </c>
      <c r="M62" s="151">
        <f>ROUND('Production by Company'!M62/' Capacity by Company'!M62,4)</f>
        <v>0.89290000000000003</v>
      </c>
      <c r="N62" s="151">
        <f>ROUND('Production by Company'!N62/' Capacity by Company'!N62,4)</f>
        <v>0.89610000000000001</v>
      </c>
      <c r="O62" s="151">
        <f>ROUND('Production by Company'!O62/' Capacity by Company'!O62,4)</f>
        <v>0.8992</v>
      </c>
      <c r="P62" s="151">
        <f>ROUND('Production by Company'!P62/' Capacity by Company'!P62,4)</f>
        <v>0.90229999999999999</v>
      </c>
      <c r="Q62" s="151">
        <f>ROUND('Production by Company'!Q62/' Capacity by Company'!Q62,4)</f>
        <v>0.90549999999999997</v>
      </c>
      <c r="R62" s="151">
        <f>ROUND('Production by Company'!R62/' Capacity by Company'!R62,4)</f>
        <v>0.90859999999999996</v>
      </c>
      <c r="S62" s="151">
        <f>ROUND('Production by Company'!S62/' Capacity by Company'!S62,4)</f>
        <v>0.91169999999999995</v>
      </c>
    </row>
    <row r="63" spans="1:21" s="149" customFormat="1" x14ac:dyDescent="0.25">
      <c r="A63" s="156" t="s">
        <v>39</v>
      </c>
      <c r="B63" s="156" t="s">
        <v>54</v>
      </c>
      <c r="C63" s="145" t="s">
        <v>58</v>
      </c>
      <c r="D63" s="157">
        <v>0.88571730769230772</v>
      </c>
      <c r="E63" s="157">
        <v>0.88845820512820506</v>
      </c>
      <c r="F63" s="157">
        <v>0.89119910256410251</v>
      </c>
      <c r="G63" s="157">
        <v>0.89394000000000007</v>
      </c>
      <c r="H63" s="157">
        <v>0.88731000000000004</v>
      </c>
      <c r="I63" s="157">
        <v>0.85043741212121204</v>
      </c>
      <c r="J63" s="157">
        <v>0.88356482424242422</v>
      </c>
      <c r="K63" s="157">
        <v>0.88669223636363637</v>
      </c>
      <c r="L63" s="157">
        <v>0.8898196484848484</v>
      </c>
      <c r="M63" s="157">
        <v>0.89294706060606055</v>
      </c>
      <c r="N63" s="157">
        <v>0.89607447272727259</v>
      </c>
      <c r="O63" s="157">
        <v>0.89920188484848473</v>
      </c>
      <c r="P63" s="157">
        <v>0.90232929696969699</v>
      </c>
      <c r="Q63" s="157">
        <v>0.90545670909090903</v>
      </c>
      <c r="R63" s="157">
        <v>0.90858412121212118</v>
      </c>
      <c r="S63" s="157">
        <v>0.91171153333333343</v>
      </c>
    </row>
    <row r="64" spans="1:21" x14ac:dyDescent="0.25">
      <c r="A64" s="164" t="s">
        <v>39</v>
      </c>
      <c r="B64" s="164" t="s">
        <v>39</v>
      </c>
      <c r="C64" s="143" t="s">
        <v>58</v>
      </c>
      <c r="D64" s="151">
        <f>ROUND('Production by Company'!D64/' Capacity by Company'!D64,4)</f>
        <v>0.81540000000000001</v>
      </c>
      <c r="E64" s="151">
        <f>ROUND('Production by Company'!E64/' Capacity by Company'!E64,4)</f>
        <v>0.82730000000000004</v>
      </c>
      <c r="F64" s="151">
        <f>ROUND('Production by Company'!F64/' Capacity by Company'!F64,4)</f>
        <v>0.82889999999999997</v>
      </c>
      <c r="G64" s="151">
        <f>ROUND('Production by Company'!G64/' Capacity by Company'!G64,4)</f>
        <v>0.82930000000000004</v>
      </c>
      <c r="H64" s="151">
        <f>ROUND('Production by Company'!H64/' Capacity by Company'!H64,4)</f>
        <v>0.83889999999999998</v>
      </c>
      <c r="I64" s="151">
        <f>ROUND('Production by Company'!I64/' Capacity by Company'!I64,4)</f>
        <v>0.79790000000000005</v>
      </c>
      <c r="J64" s="151">
        <f>ROUND('Production by Company'!J64/' Capacity by Company'!J64,4)</f>
        <v>0.82809999999999995</v>
      </c>
      <c r="K64" s="151">
        <f>ROUND('Production by Company'!K64/' Capacity by Company'!K64,4)</f>
        <v>0.83409999999999995</v>
      </c>
      <c r="L64" s="151">
        <f>ROUND('Production by Company'!L64/' Capacity by Company'!L64,4)</f>
        <v>0.83850000000000002</v>
      </c>
      <c r="M64" s="151">
        <f>ROUND('Production by Company'!M64/' Capacity by Company'!M64,4)</f>
        <v>0.8458</v>
      </c>
      <c r="N64" s="151">
        <f>ROUND('Production by Company'!N64/' Capacity by Company'!N64,4)</f>
        <v>0.85019999999999996</v>
      </c>
      <c r="O64" s="151">
        <f>ROUND('Production by Company'!O64/' Capacity by Company'!O64,4)</f>
        <v>0.85980000000000001</v>
      </c>
      <c r="P64" s="151">
        <f>ROUND('Production by Company'!P64/' Capacity by Company'!P64,4)</f>
        <v>0.86339999999999995</v>
      </c>
      <c r="Q64" s="151">
        <f>ROUND('Production by Company'!Q64/' Capacity by Company'!Q64,4)</f>
        <v>0.87619999999999998</v>
      </c>
      <c r="R64" s="151">
        <f>ROUND('Production by Company'!R64/' Capacity by Company'!R64,4)</f>
        <v>0.88480000000000003</v>
      </c>
      <c r="S64" s="151">
        <f>ROUND('Production by Company'!S64/' Capacity by Company'!S64,4)</f>
        <v>0.89019999999999999</v>
      </c>
    </row>
    <row r="65" spans="1:21" s="172" customFormat="1" x14ac:dyDescent="0.25">
      <c r="A65" s="156" t="s">
        <v>38</v>
      </c>
      <c r="B65" s="156" t="s">
        <v>34</v>
      </c>
      <c r="C65" s="128" t="s">
        <v>298</v>
      </c>
      <c r="D65" s="157">
        <v>0.879</v>
      </c>
      <c r="E65" s="157">
        <v>0.88779999999999992</v>
      </c>
      <c r="F65" s="157">
        <v>0.85614000000000001</v>
      </c>
      <c r="G65" s="157">
        <v>0.89660000000000006</v>
      </c>
      <c r="H65" s="157">
        <v>0.90429999999999988</v>
      </c>
      <c r="I65" s="157">
        <v>0.83250000000000002</v>
      </c>
      <c r="J65" s="157">
        <v>0.81530000000000002</v>
      </c>
      <c r="K65" s="157">
        <v>0.90839999999999987</v>
      </c>
      <c r="L65" s="157">
        <v>0.90839999999999987</v>
      </c>
      <c r="M65" s="157">
        <v>0.9254</v>
      </c>
      <c r="N65" s="157">
        <v>0.9254</v>
      </c>
      <c r="O65" s="157">
        <v>0.93140000000000001</v>
      </c>
      <c r="P65" s="157">
        <v>0.93940000000000001</v>
      </c>
      <c r="Q65" s="157">
        <v>0.94540000000000002</v>
      </c>
      <c r="R65" s="157">
        <v>0.95740000000000003</v>
      </c>
      <c r="S65" s="157">
        <v>0.96639999999999993</v>
      </c>
    </row>
    <row r="66" spans="1:21" x14ac:dyDescent="0.25">
      <c r="A66" s="156" t="s">
        <v>38</v>
      </c>
      <c r="B66" s="156" t="s">
        <v>34</v>
      </c>
      <c r="C66" s="169" t="s">
        <v>286</v>
      </c>
      <c r="D66" s="157">
        <v>0.80589820224719089</v>
      </c>
      <c r="E66" s="157">
        <v>0.80732365168539322</v>
      </c>
      <c r="F66" s="157">
        <v>0.80874910112359544</v>
      </c>
      <c r="G66" s="157">
        <v>0.81017455056179766</v>
      </c>
      <c r="H66" s="157">
        <v>0.81159999999999988</v>
      </c>
      <c r="I66" s="157">
        <v>0.78416892134831495</v>
      </c>
      <c r="J66" s="157">
        <v>0.77673784269662904</v>
      </c>
      <c r="K66" s="157">
        <v>0.81930676404494374</v>
      </c>
      <c r="L66" s="157">
        <v>0.82187568539325828</v>
      </c>
      <c r="M66" s="157">
        <v>0.82444460674157305</v>
      </c>
      <c r="N66" s="157">
        <v>0.8270135280898876</v>
      </c>
      <c r="O66" s="157">
        <v>0.82958244943820225</v>
      </c>
      <c r="P66" s="157">
        <v>0.8321513707865168</v>
      </c>
      <c r="Q66" s="157">
        <v>0.83472029213483145</v>
      </c>
      <c r="R66" s="157">
        <v>0.837289213483146</v>
      </c>
      <c r="S66" s="157">
        <v>0.83985813483146066</v>
      </c>
    </row>
    <row r="67" spans="1:21" x14ac:dyDescent="0.25">
      <c r="A67" s="156" t="s">
        <v>38</v>
      </c>
      <c r="B67" s="156" t="s">
        <v>34</v>
      </c>
      <c r="C67" s="169" t="s">
        <v>283</v>
      </c>
      <c r="D67" s="157">
        <v>0.74839535135135138</v>
      </c>
      <c r="E67" s="157">
        <v>0.75164189729729736</v>
      </c>
      <c r="F67" s="157">
        <v>0.74488844324324299</v>
      </c>
      <c r="G67" s="157">
        <v>0.7581349891891892</v>
      </c>
      <c r="H67" s="157">
        <v>0.76138153513513518</v>
      </c>
      <c r="I67" s="157">
        <v>0.72264438329238301</v>
      </c>
      <c r="J67" s="157">
        <v>0.71390723144963097</v>
      </c>
      <c r="K67" s="157">
        <v>0.76517007960687955</v>
      </c>
      <c r="L67" s="157">
        <v>0.76643292776412775</v>
      </c>
      <c r="M67" s="157">
        <v>0.76769577592137594</v>
      </c>
      <c r="N67" s="157">
        <v>0.76895862407862414</v>
      </c>
      <c r="O67" s="157">
        <v>0.77022147223587234</v>
      </c>
      <c r="P67" s="157">
        <v>0.77148432039312043</v>
      </c>
      <c r="Q67" s="157">
        <v>0.77274716855036851</v>
      </c>
      <c r="R67" s="157">
        <v>0.7740100167076166</v>
      </c>
      <c r="S67" s="157">
        <v>0.77527286486486491</v>
      </c>
    </row>
    <row r="68" spans="1:21" x14ac:dyDescent="0.25">
      <c r="A68" s="154" t="s">
        <v>38</v>
      </c>
      <c r="B68" s="154" t="s">
        <v>34</v>
      </c>
      <c r="C68" s="140" t="s">
        <v>315</v>
      </c>
      <c r="D68" s="157">
        <v>0.92199516842105278</v>
      </c>
      <c r="E68" s="157">
        <v>0.92610461210526329</v>
      </c>
      <c r="F68" s="157">
        <v>0.92021405578947402</v>
      </c>
      <c r="G68" s="157">
        <v>0.92432349947368397</v>
      </c>
      <c r="H68" s="157">
        <v>0.93843294315789483</v>
      </c>
      <c r="I68" s="157">
        <v>0.86003144306220103</v>
      </c>
      <c r="J68" s="157">
        <v>0.83162994296650705</v>
      </c>
      <c r="K68" s="157">
        <v>0.94322844287081342</v>
      </c>
      <c r="L68" s="157">
        <v>0.94482694277511947</v>
      </c>
      <c r="M68" s="157">
        <v>0.94642544267942574</v>
      </c>
      <c r="N68" s="157">
        <v>0.94802394258373202</v>
      </c>
      <c r="O68" s="157">
        <v>0.94962244248803829</v>
      </c>
      <c r="P68" s="157">
        <v>0.95122094239234434</v>
      </c>
      <c r="Q68" s="157">
        <v>0.95281944229665061</v>
      </c>
      <c r="R68" s="157">
        <v>0.95441794220095688</v>
      </c>
      <c r="S68" s="157">
        <v>0.95601644210526315</v>
      </c>
    </row>
    <row r="69" spans="1:21" x14ac:dyDescent="0.25">
      <c r="A69" s="154" t="s">
        <v>38</v>
      </c>
      <c r="B69" s="154" t="s">
        <v>34</v>
      </c>
      <c r="C69" s="145" t="s">
        <v>299</v>
      </c>
      <c r="D69" s="157">
        <v>0.88839863529411767</v>
      </c>
      <c r="E69" s="157">
        <v>0.89263824235294131</v>
      </c>
      <c r="F69" s="157">
        <v>0.87687784941176505</v>
      </c>
      <c r="G69" s="157">
        <v>0.90111745647058816</v>
      </c>
      <c r="H69" s="157">
        <v>0.9053570635294117</v>
      </c>
      <c r="I69" s="157">
        <v>0.82700619465240599</v>
      </c>
      <c r="J69" s="157">
        <v>0.78865532577540098</v>
      </c>
      <c r="K69" s="157">
        <v>0.91030445689839556</v>
      </c>
      <c r="L69" s="157">
        <v>0.91195358802139037</v>
      </c>
      <c r="M69" s="157">
        <v>0.91360271914438507</v>
      </c>
      <c r="N69" s="157">
        <v>0.91525185026737976</v>
      </c>
      <c r="O69" s="157">
        <v>0.91690098139037435</v>
      </c>
      <c r="P69" s="157">
        <v>0.91855011251336893</v>
      </c>
      <c r="Q69" s="157">
        <v>0.92019924363636352</v>
      </c>
      <c r="R69" s="157">
        <v>0.92184837475935821</v>
      </c>
      <c r="S69" s="157">
        <v>0.92349750588235291</v>
      </c>
      <c r="U69" s="324">
        <v>3.1399999999999997E-2</v>
      </c>
    </row>
    <row r="70" spans="1:21" x14ac:dyDescent="0.25">
      <c r="A70" s="154" t="s">
        <v>38</v>
      </c>
      <c r="B70" s="154" t="s">
        <v>34</v>
      </c>
      <c r="C70" s="169" t="s">
        <v>12</v>
      </c>
      <c r="D70" s="157">
        <v>0.79001794285714289</v>
      </c>
      <c r="E70" s="157">
        <v>0.79345000571428581</v>
      </c>
      <c r="F70" s="157">
        <v>0.78688206857142795</v>
      </c>
      <c r="G70" s="157">
        <v>0.80031413142857133</v>
      </c>
      <c r="H70" s="157">
        <v>0.80374619428571425</v>
      </c>
      <c r="I70" s="157">
        <v>0.75508120519480504</v>
      </c>
      <c r="J70" s="157">
        <v>0.75641621610389598</v>
      </c>
      <c r="K70" s="157">
        <v>0.80775122701298685</v>
      </c>
      <c r="L70" s="157">
        <v>0.8090862379220779</v>
      </c>
      <c r="M70" s="157">
        <v>0.81042124883116884</v>
      </c>
      <c r="N70" s="157">
        <v>0.81175625974025978</v>
      </c>
      <c r="O70" s="157">
        <v>0.81309127064935072</v>
      </c>
      <c r="P70" s="157">
        <v>0.81442628155844143</v>
      </c>
      <c r="Q70" s="157">
        <v>0.81576129246753237</v>
      </c>
      <c r="R70" s="157">
        <v>0.81709630337662331</v>
      </c>
      <c r="S70" s="157">
        <v>0.81843131428571425</v>
      </c>
    </row>
    <row r="71" spans="1:21" x14ac:dyDescent="0.25">
      <c r="A71" s="159" t="s">
        <v>38</v>
      </c>
      <c r="B71" s="159" t="s">
        <v>34</v>
      </c>
      <c r="C71" s="143" t="s">
        <v>58</v>
      </c>
      <c r="D71" s="151">
        <f>ROUND('Production by Company'!D71/' Capacity by Company'!D71,4)</f>
        <v>0.84730000000000005</v>
      </c>
      <c r="E71" s="151">
        <f>ROUND('Production by Company'!E71/' Capacity by Company'!E71,4)</f>
        <v>0.85070000000000001</v>
      </c>
      <c r="F71" s="151">
        <f>ROUND('Production by Company'!F71/' Capacity by Company'!F71,4)</f>
        <v>0.84889999999999999</v>
      </c>
      <c r="G71" s="151">
        <f>ROUND('Production by Company'!G71/' Capacity by Company'!G71,4)</f>
        <v>0.85650000000000004</v>
      </c>
      <c r="H71" s="151">
        <f>ROUND('Production by Company'!H71/' Capacity by Company'!H71,4)</f>
        <v>0.86319999999999997</v>
      </c>
      <c r="I71" s="151">
        <f>ROUND('Production by Company'!I71/' Capacity by Company'!I71,4)</f>
        <v>0.80610000000000004</v>
      </c>
      <c r="J71" s="151">
        <f>ROUND('Production by Company'!J71/' Capacity by Company'!J71,4)</f>
        <v>0.79159999999999997</v>
      </c>
      <c r="K71" s="151">
        <f>ROUND('Production by Company'!K71/' Capacity by Company'!K71,4)</f>
        <v>0.86809999999999998</v>
      </c>
      <c r="L71" s="151">
        <f>ROUND('Production by Company'!L71/' Capacity by Company'!L71,4)</f>
        <v>0.86960000000000004</v>
      </c>
      <c r="M71" s="151">
        <f>ROUND('Production by Company'!M71/' Capacity by Company'!M71,4)</f>
        <v>0.87390000000000001</v>
      </c>
      <c r="N71" s="151">
        <f>ROUND('Production by Company'!N71/' Capacity by Company'!N71,4)</f>
        <v>0.87529999999999997</v>
      </c>
      <c r="O71" s="151">
        <f>ROUND('Production by Company'!O71/' Capacity by Company'!O71,4)</f>
        <v>0.87780000000000002</v>
      </c>
      <c r="P71" s="151">
        <f>ROUND('Production by Company'!P71/' Capacity by Company'!P71,4)</f>
        <v>0.88060000000000005</v>
      </c>
      <c r="Q71" s="151">
        <f>ROUND('Production by Company'!Q71/' Capacity by Company'!Q71,4)</f>
        <v>0.88300000000000001</v>
      </c>
      <c r="R71" s="151">
        <f>ROUND('Production by Company'!R71/' Capacity by Company'!R71,4)</f>
        <v>0.88649999999999995</v>
      </c>
      <c r="S71" s="151">
        <f>ROUND('Production by Company'!S71/' Capacity by Company'!S71,4)</f>
        <v>0.88939999999999997</v>
      </c>
    </row>
    <row r="72" spans="1:21" x14ac:dyDescent="0.25">
      <c r="A72" s="154" t="s">
        <v>38</v>
      </c>
      <c r="B72" s="156" t="s">
        <v>105</v>
      </c>
      <c r="C72" s="169" t="s">
        <v>12</v>
      </c>
      <c r="D72" s="157">
        <v>0.88571730769230772</v>
      </c>
      <c r="E72" s="157">
        <v>0.88845820512820506</v>
      </c>
      <c r="F72" s="157">
        <v>0.89119910256410251</v>
      </c>
      <c r="G72" s="157">
        <v>0.88393999999999995</v>
      </c>
      <c r="H72" s="157">
        <v>0.87730999999999992</v>
      </c>
      <c r="I72" s="157">
        <v>0.74043741212121195</v>
      </c>
      <c r="J72" s="157">
        <v>0.83356482424242395</v>
      </c>
      <c r="K72" s="157">
        <v>0.88669223636363637</v>
      </c>
      <c r="L72" s="157">
        <v>0.8898196484848484</v>
      </c>
      <c r="M72" s="157">
        <v>0.89294706060606055</v>
      </c>
      <c r="N72" s="157">
        <v>0.89607447272727259</v>
      </c>
      <c r="O72" s="157">
        <v>0.89920188484848473</v>
      </c>
      <c r="P72" s="157">
        <v>0.90232929696969699</v>
      </c>
      <c r="Q72" s="157">
        <v>0.90545670909090903</v>
      </c>
      <c r="R72" s="157">
        <v>0.90858412121212118</v>
      </c>
      <c r="S72" s="157">
        <v>0.91171153333333343</v>
      </c>
    </row>
    <row r="73" spans="1:21" x14ac:dyDescent="0.25">
      <c r="A73" s="159" t="s">
        <v>38</v>
      </c>
      <c r="B73" s="164" t="s">
        <v>105</v>
      </c>
      <c r="C73" s="143" t="s">
        <v>58</v>
      </c>
      <c r="D73" s="151">
        <f>ROUND('Production by Company'!D73/' Capacity by Company'!D72,4)</f>
        <v>0.88570000000000004</v>
      </c>
      <c r="E73" s="151">
        <f>ROUND('Production by Company'!E73/' Capacity by Company'!E72,4)</f>
        <v>0.88849999999999996</v>
      </c>
      <c r="F73" s="151">
        <f>ROUND('Production by Company'!F73/' Capacity by Company'!F72,4)</f>
        <v>0.89119999999999999</v>
      </c>
      <c r="G73" s="151">
        <f>ROUND('Production by Company'!G73/' Capacity by Company'!G72,4)</f>
        <v>0.88390000000000002</v>
      </c>
      <c r="H73" s="151">
        <f>ROUND('Production by Company'!H73/' Capacity by Company'!H72,4)</f>
        <v>0.87729999999999997</v>
      </c>
      <c r="I73" s="151">
        <f>ROUND('Production by Company'!I73/' Capacity by Company'!I72,4)</f>
        <v>0.74039999999999995</v>
      </c>
      <c r="J73" s="151">
        <f>ROUND('Production by Company'!J73/' Capacity by Company'!J72,4)</f>
        <v>0.83360000000000001</v>
      </c>
      <c r="K73" s="151">
        <f>ROUND('Production by Company'!K73/' Capacity by Company'!K72,4)</f>
        <v>0.88670000000000004</v>
      </c>
      <c r="L73" s="151">
        <f>ROUND('Production by Company'!L73/' Capacity by Company'!L72,4)</f>
        <v>0.88980000000000004</v>
      </c>
      <c r="M73" s="151">
        <f>ROUND('Production by Company'!M73/' Capacity by Company'!M72,4)</f>
        <v>0.89290000000000003</v>
      </c>
      <c r="N73" s="151">
        <f>ROUND('Production by Company'!N73/' Capacity by Company'!N72,4)</f>
        <v>0.89610000000000001</v>
      </c>
      <c r="O73" s="151">
        <f>ROUND('Production by Company'!O73/' Capacity by Company'!O72,4)</f>
        <v>0.8992</v>
      </c>
      <c r="P73" s="151">
        <f>ROUND('Production by Company'!P73/' Capacity by Company'!P72,4)</f>
        <v>0.90229999999999999</v>
      </c>
      <c r="Q73" s="151">
        <f>ROUND('Production by Company'!Q73/' Capacity by Company'!Q72,4)</f>
        <v>0.90549999999999997</v>
      </c>
      <c r="R73" s="151">
        <f>ROUND('Production by Company'!R73/' Capacity by Company'!R72,4)</f>
        <v>0.90859999999999996</v>
      </c>
      <c r="S73" s="151">
        <f>ROUND('Production by Company'!S73/' Capacity by Company'!S72,4)</f>
        <v>0.91169999999999995</v>
      </c>
    </row>
    <row r="74" spans="1:21" s="387" customFormat="1" x14ac:dyDescent="0.25">
      <c r="A74" s="154" t="s">
        <v>38</v>
      </c>
      <c r="B74" s="156" t="s">
        <v>110</v>
      </c>
      <c r="C74" s="145" t="s">
        <v>12</v>
      </c>
      <c r="D74" s="350">
        <v>0.85970176470588244</v>
      </c>
      <c r="E74" s="350">
        <v>0.86170028235294127</v>
      </c>
      <c r="F74" s="350">
        <v>0.8636988000000001</v>
      </c>
      <c r="G74" s="350">
        <v>0.83569731764705901</v>
      </c>
      <c r="H74" s="350">
        <v>0.86769583529411765</v>
      </c>
      <c r="I74" s="350">
        <v>0.82969435294117699</v>
      </c>
      <c r="J74" s="350">
        <v>0.87169287058823541</v>
      </c>
      <c r="K74" s="350">
        <v>0.87369138823529413</v>
      </c>
      <c r="L74" s="350">
        <v>0.87568990588235307</v>
      </c>
      <c r="M74" s="350">
        <v>0.8776884235294119</v>
      </c>
      <c r="N74" s="350">
        <v>0.87968694117647062</v>
      </c>
      <c r="O74" s="350">
        <v>0.88168545882352956</v>
      </c>
      <c r="P74" s="350">
        <v>0.88368397647058827</v>
      </c>
      <c r="Q74" s="350">
        <v>0.8856824941176471</v>
      </c>
      <c r="R74" s="350">
        <v>0.88768101176470604</v>
      </c>
      <c r="S74" s="350">
        <v>0.88967952941176476</v>
      </c>
    </row>
    <row r="75" spans="1:21" s="387" customFormat="1" x14ac:dyDescent="0.25">
      <c r="A75" s="159" t="s">
        <v>38</v>
      </c>
      <c r="B75" s="164" t="s">
        <v>110</v>
      </c>
      <c r="C75" s="143" t="s">
        <v>58</v>
      </c>
      <c r="D75" s="151">
        <f>'Production by Company'!D75/' Capacity by Company'!D75</f>
        <v>0.85970176470588233</v>
      </c>
      <c r="E75" s="151">
        <f>'Production by Company'!E75/' Capacity by Company'!E75</f>
        <v>0.86170028235294127</v>
      </c>
      <c r="F75" s="151">
        <f>'Production by Company'!F75/' Capacity by Company'!F75</f>
        <v>0.8636988000000001</v>
      </c>
      <c r="G75" s="151">
        <f>'Production by Company'!G75/' Capacity by Company'!G75</f>
        <v>0.8356973176470589</v>
      </c>
      <c r="H75" s="151">
        <f>'Production by Company'!H75/' Capacity by Company'!H75</f>
        <v>0.86769583529411753</v>
      </c>
      <c r="I75" s="151">
        <f>'Production by Company'!I75/' Capacity by Company'!I75</f>
        <v>0.82969435294117699</v>
      </c>
      <c r="J75" s="151">
        <f>'Production by Company'!J75/' Capacity by Company'!J75</f>
        <v>0.87169287058823541</v>
      </c>
      <c r="K75" s="151">
        <f>'Production by Company'!K75/' Capacity by Company'!K75</f>
        <v>0.87369138823529402</v>
      </c>
      <c r="L75" s="151">
        <f>'Production by Company'!L75/' Capacity by Company'!L75</f>
        <v>0.87568990588235318</v>
      </c>
      <c r="M75" s="151">
        <f>'Production by Company'!M75/' Capacity by Company'!M75</f>
        <v>0.8776884235294119</v>
      </c>
      <c r="N75" s="151">
        <f>'Production by Company'!N75/' Capacity by Company'!N75</f>
        <v>0.87968694117647073</v>
      </c>
      <c r="O75" s="151">
        <f>'Production by Company'!O75/' Capacity by Company'!O75</f>
        <v>0.88168545882352967</v>
      </c>
      <c r="P75" s="151">
        <f>'Production by Company'!P75/' Capacity by Company'!P75</f>
        <v>0.88368397647058816</v>
      </c>
      <c r="Q75" s="151">
        <f>'Production by Company'!Q75/' Capacity by Company'!Q75</f>
        <v>0.8856824941176471</v>
      </c>
      <c r="R75" s="151">
        <f>'Production by Company'!R75/' Capacity by Company'!R75</f>
        <v>0.88768101176470604</v>
      </c>
      <c r="S75" s="151">
        <f>'Production by Company'!S75/' Capacity by Company'!S75</f>
        <v>0.88967952941176487</v>
      </c>
    </row>
    <row r="76" spans="1:21" x14ac:dyDescent="0.25">
      <c r="A76" s="154" t="s">
        <v>38</v>
      </c>
      <c r="B76" s="156" t="s">
        <v>223</v>
      </c>
      <c r="C76" s="145" t="s">
        <v>58</v>
      </c>
      <c r="D76" s="157">
        <v>0.89509240000000012</v>
      </c>
      <c r="E76" s="157">
        <v>0.896386868</v>
      </c>
      <c r="F76" s="157">
        <v>0.89768133600000011</v>
      </c>
      <c r="G76" s="157">
        <v>0.83897580400000005</v>
      </c>
      <c r="H76" s="157">
        <v>0.90027027200000009</v>
      </c>
      <c r="I76" s="157">
        <v>0.82156474000000002</v>
      </c>
      <c r="J76" s="157">
        <v>0.90285920799999997</v>
      </c>
      <c r="K76" s="157">
        <v>0.90415367600000007</v>
      </c>
      <c r="L76" s="157">
        <v>0.90544814400000007</v>
      </c>
      <c r="M76" s="157">
        <v>0.90674261200000006</v>
      </c>
      <c r="N76" s="157">
        <v>0.90803708000000005</v>
      </c>
      <c r="O76" s="157">
        <v>0.90933154799999993</v>
      </c>
      <c r="P76" s="157">
        <v>0.91062601600000015</v>
      </c>
      <c r="Q76" s="157">
        <v>0.91192048400000003</v>
      </c>
      <c r="R76" s="157">
        <v>0.91321495200000002</v>
      </c>
      <c r="S76" s="157">
        <v>0.91450942000000002</v>
      </c>
    </row>
    <row r="77" spans="1:21" x14ac:dyDescent="0.25">
      <c r="A77" s="159" t="s">
        <v>38</v>
      </c>
      <c r="B77" s="164" t="s">
        <v>38</v>
      </c>
      <c r="C77" s="143" t="s">
        <v>58</v>
      </c>
      <c r="D77" s="151">
        <f>ROUND('Production by Company'!D76/' Capacity by Company'!D76,4)</f>
        <v>0.84889999999999999</v>
      </c>
      <c r="E77" s="151">
        <f>ROUND('Production by Company'!E76/' Capacity by Company'!E76,4)</f>
        <v>0.85219999999999996</v>
      </c>
      <c r="F77" s="151">
        <f>ROUND('Production by Company'!F76/' Capacity by Company'!F76,4)</f>
        <v>0.85060000000000002</v>
      </c>
      <c r="G77" s="151">
        <f>ROUND('Production by Company'!G76/' Capacity by Company'!G76,4)</f>
        <v>0.85619999999999996</v>
      </c>
      <c r="H77" s="151">
        <f>ROUND('Production by Company'!H76/' Capacity by Company'!H76,4)</f>
        <v>0.86370000000000002</v>
      </c>
      <c r="I77" s="151">
        <f>ROUND('Production by Company'!I76/' Capacity by Company'!I76,4)</f>
        <v>0.80569999999999997</v>
      </c>
      <c r="J77" s="151">
        <f>ROUND('Production by Company'!J76/' Capacity by Company'!J76,4)</f>
        <v>0.79610000000000003</v>
      </c>
      <c r="K77" s="151">
        <f>ROUND('Production by Company'!K76/' Capacity by Company'!K76,4)</f>
        <v>0.86880000000000002</v>
      </c>
      <c r="L77" s="151">
        <f>ROUND('Production by Company'!L76/' Capacity by Company'!L76,4)</f>
        <v>0.87029999999999996</v>
      </c>
      <c r="M77" s="151">
        <f>ROUND('Production by Company'!M76/' Capacity by Company'!M76,4)</f>
        <v>0.87439999999999996</v>
      </c>
      <c r="N77" s="151">
        <f>ROUND('Production by Company'!N76/' Capacity by Company'!N76,4)</f>
        <v>0.876</v>
      </c>
      <c r="O77" s="151">
        <f>ROUND('Production by Company'!O76/' Capacity by Company'!O76,4)</f>
        <v>0.87839999999999996</v>
      </c>
      <c r="P77" s="151">
        <f>ROUND('Production by Company'!P76/' Capacity by Company'!P76,4)</f>
        <v>0.88119999999999998</v>
      </c>
      <c r="Q77" s="151">
        <f>ROUND('Production by Company'!Q76/' Capacity by Company'!Q76,4)</f>
        <v>0.88360000000000005</v>
      </c>
      <c r="R77" s="151">
        <f>ROUND('Production by Company'!R76/' Capacity by Company'!R76,4)</f>
        <v>0.88700000000000001</v>
      </c>
      <c r="S77" s="151">
        <f>ROUND('Production by Company'!S76/' Capacity by Company'!S76,4)</f>
        <v>0.88990000000000002</v>
      </c>
    </row>
    <row r="78" spans="1:21" x14ac:dyDescent="0.25">
      <c r="A78" s="156" t="s">
        <v>40</v>
      </c>
      <c r="B78" s="156" t="s">
        <v>18</v>
      </c>
      <c r="C78" s="169" t="s">
        <v>12</v>
      </c>
      <c r="D78" s="157">
        <v>0.79320000000000002</v>
      </c>
      <c r="E78" s="157">
        <v>0.8377</v>
      </c>
      <c r="F78" s="157">
        <v>0.85499999999999998</v>
      </c>
      <c r="G78" s="157">
        <v>0.83109999999999995</v>
      </c>
      <c r="H78" s="157">
        <v>0.84040000000000004</v>
      </c>
      <c r="I78" s="157">
        <v>0.73809999999999998</v>
      </c>
      <c r="J78" s="157">
        <v>0.78900000000000003</v>
      </c>
      <c r="K78" s="157">
        <v>0.8</v>
      </c>
      <c r="L78" s="157">
        <v>0.8</v>
      </c>
      <c r="M78" s="157">
        <v>0.82000000000000006</v>
      </c>
      <c r="N78" s="157">
        <v>0.82000000000000006</v>
      </c>
      <c r="O78" s="157">
        <v>0.84</v>
      </c>
      <c r="P78" s="157">
        <v>0.84</v>
      </c>
      <c r="Q78" s="157">
        <v>0.87</v>
      </c>
      <c r="R78" s="157">
        <v>0.87</v>
      </c>
      <c r="S78" s="157">
        <v>0.9</v>
      </c>
    </row>
    <row r="79" spans="1:21" x14ac:dyDescent="0.25">
      <c r="A79" s="156" t="s">
        <v>40</v>
      </c>
      <c r="B79" s="156" t="s">
        <v>18</v>
      </c>
      <c r="C79" s="145" t="s">
        <v>58</v>
      </c>
      <c r="D79" s="157">
        <f>'Production by Company'!D78/' Capacity by Company'!D78</f>
        <v>0.79320000000000002</v>
      </c>
      <c r="E79" s="350">
        <f>'Production by Company'!E78/' Capacity by Company'!E78</f>
        <v>0.8377</v>
      </c>
      <c r="F79" s="350">
        <f>'Production by Company'!F78/' Capacity by Company'!F78</f>
        <v>0.85499999999999998</v>
      </c>
      <c r="G79" s="350">
        <f>'Production by Company'!G78/' Capacity by Company'!G78</f>
        <v>0.83109999999999995</v>
      </c>
      <c r="H79" s="350">
        <f>'Production by Company'!H78/' Capacity by Company'!H78</f>
        <v>0.84040000000000004</v>
      </c>
      <c r="I79" s="350">
        <f>'Production by Company'!I78/' Capacity by Company'!I78</f>
        <v>0.73809999999999998</v>
      </c>
      <c r="J79" s="350">
        <f>'Production by Company'!J78/' Capacity by Company'!J78</f>
        <v>0.78900000000000003</v>
      </c>
      <c r="K79" s="350">
        <f>'Production by Company'!K78/' Capacity by Company'!K78</f>
        <v>0.8</v>
      </c>
      <c r="L79" s="350">
        <f>'Production by Company'!L78/' Capacity by Company'!L78</f>
        <v>0.8</v>
      </c>
      <c r="M79" s="350">
        <f>'Production by Company'!M78/' Capacity by Company'!M78</f>
        <v>0.82000000000000006</v>
      </c>
      <c r="N79" s="350">
        <f>'Production by Company'!N78/' Capacity by Company'!N78</f>
        <v>0.82000000000000006</v>
      </c>
      <c r="O79" s="350">
        <f>'Production by Company'!O78/' Capacity by Company'!O78</f>
        <v>0.84</v>
      </c>
      <c r="P79" s="350">
        <f>'Production by Company'!P78/' Capacity by Company'!P78</f>
        <v>0.84</v>
      </c>
      <c r="Q79" s="350">
        <f>'Production by Company'!Q78/' Capacity by Company'!Q78</f>
        <v>0.87</v>
      </c>
      <c r="R79" s="350">
        <f>'Production by Company'!R78/' Capacity by Company'!R78</f>
        <v>0.87</v>
      </c>
      <c r="S79" s="350">
        <f>'Production by Company'!S78/' Capacity by Company'!S78</f>
        <v>0.9</v>
      </c>
    </row>
    <row r="80" spans="1:21" x14ac:dyDescent="0.25">
      <c r="A80" s="156" t="s">
        <v>40</v>
      </c>
      <c r="B80" s="156" t="s">
        <v>103</v>
      </c>
      <c r="C80" s="145" t="s">
        <v>58</v>
      </c>
      <c r="D80" s="157">
        <v>0.72</v>
      </c>
      <c r="E80" s="157">
        <v>0.77</v>
      </c>
      <c r="F80" s="157">
        <v>0.8</v>
      </c>
      <c r="G80" s="157">
        <v>0.81</v>
      </c>
      <c r="H80" s="157">
        <v>0.83720000000000006</v>
      </c>
      <c r="I80" s="157">
        <v>0.80459999999999998</v>
      </c>
      <c r="J80" s="157">
        <v>0.82909999999999995</v>
      </c>
      <c r="K80" s="157">
        <v>0.8367</v>
      </c>
      <c r="L80" s="157">
        <v>0.8327</v>
      </c>
      <c r="M80" s="157">
        <v>0.84419999999999995</v>
      </c>
      <c r="N80" s="157">
        <v>0.82000000000000006</v>
      </c>
      <c r="O80" s="157">
        <v>0.85870000000000002</v>
      </c>
      <c r="P80" s="157">
        <v>0.88019999999999998</v>
      </c>
      <c r="Q80" s="157">
        <v>0.90170000000000006</v>
      </c>
      <c r="R80" s="157">
        <v>0.92320000000000002</v>
      </c>
      <c r="S80" s="157">
        <v>0.94469999999999998</v>
      </c>
    </row>
    <row r="81" spans="1:19" x14ac:dyDescent="0.25">
      <c r="A81" s="156" t="s">
        <v>40</v>
      </c>
      <c r="B81" s="156" t="s">
        <v>59</v>
      </c>
      <c r="C81" s="145" t="s">
        <v>58</v>
      </c>
      <c r="D81" s="157">
        <v>0.82950000000000002</v>
      </c>
      <c r="E81" s="157">
        <v>0.84899999999999998</v>
      </c>
      <c r="F81" s="157">
        <v>0.84620000000000006</v>
      </c>
      <c r="G81" s="157">
        <v>0.84730000000000005</v>
      </c>
      <c r="H81" s="157">
        <v>0.8629</v>
      </c>
      <c r="I81" s="157">
        <v>0.75</v>
      </c>
      <c r="J81" s="157">
        <v>0.79</v>
      </c>
      <c r="K81" s="157">
        <v>0.81710000000000005</v>
      </c>
      <c r="L81" s="157">
        <v>0.82620000000000005</v>
      </c>
      <c r="M81" s="157">
        <v>0.81</v>
      </c>
      <c r="N81" s="157">
        <v>0.82</v>
      </c>
      <c r="O81" s="157">
        <v>0.79</v>
      </c>
      <c r="P81" s="157">
        <v>0.82000000000000006</v>
      </c>
      <c r="Q81" s="157">
        <v>0.84</v>
      </c>
      <c r="R81" s="157">
        <v>0.86</v>
      </c>
      <c r="S81" s="157">
        <v>0.88</v>
      </c>
    </row>
    <row r="82" spans="1:19" x14ac:dyDescent="0.25">
      <c r="A82" s="164" t="s">
        <v>40</v>
      </c>
      <c r="B82" s="164" t="s">
        <v>40</v>
      </c>
      <c r="C82" s="143" t="s">
        <v>58</v>
      </c>
      <c r="D82" s="151">
        <f>ROUND('Production by Company'!D81/' Capacity by Company'!D81,4)</f>
        <v>0.80230000000000001</v>
      </c>
      <c r="E82" s="151">
        <f>ROUND('Production by Company'!E81/' Capacity by Company'!E81,4)</f>
        <v>0.84050000000000002</v>
      </c>
      <c r="F82" s="151">
        <f>ROUND('Production by Company'!F81/' Capacity by Company'!F81,4)</f>
        <v>0.8528</v>
      </c>
      <c r="G82" s="151">
        <f>ROUND('Production by Company'!G81/' Capacity by Company'!G81,4)</f>
        <v>0.83289999999999997</v>
      </c>
      <c r="H82" s="151">
        <f>ROUND('Production by Company'!H81/' Capacity by Company'!H81,4)</f>
        <v>0.84519999999999995</v>
      </c>
      <c r="I82" s="151">
        <f>ROUND('Production by Company'!I81/' Capacity by Company'!I81,4)</f>
        <v>0.74690000000000001</v>
      </c>
      <c r="J82" s="151">
        <f>ROUND('Production by Company'!J81/' Capacity by Company'!J81,4)</f>
        <v>0.79290000000000005</v>
      </c>
      <c r="K82" s="151">
        <f>ROUND('Production by Company'!K81/' Capacity by Company'!K81,4)</f>
        <v>0.80720000000000003</v>
      </c>
      <c r="L82" s="151">
        <f>ROUND('Production by Company'!L81/' Capacity by Company'!L81,4)</f>
        <v>0.80889999999999995</v>
      </c>
      <c r="M82" s="151">
        <f>ROUND('Production by Company'!M81/' Capacity by Company'!M81,4)</f>
        <v>0.81989999999999996</v>
      </c>
      <c r="N82" s="151">
        <f>ROUND('Production by Company'!N81/' Capacity by Company'!N81,4)</f>
        <v>0.82</v>
      </c>
      <c r="O82" s="151">
        <f>ROUND('Production by Company'!O81/' Capacity by Company'!O81,4)</f>
        <v>0.83030000000000004</v>
      </c>
      <c r="P82" s="151">
        <f>ROUND('Production by Company'!P81/' Capacity by Company'!P81,4)</f>
        <v>0.83909999999999996</v>
      </c>
      <c r="Q82" s="151">
        <f>ROUND('Production by Company'!Q81/' Capacity by Company'!Q81,4)</f>
        <v>0.86609999999999998</v>
      </c>
      <c r="R82" s="151">
        <f>ROUND('Production by Company'!R81/' Capacity by Company'!R81,4)</f>
        <v>0.87260000000000004</v>
      </c>
      <c r="S82" s="151">
        <f>ROUND('Production by Company'!S81/' Capacity by Company'!S81,4)</f>
        <v>0.89949999999999997</v>
      </c>
    </row>
    <row r="83" spans="1:19" x14ac:dyDescent="0.25">
      <c r="A83" s="156" t="s">
        <v>37</v>
      </c>
      <c r="B83" s="156" t="s">
        <v>312</v>
      </c>
      <c r="C83" s="140" t="s">
        <v>273</v>
      </c>
      <c r="D83" s="157">
        <v>0.76229999999999998</v>
      </c>
      <c r="E83" s="157">
        <v>0.77560000000000007</v>
      </c>
      <c r="F83" s="157">
        <v>0.77780000000000005</v>
      </c>
      <c r="G83" s="157">
        <v>0.78339999999999999</v>
      </c>
      <c r="H83" s="157">
        <v>0.7954</v>
      </c>
      <c r="I83" s="157">
        <v>0.77300000000000002</v>
      </c>
      <c r="J83" s="157">
        <v>0.7883</v>
      </c>
      <c r="K83" s="157">
        <v>0.8</v>
      </c>
      <c r="L83" s="157">
        <v>0.8</v>
      </c>
      <c r="M83" s="157">
        <v>0.82000000000000006</v>
      </c>
      <c r="N83" s="157">
        <v>0.82000000000000006</v>
      </c>
      <c r="O83" s="157">
        <v>0.82000000000000006</v>
      </c>
      <c r="P83" s="157">
        <v>0.84</v>
      </c>
      <c r="Q83" s="157">
        <v>0.84</v>
      </c>
      <c r="R83" s="157">
        <v>0.87</v>
      </c>
      <c r="S83" s="157">
        <v>0.87</v>
      </c>
    </row>
    <row r="84" spans="1:19" x14ac:dyDescent="0.25">
      <c r="A84" s="156" t="s">
        <v>37</v>
      </c>
      <c r="B84" s="156" t="s">
        <v>312</v>
      </c>
      <c r="C84" s="169" t="s">
        <v>12</v>
      </c>
      <c r="D84" s="157">
        <v>0.75819999999999999</v>
      </c>
      <c r="E84" s="157">
        <v>0.77932000000000001</v>
      </c>
      <c r="F84" s="157">
        <v>0.79039999999999999</v>
      </c>
      <c r="G84" s="157">
        <v>0.81120000000000003</v>
      </c>
      <c r="H84" s="157">
        <v>0.83340000000000003</v>
      </c>
      <c r="I84" s="157">
        <v>0.79049999999999998</v>
      </c>
      <c r="J84" s="157">
        <v>0.85450000000000004</v>
      </c>
      <c r="K84" s="157">
        <v>0.87</v>
      </c>
      <c r="L84" s="157">
        <v>0.87</v>
      </c>
      <c r="M84" s="157">
        <v>0.9</v>
      </c>
      <c r="N84" s="157">
        <v>0.9</v>
      </c>
      <c r="O84" s="157">
        <v>0.92</v>
      </c>
      <c r="P84" s="157">
        <v>0.92</v>
      </c>
      <c r="Q84" s="157">
        <v>0.94000000000000006</v>
      </c>
      <c r="R84" s="157">
        <v>0.94000000000000006</v>
      </c>
      <c r="S84" s="157">
        <v>0.94000000000000006</v>
      </c>
    </row>
    <row r="85" spans="1:19" x14ac:dyDescent="0.25">
      <c r="A85" s="164" t="s">
        <v>37</v>
      </c>
      <c r="B85" s="164" t="s">
        <v>312</v>
      </c>
      <c r="C85" s="143" t="s">
        <v>58</v>
      </c>
      <c r="D85" s="151">
        <f>ROUND('Production by Company'!D84/' Capacity by Company'!D84,4)</f>
        <v>0.76229999999999998</v>
      </c>
      <c r="E85" s="151">
        <f>ROUND('Production by Company'!E84/' Capacity by Company'!E84,4)</f>
        <v>0.77559999999999996</v>
      </c>
      <c r="F85" s="151">
        <f>ROUND('Production by Company'!F84/' Capacity by Company'!F84,4)</f>
        <v>0.77780000000000005</v>
      </c>
      <c r="G85" s="151">
        <f>ROUND('Production by Company'!G84/' Capacity by Company'!G84,4)</f>
        <v>0.78339999999999999</v>
      </c>
      <c r="H85" s="151">
        <f>ROUND('Production by Company'!H84/' Capacity by Company'!H84,4)</f>
        <v>0.7954</v>
      </c>
      <c r="I85" s="151">
        <f>ROUND('Production by Company'!I84/' Capacity by Company'!I84,4)</f>
        <v>0.77300000000000002</v>
      </c>
      <c r="J85" s="151">
        <f>ROUND('Production by Company'!J84/' Capacity by Company'!J84,4)</f>
        <v>0.7883</v>
      </c>
      <c r="K85" s="151">
        <f>ROUND('Production by Company'!K84/' Capacity by Company'!K84,4)</f>
        <v>0.8</v>
      </c>
      <c r="L85" s="151">
        <f>ROUND('Production by Company'!L84/' Capacity by Company'!L84,4)</f>
        <v>0.8</v>
      </c>
      <c r="M85" s="151">
        <f>ROUND('Production by Company'!M84/' Capacity by Company'!M84,4)</f>
        <v>0.82</v>
      </c>
      <c r="N85" s="151">
        <f>ROUND('Production by Company'!N84/' Capacity by Company'!N84,4)</f>
        <v>0.82</v>
      </c>
      <c r="O85" s="151">
        <f>ROUND('Production by Company'!O84/' Capacity by Company'!O84,4)</f>
        <v>0.82</v>
      </c>
      <c r="P85" s="151">
        <f>ROUND('Production by Company'!P84/' Capacity by Company'!P84,4)</f>
        <v>0.84</v>
      </c>
      <c r="Q85" s="151">
        <f>ROUND('Production by Company'!Q84/' Capacity by Company'!Q84,4)</f>
        <v>0.84</v>
      </c>
      <c r="R85" s="151">
        <f>ROUND('Production by Company'!R84/' Capacity by Company'!R84,4)</f>
        <v>0.87</v>
      </c>
      <c r="S85" s="151">
        <f>ROUND('Production by Company'!S84/' Capacity by Company'!S84,4)</f>
        <v>0.87</v>
      </c>
    </row>
    <row r="86" spans="1:19" s="317" customFormat="1" x14ac:dyDescent="0.25">
      <c r="A86" s="156" t="s">
        <v>37</v>
      </c>
      <c r="B86" s="336" t="s">
        <v>32</v>
      </c>
      <c r="C86" s="132" t="s">
        <v>427</v>
      </c>
      <c r="D86" s="350">
        <v>0.75729999999999997</v>
      </c>
      <c r="E86" s="350">
        <v>0.80400000000000005</v>
      </c>
      <c r="F86" s="350">
        <v>0.84179999999999999</v>
      </c>
      <c r="G86" s="350">
        <v>0.81789999999999996</v>
      </c>
      <c r="H86" s="350">
        <v>0.82719999999999994</v>
      </c>
      <c r="I86" s="350">
        <v>0.78489999999999993</v>
      </c>
      <c r="J86" s="350">
        <v>0.86</v>
      </c>
      <c r="K86" s="350">
        <v>0.87</v>
      </c>
      <c r="L86" s="350">
        <v>0.87</v>
      </c>
      <c r="M86" s="350">
        <v>0.89</v>
      </c>
      <c r="N86" s="350">
        <v>0.89</v>
      </c>
      <c r="O86" s="350">
        <v>0.91</v>
      </c>
      <c r="P86" s="350">
        <v>0.91</v>
      </c>
      <c r="Q86" s="350">
        <v>0.94</v>
      </c>
      <c r="R86" s="350">
        <v>0.94</v>
      </c>
      <c r="S86" s="350">
        <v>0.97</v>
      </c>
    </row>
    <row r="87" spans="1:19" s="317" customFormat="1" x14ac:dyDescent="0.25">
      <c r="A87" s="156" t="s">
        <v>37</v>
      </c>
      <c r="B87" s="336" t="s">
        <v>32</v>
      </c>
      <c r="C87" s="145" t="s">
        <v>12</v>
      </c>
      <c r="D87" s="350">
        <v>0.68</v>
      </c>
      <c r="E87" s="350">
        <v>0.71260000000000001</v>
      </c>
      <c r="F87" s="350">
        <v>0.75</v>
      </c>
      <c r="G87" s="350">
        <v>0.77</v>
      </c>
      <c r="H87" s="350">
        <v>0.79</v>
      </c>
      <c r="I87" s="350">
        <v>0.70079999999999998</v>
      </c>
      <c r="J87" s="350">
        <v>0.71040000000000003</v>
      </c>
      <c r="K87" s="350">
        <v>0.76800000000000002</v>
      </c>
      <c r="L87" s="350">
        <v>0.81599999999999995</v>
      </c>
      <c r="M87" s="350">
        <v>0.8448</v>
      </c>
      <c r="N87" s="350">
        <v>0.85599999999999998</v>
      </c>
      <c r="O87" s="350">
        <v>0.872</v>
      </c>
      <c r="P87" s="350">
        <v>0.88800000000000001</v>
      </c>
      <c r="Q87" s="350">
        <v>0.90400000000000003</v>
      </c>
      <c r="R87" s="350">
        <v>0.91200000000000003</v>
      </c>
      <c r="S87" s="350">
        <v>0.92159999999999997</v>
      </c>
    </row>
    <row r="88" spans="1:19" s="317" customFormat="1" x14ac:dyDescent="0.25">
      <c r="A88" s="164" t="s">
        <v>37</v>
      </c>
      <c r="B88" s="336" t="s">
        <v>32</v>
      </c>
      <c r="C88" s="145" t="s">
        <v>58</v>
      </c>
      <c r="D88" s="151">
        <f>'Production by Company'!D87/' Capacity by Company'!D87</f>
        <v>0.73521428571428582</v>
      </c>
      <c r="E88" s="151">
        <f>'Production by Company'!E87/' Capacity by Company'!E87</f>
        <v>0.77788571428571429</v>
      </c>
      <c r="F88" s="151">
        <f>'Production by Company'!F87/' Capacity by Company'!F87</f>
        <v>0.8155714285714285</v>
      </c>
      <c r="G88" s="151">
        <f>'Production by Company'!G87/' Capacity by Company'!G87</f>
        <v>0.80421428571428577</v>
      </c>
      <c r="H88" s="151">
        <f>'Production by Company'!H87/' Capacity by Company'!H87</f>
        <v>0.81657142857142861</v>
      </c>
      <c r="I88" s="151">
        <f>'Production by Company'!I87/' Capacity by Company'!I87</f>
        <v>0.76087142857142864</v>
      </c>
      <c r="J88" s="151">
        <f>'Production by Company'!J87/' Capacity by Company'!J87</f>
        <v>0.81725714285714279</v>
      </c>
      <c r="K88" s="151">
        <f>'Production by Company'!K87/' Capacity by Company'!K87</f>
        <v>0.84085714285714275</v>
      </c>
      <c r="L88" s="151">
        <f>'Production by Company'!L87/' Capacity by Company'!L87</f>
        <v>0.85457142857142843</v>
      </c>
      <c r="M88" s="151">
        <f>'Production by Company'!M87/' Capacity by Company'!M87</f>
        <v>0.87708571428571425</v>
      </c>
      <c r="N88" s="151">
        <f>'Production by Company'!N87/' Capacity by Company'!N87</f>
        <v>0.88028571428571423</v>
      </c>
      <c r="O88" s="151">
        <f>'Production by Company'!O87/' Capacity by Company'!O87</f>
        <v>0.89914285714285713</v>
      </c>
      <c r="P88" s="151">
        <f>'Production by Company'!P87/' Capacity by Company'!P87</f>
        <v>0.90371428571428569</v>
      </c>
      <c r="Q88" s="151">
        <f>'Production by Company'!Q87/' Capacity by Company'!Q87</f>
        <v>0.92971428571428572</v>
      </c>
      <c r="R88" s="151">
        <f>'Production by Company'!R87/' Capacity by Company'!R87</f>
        <v>0.93200000000000005</v>
      </c>
      <c r="S88" s="151">
        <f>'Production by Company'!S87/' Capacity by Company'!S87</f>
        <v>0.95617142857142845</v>
      </c>
    </row>
    <row r="89" spans="1:19" x14ac:dyDescent="0.25">
      <c r="A89" s="156" t="s">
        <v>37</v>
      </c>
      <c r="B89" s="156" t="s">
        <v>189</v>
      </c>
      <c r="C89" s="161" t="s">
        <v>308</v>
      </c>
      <c r="D89" s="157">
        <v>0.82230000000000003</v>
      </c>
      <c r="E89" s="157">
        <v>0.83399999999999996</v>
      </c>
      <c r="F89" s="157">
        <v>0.84299999999999997</v>
      </c>
      <c r="G89" s="157">
        <v>0.85270000000000001</v>
      </c>
      <c r="H89" s="157">
        <v>0.86230000000000007</v>
      </c>
      <c r="I89" s="157">
        <v>0.83560000000000001</v>
      </c>
      <c r="J89" s="157">
        <v>0.84199999999999997</v>
      </c>
      <c r="K89" s="157">
        <v>0.87</v>
      </c>
      <c r="L89" s="157">
        <v>0.87</v>
      </c>
      <c r="M89" s="157">
        <v>0.9</v>
      </c>
      <c r="N89" s="157">
        <v>0.9</v>
      </c>
      <c r="O89" s="157">
        <v>0.92</v>
      </c>
      <c r="P89" s="157">
        <v>0.92</v>
      </c>
      <c r="Q89" s="157">
        <v>0.94000000000000006</v>
      </c>
      <c r="R89" s="157">
        <v>0.94000000000000006</v>
      </c>
      <c r="S89" s="157">
        <v>0.97</v>
      </c>
    </row>
    <row r="90" spans="1:19" x14ac:dyDescent="0.25">
      <c r="A90" s="156" t="s">
        <v>37</v>
      </c>
      <c r="B90" s="156" t="s">
        <v>189</v>
      </c>
      <c r="C90" s="161" t="s">
        <v>12</v>
      </c>
      <c r="D90" s="157">
        <v>0.82350000000000001</v>
      </c>
      <c r="E90" s="157">
        <v>0.83320000000000005</v>
      </c>
      <c r="F90" s="157">
        <v>0.84279999999999999</v>
      </c>
      <c r="G90" s="157">
        <v>0.85230000000000006</v>
      </c>
      <c r="H90" s="157">
        <v>0.86199999999999999</v>
      </c>
      <c r="I90" s="157">
        <v>0.83330000000000004</v>
      </c>
      <c r="J90" s="157">
        <v>0.85330000000000006</v>
      </c>
      <c r="K90" s="157">
        <v>0.87</v>
      </c>
      <c r="L90" s="157">
        <v>0.87</v>
      </c>
      <c r="M90" s="157">
        <v>0.9</v>
      </c>
      <c r="N90" s="157">
        <v>0.9</v>
      </c>
      <c r="O90" s="157">
        <v>0.92</v>
      </c>
      <c r="P90" s="157">
        <v>0.92</v>
      </c>
      <c r="Q90" s="157">
        <v>0.94000000000000006</v>
      </c>
      <c r="R90" s="157">
        <v>0.94000000000000006</v>
      </c>
      <c r="S90" s="157">
        <v>0.97</v>
      </c>
    </row>
    <row r="91" spans="1:19" x14ac:dyDescent="0.25">
      <c r="A91" s="164" t="s">
        <v>37</v>
      </c>
      <c r="B91" s="164" t="s">
        <v>189</v>
      </c>
      <c r="C91" s="143" t="s">
        <v>58</v>
      </c>
      <c r="D91" s="151">
        <f>ROUND('Production by Company'!D90/' Capacity by Company'!D90,4)</f>
        <v>0.82230000000000003</v>
      </c>
      <c r="E91" s="151">
        <f>ROUND('Production by Company'!E90/' Capacity by Company'!E90,4)</f>
        <v>0.83399999999999996</v>
      </c>
      <c r="F91" s="151">
        <f>ROUND('Production by Company'!F90/' Capacity by Company'!F90,4)</f>
        <v>0.84299999999999997</v>
      </c>
      <c r="G91" s="151">
        <f>ROUND('Production by Company'!G90/' Capacity by Company'!G90,4)</f>
        <v>0.85270000000000001</v>
      </c>
      <c r="H91" s="151">
        <f>ROUND('Production by Company'!H90/' Capacity by Company'!H90,4)</f>
        <v>0.86229999999999996</v>
      </c>
      <c r="I91" s="151">
        <f>ROUND('Production by Company'!I90/' Capacity by Company'!I90,4)</f>
        <v>0.83560000000000001</v>
      </c>
      <c r="J91" s="151">
        <f>ROUND('Production by Company'!J90/' Capacity by Company'!J90,4)</f>
        <v>0.84199999999999997</v>
      </c>
      <c r="K91" s="151">
        <f>ROUND('Production by Company'!K90/' Capacity by Company'!K90,4)</f>
        <v>0.87</v>
      </c>
      <c r="L91" s="151">
        <f>ROUND('Production by Company'!L90/' Capacity by Company'!L90,4)</f>
        <v>0.87</v>
      </c>
      <c r="M91" s="151">
        <f>ROUND('Production by Company'!M90/' Capacity by Company'!M90,4)</f>
        <v>0.9</v>
      </c>
      <c r="N91" s="151">
        <f>ROUND('Production by Company'!N90/' Capacity by Company'!N90,4)</f>
        <v>0.9</v>
      </c>
      <c r="O91" s="151">
        <f>ROUND('Production by Company'!O90/' Capacity by Company'!O90,4)</f>
        <v>0.92</v>
      </c>
      <c r="P91" s="151">
        <f>ROUND('Production by Company'!P90/' Capacity by Company'!P90,4)</f>
        <v>0.92</v>
      </c>
      <c r="Q91" s="151">
        <f>ROUND('Production by Company'!Q90/' Capacity by Company'!Q90,4)</f>
        <v>0.94</v>
      </c>
      <c r="R91" s="151">
        <f>ROUND('Production by Company'!R90/' Capacity by Company'!R90,4)</f>
        <v>0.94</v>
      </c>
      <c r="S91" s="151">
        <f>ROUND('Production by Company'!S90/' Capacity by Company'!S90,4)</f>
        <v>0.97</v>
      </c>
    </row>
    <row r="92" spans="1:19" x14ac:dyDescent="0.25">
      <c r="A92" s="156" t="s">
        <v>37</v>
      </c>
      <c r="B92" s="156" t="s">
        <v>55</v>
      </c>
      <c r="C92" s="165" t="s">
        <v>58</v>
      </c>
      <c r="D92" s="157">
        <v>0.74940000000000007</v>
      </c>
      <c r="E92" s="157">
        <v>0.76119999999999999</v>
      </c>
      <c r="F92" s="157">
        <v>0.77</v>
      </c>
      <c r="G92" s="157">
        <v>0.78470000000000006</v>
      </c>
      <c r="H92" s="157">
        <v>0.82000000000000006</v>
      </c>
      <c r="I92" s="157">
        <v>0.72819999999999996</v>
      </c>
      <c r="J92" s="157">
        <v>0.73919999999999997</v>
      </c>
      <c r="K92" s="157">
        <v>0.74</v>
      </c>
      <c r="L92" s="157">
        <v>0.76</v>
      </c>
      <c r="M92" s="157">
        <v>0.81</v>
      </c>
      <c r="N92" s="157">
        <v>0.83000000000000007</v>
      </c>
      <c r="O92" s="157">
        <v>0.86</v>
      </c>
      <c r="P92" s="157">
        <v>0.87</v>
      </c>
      <c r="Q92" s="157">
        <v>0.9</v>
      </c>
      <c r="R92" s="157">
        <v>0.92</v>
      </c>
      <c r="S92" s="157">
        <v>0.95000000000000007</v>
      </c>
    </row>
    <row r="93" spans="1:19" x14ac:dyDescent="0.25">
      <c r="A93" s="164" t="s">
        <v>37</v>
      </c>
      <c r="B93" s="164" t="s">
        <v>37</v>
      </c>
      <c r="C93" s="167" t="s">
        <v>58</v>
      </c>
      <c r="D93" s="151">
        <f>'Production by Company'!D92/' Capacity by Company'!D92</f>
        <v>0.76089759036144589</v>
      </c>
      <c r="E93" s="151">
        <f>'Production by Company'!E92/' Capacity by Company'!E92</f>
        <v>0.78345542168674709</v>
      </c>
      <c r="F93" s="151">
        <f>'Production by Company'!F92/' Capacity by Company'!F92</f>
        <v>0.80044578313253012</v>
      </c>
      <c r="G93" s="151">
        <f>'Production by Company'!G92/' Capacity by Company'!G92</f>
        <v>0.80325903614457839</v>
      </c>
      <c r="H93" s="151">
        <f>'Production by Company'!H92/' Capacity by Company'!H92</f>
        <v>0.82056024096385538</v>
      </c>
      <c r="I93" s="151">
        <f>'Production by Company'!I92/' Capacity by Company'!I92</f>
        <v>0.76942650602409635</v>
      </c>
      <c r="J93" s="151">
        <f>'Production by Company'!J92/' Capacity by Company'!J92</f>
        <v>0.79594216867469891</v>
      </c>
      <c r="K93" s="151">
        <f>'Production by Company'!K92/' Capacity by Company'!K92</f>
        <v>0.81197590361445793</v>
      </c>
      <c r="L93" s="151">
        <f>'Production by Company'!L92/' Capacity by Company'!L92</f>
        <v>0.8214216867469879</v>
      </c>
      <c r="M93" s="151">
        <f>'Production by Company'!M92/' Capacity by Company'!M92</f>
        <v>0.85130602409638556</v>
      </c>
      <c r="N93" s="151">
        <f>'Production by Company'!N92/' Capacity by Company'!N92</f>
        <v>0.85720481927710834</v>
      </c>
      <c r="O93" s="151">
        <f>'Production by Company'!O92/' Capacity by Company'!O92</f>
        <v>0.87440963855421683</v>
      </c>
      <c r="P93" s="151">
        <f>'Production by Company'!P92/' Capacity by Company'!P92</f>
        <v>0.88318072289156624</v>
      </c>
      <c r="Q93" s="151">
        <f>'Production by Company'!Q92/' Capacity by Company'!Q92</f>
        <v>0.90279518072289155</v>
      </c>
      <c r="R93" s="151">
        <f>'Production by Company'!R92/' Capacity by Company'!R92</f>
        <v>0.91561445783132545</v>
      </c>
      <c r="S93" s="151">
        <f>'Production by Company'!S92/' Capacity by Company'!S92</f>
        <v>0.93641927710843365</v>
      </c>
    </row>
    <row r="94" spans="1:19" x14ac:dyDescent="0.25">
      <c r="A94" s="175" t="s">
        <v>57</v>
      </c>
      <c r="B94" s="175" t="s">
        <v>57</v>
      </c>
      <c r="C94" s="171" t="s">
        <v>58</v>
      </c>
      <c r="D94" s="152">
        <f>ROUND('Production by Company'!D93/' Capacity by Company'!D93,4)</f>
        <v>0.78169999999999995</v>
      </c>
      <c r="E94" s="152">
        <f>ROUND('Production by Company'!E93/' Capacity by Company'!E93,4)</f>
        <v>0.8</v>
      </c>
      <c r="F94" s="152">
        <f>ROUND('Production by Company'!F93/' Capacity by Company'!F93,4)</f>
        <v>0.81369999999999998</v>
      </c>
      <c r="G94" s="152">
        <f>ROUND('Production by Company'!G93/' Capacity by Company'!G93,4)</f>
        <v>0.81869999999999998</v>
      </c>
      <c r="H94" s="152">
        <f>ROUND('Production by Company'!H93/' Capacity by Company'!H93,4)</f>
        <v>0.82879999999999998</v>
      </c>
      <c r="I94" s="152">
        <f>ROUND('Production by Company'!I93/' Capacity by Company'!I93,4)</f>
        <v>0.77029999999999998</v>
      </c>
      <c r="J94" s="152">
        <f>ROUND('Production by Company'!J93/' Capacity by Company'!J93,4)</f>
        <v>0.79239999999999999</v>
      </c>
      <c r="K94" s="152">
        <f>ROUND('Production by Company'!K93/' Capacity by Company'!K93,4)</f>
        <v>0.81910000000000005</v>
      </c>
      <c r="L94" s="152">
        <f>ROUND('Production by Company'!L93/' Capacity by Company'!L93,4)</f>
        <v>0.82699999999999996</v>
      </c>
      <c r="M94" s="152">
        <f>ROUND('Production by Company'!M93/' Capacity by Company'!M93,4)</f>
        <v>0.83140000000000003</v>
      </c>
      <c r="N94" s="152">
        <f>ROUND('Production by Company'!N93/' Capacity by Company'!N93,4)</f>
        <v>0.84519999999999995</v>
      </c>
      <c r="O94" s="152">
        <f>ROUND('Production by Company'!O93/' Capacity by Company'!O93,4)</f>
        <v>0.86240000000000006</v>
      </c>
      <c r="P94" s="152">
        <f>ROUND('Production by Company'!P93/' Capacity by Company'!P93,4)</f>
        <v>0.86939999999999995</v>
      </c>
      <c r="Q94" s="152">
        <f>ROUND('Production by Company'!Q93/' Capacity by Company'!Q93,4)</f>
        <v>0.8831</v>
      </c>
      <c r="R94" s="152">
        <f>ROUND('Production by Company'!R93/' Capacity by Company'!R93,4)</f>
        <v>0.89139999999999997</v>
      </c>
      <c r="S94" s="152">
        <f>ROUND('Production by Company'!S93/' Capacity by Company'!S93,4)</f>
        <v>0.90139999999999998</v>
      </c>
    </row>
    <row r="96" spans="1:19" x14ac:dyDescent="0.25">
      <c r="C96" s="1" t="s">
        <v>431</v>
      </c>
      <c r="D96" s="39">
        <f>'Production by Company'!D10/' Capacity by Company'!D10</f>
        <v>0.77148349514563108</v>
      </c>
      <c r="E96" s="324">
        <f>'Production by Company'!E10/' Capacity by Company'!E10</f>
        <v>0.77766407766990298</v>
      </c>
      <c r="F96" s="324">
        <f>'Production by Company'!F10/' Capacity by Company'!F10</f>
        <v>0.80283495145631067</v>
      </c>
      <c r="G96" s="324">
        <f>'Production by Company'!G10/' Capacity by Company'!G10</f>
        <v>0.8253941747572815</v>
      </c>
      <c r="H96" s="324">
        <f>'Production by Company'!H10/' Capacity by Company'!H10</f>
        <v>0.84920291262135927</v>
      </c>
      <c r="I96" s="324">
        <f>'Production by Company'!I10/' Capacity by Company'!I10</f>
        <v>0.79463495145631069</v>
      </c>
      <c r="J96" s="324">
        <f>'Production by Company'!J10/' Capacity by Company'!J10</f>
        <v>0.74473106796116495</v>
      </c>
      <c r="K96" s="324">
        <f>'Production by Company'!K10/' Capacity by Company'!K10</f>
        <v>0.77828834951456305</v>
      </c>
      <c r="L96" s="324">
        <f>'Production by Company'!L10/' Capacity by Company'!L10</f>
        <v>0.81027864077669898</v>
      </c>
      <c r="M96" s="324">
        <f>'Production by Company'!M10/' Capacity by Company'!M10</f>
        <v>0.82055533980582529</v>
      </c>
      <c r="N96" s="324">
        <f>'Production by Company'!N10/' Capacity by Company'!N10</f>
        <v>0.83437572815533978</v>
      </c>
      <c r="O96" s="324">
        <f>'Production by Company'!O10/' Capacity by Company'!O10</f>
        <v>0.84538058252427195</v>
      </c>
      <c r="P96" s="324">
        <f>'Production by Company'!P10/' Capacity by Company'!P10</f>
        <v>0.85701650485436898</v>
      </c>
      <c r="Q96" s="324">
        <f>'Production by Company'!Q10/' Capacity by Company'!Q10</f>
        <v>0.86603106796116514</v>
      </c>
      <c r="R96" s="324">
        <f>'Production by Company'!R10/' Capacity by Company'!R10</f>
        <v>0.88830776699029124</v>
      </c>
      <c r="S96" s="324">
        <f>'Production by Company'!S10/' Capacity by Company'!S10</f>
        <v>0.91690970873786404</v>
      </c>
    </row>
    <row r="97" spans="3:19" x14ac:dyDescent="0.25">
      <c r="C97" s="1" t="s">
        <v>432</v>
      </c>
      <c r="D97" s="39">
        <f>'Production by Company'!D96/' Capacity by Company'!D95</f>
        <v>0.78174452676659534</v>
      </c>
      <c r="E97" s="324">
        <f>'Production by Company'!E96/' Capacity by Company'!E95</f>
        <v>0.80006811991434679</v>
      </c>
      <c r="F97" s="324">
        <f>'Production by Company'!F96/' Capacity by Company'!F95</f>
        <v>0.81378410958904113</v>
      </c>
      <c r="G97" s="324">
        <f>'Production by Company'!G96/' Capacity by Company'!G95</f>
        <v>0.81869144224765866</v>
      </c>
      <c r="H97" s="324">
        <f>'Production by Company'!H96/' Capacity by Company'!H95</f>
        <v>0.82872334426229521</v>
      </c>
      <c r="I97" s="324">
        <f>'Production by Company'!I96/' Capacity by Company'!I95</f>
        <v>0.77016595718654424</v>
      </c>
      <c r="J97" s="324">
        <f>'Production by Company'!J96/' Capacity by Company'!J95</f>
        <v>0.79257097244094477</v>
      </c>
      <c r="K97" s="324">
        <f>'Production by Company'!K96/' Capacity by Company'!K95</f>
        <v>0.81925664566929124</v>
      </c>
      <c r="L97" s="324">
        <f>'Production by Company'!L96/' Capacity by Company'!L95</f>
        <v>0.82704902252693446</v>
      </c>
      <c r="M97" s="324">
        <f>'Production by Company'!M96/' Capacity by Company'!M95</f>
        <v>0.83144202938295808</v>
      </c>
      <c r="N97" s="324">
        <f>'Production by Company'!N96/' Capacity by Company'!N95</f>
        <v>0.84524385112634681</v>
      </c>
      <c r="O97" s="324">
        <f>'Production by Company'!O96/' Capacity by Company'!O95</f>
        <v>0.86247348873653285</v>
      </c>
      <c r="P97" s="324">
        <f>'Production by Company'!P96/' Capacity by Company'!P95</f>
        <v>0.86946607407407417</v>
      </c>
      <c r="Q97" s="324">
        <f>'Production by Company'!Q96/' Capacity by Company'!Q95</f>
        <v>0.88320502144249513</v>
      </c>
      <c r="R97" s="324">
        <f>'Production by Company'!R96/' Capacity by Company'!R95</f>
        <v>0.89146147368421058</v>
      </c>
      <c r="S97" s="324">
        <f>'Production by Company'!S96/' Capacity by Company'!S95</f>
        <v>0.9013599727095517</v>
      </c>
    </row>
    <row r="99" spans="3:19" x14ac:dyDescent="0.25">
      <c r="D99" s="137"/>
      <c r="E99" s="137"/>
      <c r="F99" s="137"/>
      <c r="G99" s="137"/>
      <c r="H99" s="137"/>
    </row>
    <row r="100" spans="3:19" x14ac:dyDescent="0.25">
      <c r="D100" s="137"/>
      <c r="E100" s="137"/>
      <c r="F100" s="137"/>
      <c r="G100" s="137"/>
      <c r="H100" s="137"/>
    </row>
    <row r="101" spans="3:19" x14ac:dyDescent="0.25">
      <c r="D101" s="137"/>
      <c r="E101" s="137"/>
      <c r="F101" s="137"/>
      <c r="G101" s="137"/>
      <c r="H101" s="137"/>
    </row>
  </sheetData>
  <sortState xmlns:xlrd2="http://schemas.microsoft.com/office/spreadsheetml/2017/richdata2" ref="A3:S131">
    <sortCondition ref="A3:A131"/>
    <sortCondition ref="B3:B13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2C6F-52E7-46AE-9C90-64D890C2B0F9}">
  <dimension ref="A1:AD323"/>
  <sheetViews>
    <sheetView showGridLines="0" showRuler="0" topLeftCell="C1" zoomScale="95" zoomScaleNormal="95" workbookViewId="0">
      <pane ySplit="1" topLeftCell="A2" activePane="bottomLeft" state="frozen"/>
      <selection pane="bottomLeft" activeCell="S11" sqref="S11"/>
    </sheetView>
  </sheetViews>
  <sheetFormatPr defaultColWidth="9" defaultRowHeight="12.75" x14ac:dyDescent="0.2"/>
  <cols>
    <col min="1" max="1" width="13" style="53" customWidth="1"/>
    <col min="2" max="2" width="21" style="76" bestFit="1" customWidth="1"/>
    <col min="3" max="3" width="53.5703125" style="53" bestFit="1" customWidth="1"/>
    <col min="4" max="4" width="7.7109375" style="53" bestFit="1" customWidth="1"/>
    <col min="5" max="6" width="8.28515625" style="53" bestFit="1" customWidth="1"/>
    <col min="7" max="7" width="9.7109375" style="53" bestFit="1" customWidth="1"/>
    <col min="8" max="8" width="7.7109375" style="53" bestFit="1" customWidth="1"/>
    <col min="9" max="9" width="10" style="53" bestFit="1" customWidth="1"/>
    <col min="10" max="15" width="7.7109375" style="53" bestFit="1" customWidth="1"/>
    <col min="16" max="18" width="8" style="53" bestFit="1" customWidth="1"/>
    <col min="19" max="19" width="8.5703125" style="53" bestFit="1" customWidth="1"/>
    <col min="20" max="23" width="9" style="53"/>
    <col min="24" max="25" width="10" style="53" bestFit="1" customWidth="1"/>
    <col min="26" max="16384" width="9" style="53"/>
  </cols>
  <sheetData>
    <row r="1" spans="1:25" x14ac:dyDescent="0.2">
      <c r="A1" s="518" t="s">
        <v>29</v>
      </c>
      <c r="B1" s="518" t="s">
        <v>15</v>
      </c>
      <c r="C1" s="518" t="s">
        <v>359</v>
      </c>
      <c r="D1" s="519">
        <v>2015</v>
      </c>
      <c r="E1" s="519">
        <v>2016</v>
      </c>
      <c r="F1" s="519">
        <v>2017</v>
      </c>
      <c r="G1" s="519">
        <v>2018</v>
      </c>
      <c r="H1" s="519">
        <v>2019</v>
      </c>
      <c r="I1" s="519">
        <v>2020</v>
      </c>
      <c r="J1" s="519" t="s">
        <v>28</v>
      </c>
      <c r="K1" s="519" t="s">
        <v>3</v>
      </c>
      <c r="L1" s="519" t="s">
        <v>4</v>
      </c>
      <c r="M1" s="519" t="s">
        <v>5</v>
      </c>
      <c r="N1" s="519" t="s">
        <v>6</v>
      </c>
      <c r="O1" s="519" t="s">
        <v>7</v>
      </c>
      <c r="P1" s="519" t="s">
        <v>8</v>
      </c>
      <c r="Q1" s="519" t="s">
        <v>9</v>
      </c>
      <c r="R1" s="519" t="s">
        <v>10</v>
      </c>
      <c r="S1" s="520" t="s">
        <v>16</v>
      </c>
    </row>
    <row r="2" spans="1:25" x14ac:dyDescent="0.2">
      <c r="A2" s="521" t="s">
        <v>30</v>
      </c>
      <c r="B2" s="521" t="s">
        <v>31</v>
      </c>
      <c r="C2" s="522" t="s">
        <v>43</v>
      </c>
      <c r="D2" s="523">
        <f>' Capacity by Company'!D10</f>
        <v>4.12</v>
      </c>
      <c r="E2" s="523">
        <f>' Capacity by Company'!E10</f>
        <v>4.12</v>
      </c>
      <c r="F2" s="523">
        <f>' Capacity by Company'!F10</f>
        <v>4.12</v>
      </c>
      <c r="G2" s="523">
        <f>' Capacity by Company'!G10</f>
        <v>4.12</v>
      </c>
      <c r="H2" s="523">
        <f>' Capacity by Company'!H10</f>
        <v>4.12</v>
      </c>
      <c r="I2" s="523">
        <f>' Capacity by Company'!I10</f>
        <v>4.12</v>
      </c>
      <c r="J2" s="523">
        <f>' Capacity by Company'!J10</f>
        <v>4.12</v>
      </c>
      <c r="K2" s="523">
        <f>' Capacity by Company'!K10</f>
        <v>4.12</v>
      </c>
      <c r="L2" s="523">
        <f>' Capacity by Company'!L10</f>
        <v>4.12</v>
      </c>
      <c r="M2" s="523">
        <f>' Capacity by Company'!M10</f>
        <v>4.12</v>
      </c>
      <c r="N2" s="523">
        <f>' Capacity by Company'!N10</f>
        <v>4.12</v>
      </c>
      <c r="O2" s="523">
        <f>' Capacity by Company'!O10</f>
        <v>4.12</v>
      </c>
      <c r="P2" s="523">
        <f>' Capacity by Company'!P10</f>
        <v>4.12</v>
      </c>
      <c r="Q2" s="523">
        <f>' Capacity by Company'!Q10</f>
        <v>4.12</v>
      </c>
      <c r="R2" s="523">
        <f>' Capacity by Company'!R10</f>
        <v>4.12</v>
      </c>
      <c r="S2" s="523">
        <f>' Capacity by Company'!S10</f>
        <v>4.12</v>
      </c>
    </row>
    <row r="3" spans="1:25" x14ac:dyDescent="0.2">
      <c r="A3" s="521" t="s">
        <v>30</v>
      </c>
      <c r="B3" s="521" t="s">
        <v>31</v>
      </c>
      <c r="C3" s="522" t="s">
        <v>44</v>
      </c>
      <c r="D3" s="523">
        <f>'Production by Company'!D10</f>
        <v>3.178512</v>
      </c>
      <c r="E3" s="523">
        <f>'Production by Company'!E10</f>
        <v>3.2039760000000004</v>
      </c>
      <c r="F3" s="523">
        <f>'Production by Company'!F10</f>
        <v>3.30768</v>
      </c>
      <c r="G3" s="523">
        <f>'Production by Company'!G10</f>
        <v>3.4006239999999996</v>
      </c>
      <c r="H3" s="523">
        <f>'Production by Company'!H10</f>
        <v>3.4987160000000004</v>
      </c>
      <c r="I3" s="523">
        <f>'Production by Company'!I10</f>
        <v>3.2738960000000001</v>
      </c>
      <c r="J3" s="523">
        <f>'Production by Company'!J10</f>
        <v>3.0682919999999996</v>
      </c>
      <c r="K3" s="523">
        <f>'Production by Company'!K10</f>
        <v>3.2065479999999997</v>
      </c>
      <c r="L3" s="523">
        <f>'Production by Company'!L10</f>
        <v>3.3383479999999999</v>
      </c>
      <c r="M3" s="523">
        <f>'Production by Company'!M10</f>
        <v>3.3806880000000001</v>
      </c>
      <c r="N3" s="523">
        <f>'Production by Company'!N10</f>
        <v>3.4376280000000001</v>
      </c>
      <c r="O3" s="523">
        <f>'Production by Company'!O10</f>
        <v>3.4829680000000005</v>
      </c>
      <c r="P3" s="523">
        <f>'Production by Company'!P10</f>
        <v>3.5309080000000002</v>
      </c>
      <c r="Q3" s="523">
        <f>'Production by Company'!Q10</f>
        <v>3.5680480000000006</v>
      </c>
      <c r="R3" s="523">
        <f>'Production by Company'!R10</f>
        <v>3.6598280000000001</v>
      </c>
      <c r="S3" s="523">
        <f>'Production by Company'!S10</f>
        <v>3.7776679999999998</v>
      </c>
      <c r="U3" s="37">
        <f>'Production by Company'!D4</f>
        <v>0.315108</v>
      </c>
      <c r="V3" s="37">
        <f>'Production by Company'!E4</f>
        <v>0.30797999999999998</v>
      </c>
      <c r="W3" s="37">
        <f>'Production by Company'!F4</f>
        <v>0.32111999999999996</v>
      </c>
      <c r="X3" s="37">
        <f>'Production by Company'!G4</f>
        <v>0.32345999999999997</v>
      </c>
      <c r="Y3" s="37">
        <f>'Production by Company'!H4</f>
        <v>0.30146400000000001</v>
      </c>
    </row>
    <row r="4" spans="1:25" x14ac:dyDescent="0.2">
      <c r="A4" s="521" t="s">
        <v>30</v>
      </c>
      <c r="B4" s="521" t="s">
        <v>31</v>
      </c>
      <c r="C4" s="522" t="s">
        <v>45</v>
      </c>
      <c r="D4" s="524">
        <f>'Operating Efficiency(%)'!D10</f>
        <v>0.77148349514563108</v>
      </c>
      <c r="E4" s="524">
        <f>'Operating Efficiency(%)'!E10</f>
        <v>0.77769999999999995</v>
      </c>
      <c r="F4" s="524">
        <f>'Operating Efficiency(%)'!F10</f>
        <v>0.80279999999999996</v>
      </c>
      <c r="G4" s="524">
        <f>'Operating Efficiency(%)'!G10</f>
        <v>0.82540000000000002</v>
      </c>
      <c r="H4" s="524">
        <f>'Operating Efficiency(%)'!H10</f>
        <v>0.84919999999999995</v>
      </c>
      <c r="I4" s="524">
        <f>'Operating Efficiency(%)'!I10</f>
        <v>0.79459999999999997</v>
      </c>
      <c r="J4" s="524">
        <f>'Operating Efficiency(%)'!J10</f>
        <v>0.74470000000000003</v>
      </c>
      <c r="K4" s="524">
        <f>'Operating Efficiency(%)'!K10</f>
        <v>0.77829999999999999</v>
      </c>
      <c r="L4" s="524">
        <f>'Operating Efficiency(%)'!L10</f>
        <v>0.81030000000000002</v>
      </c>
      <c r="M4" s="524">
        <f>'Operating Efficiency(%)'!M10</f>
        <v>0.8206</v>
      </c>
      <c r="N4" s="524">
        <f>'Operating Efficiency(%)'!N10</f>
        <v>0.83440000000000003</v>
      </c>
      <c r="O4" s="524">
        <f>'Operating Efficiency(%)'!O10</f>
        <v>0.84540000000000004</v>
      </c>
      <c r="P4" s="524">
        <f>'Operating Efficiency(%)'!P10</f>
        <v>0.85699999999999998</v>
      </c>
      <c r="Q4" s="524">
        <f>'Operating Efficiency(%)'!Q10</f>
        <v>0.86599999999999999</v>
      </c>
      <c r="R4" s="524">
        <f>'Operating Efficiency(%)'!R10</f>
        <v>0.88829999999999998</v>
      </c>
      <c r="S4" s="524">
        <f>'Operating Efficiency(%)'!S10</f>
        <v>0.91690000000000005</v>
      </c>
    </row>
    <row r="5" spans="1:25" x14ac:dyDescent="0.2">
      <c r="A5" s="521" t="s">
        <v>30</v>
      </c>
      <c r="B5" s="521" t="s">
        <v>31</v>
      </c>
      <c r="C5" s="522" t="s">
        <v>46</v>
      </c>
      <c r="D5" s="525">
        <v>5.42</v>
      </c>
      <c r="E5" s="525">
        <v>6.12</v>
      </c>
      <c r="F5" s="525">
        <v>6.73</v>
      </c>
      <c r="G5" s="525">
        <v>7.25</v>
      </c>
      <c r="H5" s="525">
        <v>7.88</v>
      </c>
      <c r="I5" s="525">
        <v>6.72</v>
      </c>
      <c r="J5" s="526">
        <v>0</v>
      </c>
      <c r="K5" s="526">
        <v>0</v>
      </c>
      <c r="L5" s="526">
        <v>0</v>
      </c>
      <c r="M5" s="526">
        <v>0</v>
      </c>
      <c r="N5" s="526">
        <v>0</v>
      </c>
      <c r="O5" s="526">
        <v>0</v>
      </c>
      <c r="P5" s="526">
        <v>0</v>
      </c>
      <c r="Q5" s="526">
        <v>0</v>
      </c>
      <c r="R5" s="526">
        <v>0</v>
      </c>
      <c r="S5" s="526">
        <v>0</v>
      </c>
      <c r="U5" s="101">
        <f>D5</f>
        <v>5.42</v>
      </c>
      <c r="V5" s="101">
        <f t="shared" ref="V5:Y6" si="0">E5</f>
        <v>6.12</v>
      </c>
      <c r="W5" s="101">
        <f t="shared" si="0"/>
        <v>6.73</v>
      </c>
      <c r="X5" s="101">
        <f t="shared" si="0"/>
        <v>7.25</v>
      </c>
      <c r="Y5" s="101">
        <f t="shared" si="0"/>
        <v>7.88</v>
      </c>
    </row>
    <row r="6" spans="1:25" x14ac:dyDescent="0.2">
      <c r="A6" s="521" t="s">
        <v>30</v>
      </c>
      <c r="B6" s="521" t="s">
        <v>31</v>
      </c>
      <c r="C6" s="522" t="s">
        <v>47</v>
      </c>
      <c r="D6" s="525">
        <f>'Foreign Trade'!AK2</f>
        <v>0.40447628000000002</v>
      </c>
      <c r="E6" s="525">
        <f>'Foreign Trade'!AL2</f>
        <v>0.52733642000000003</v>
      </c>
      <c r="F6" s="525">
        <f>'Foreign Trade'!AM2</f>
        <v>0.58175484</v>
      </c>
      <c r="G6" s="525">
        <f>'Foreign Trade'!AN2</f>
        <v>0.61617188000000001</v>
      </c>
      <c r="H6" s="525">
        <f>'Foreign Trade'!AO2</f>
        <v>0.59843896000000008</v>
      </c>
      <c r="I6" s="525">
        <f>'Foreign Trade'!AP2</f>
        <v>0.39466000000000001</v>
      </c>
      <c r="J6" s="526">
        <v>0</v>
      </c>
      <c r="K6" s="526">
        <v>0</v>
      </c>
      <c r="L6" s="526">
        <v>0</v>
      </c>
      <c r="M6" s="526">
        <v>0</v>
      </c>
      <c r="N6" s="526">
        <v>0</v>
      </c>
      <c r="O6" s="526">
        <v>0</v>
      </c>
      <c r="P6" s="526">
        <v>0</v>
      </c>
      <c r="Q6" s="526">
        <v>0</v>
      </c>
      <c r="R6" s="526">
        <v>0</v>
      </c>
      <c r="S6" s="526">
        <v>0</v>
      </c>
      <c r="U6" s="101">
        <f>D6</f>
        <v>0.40447628000000002</v>
      </c>
      <c r="V6" s="101">
        <f t="shared" si="0"/>
        <v>0.52733642000000003</v>
      </c>
      <c r="W6" s="101">
        <f t="shared" si="0"/>
        <v>0.58175484</v>
      </c>
      <c r="X6" s="101">
        <f t="shared" si="0"/>
        <v>0.61617188000000001</v>
      </c>
      <c r="Y6" s="101">
        <f t="shared" si="0"/>
        <v>0.59843896000000008</v>
      </c>
    </row>
    <row r="7" spans="1:25" x14ac:dyDescent="0.2">
      <c r="A7" s="521" t="s">
        <v>30</v>
      </c>
      <c r="B7" s="521" t="s">
        <v>31</v>
      </c>
      <c r="C7" s="522" t="s">
        <v>25</v>
      </c>
      <c r="D7" s="523">
        <f>2%*D3</f>
        <v>6.357024E-2</v>
      </c>
      <c r="E7" s="523">
        <f t="shared" ref="E7:S7" si="1">2%*E3</f>
        <v>6.4079520000000015E-2</v>
      </c>
      <c r="F7" s="523">
        <v>0.02</v>
      </c>
      <c r="G7" s="523">
        <f t="shared" si="1"/>
        <v>6.801248E-2</v>
      </c>
      <c r="H7" s="523">
        <f t="shared" si="1"/>
        <v>6.9974320000000007E-2</v>
      </c>
      <c r="I7" s="523">
        <f t="shared" si="1"/>
        <v>6.5477920000000009E-2</v>
      </c>
      <c r="J7" s="526">
        <v>0</v>
      </c>
      <c r="K7" s="526">
        <v>0</v>
      </c>
      <c r="L7" s="526">
        <v>0</v>
      </c>
      <c r="M7" s="526">
        <v>0</v>
      </c>
      <c r="N7" s="526">
        <v>0</v>
      </c>
      <c r="O7" s="526">
        <v>0</v>
      </c>
      <c r="P7" s="526">
        <v>0</v>
      </c>
      <c r="Q7" s="526">
        <v>0</v>
      </c>
      <c r="R7" s="526">
        <v>0</v>
      </c>
      <c r="S7" s="526">
        <v>0</v>
      </c>
      <c r="U7" s="37">
        <v>0.41</v>
      </c>
      <c r="V7" s="37">
        <f t="shared" ref="V7:Y7" si="2">2%*V3</f>
        <v>6.1595999999999995E-3</v>
      </c>
      <c r="W7" s="37">
        <f t="shared" si="2"/>
        <v>6.4223999999999991E-3</v>
      </c>
      <c r="X7" s="37">
        <f t="shared" si="2"/>
        <v>6.4691999999999996E-3</v>
      </c>
      <c r="Y7" s="37">
        <f t="shared" si="2"/>
        <v>6.0292800000000006E-3</v>
      </c>
    </row>
    <row r="8" spans="1:25" x14ac:dyDescent="0.2">
      <c r="A8" s="521" t="s">
        <v>30</v>
      </c>
      <c r="B8" s="521" t="s">
        <v>31</v>
      </c>
      <c r="C8" s="522" t="s">
        <v>428</v>
      </c>
      <c r="D8" s="523">
        <f>D3+D5-D6-D7</f>
        <v>8.130465479999998</v>
      </c>
      <c r="E8" s="523">
        <f t="shared" ref="E8:I8" si="3">E3+E5-E6-E7</f>
        <v>8.7325600600000008</v>
      </c>
      <c r="F8" s="523">
        <f t="shared" si="3"/>
        <v>9.43592516</v>
      </c>
      <c r="G8" s="523">
        <f t="shared" si="3"/>
        <v>9.9664396400000008</v>
      </c>
      <c r="H8" s="523">
        <f t="shared" si="3"/>
        <v>10.710302720000001</v>
      </c>
      <c r="I8" s="523">
        <f t="shared" si="3"/>
        <v>9.5337580800000001</v>
      </c>
      <c r="J8" s="523">
        <f t="shared" ref="J8:S8" si="4">I8+I8*J9</f>
        <v>10.444231976639999</v>
      </c>
      <c r="K8" s="523">
        <f>J8+J8*K9</f>
        <v>11.380035161746942</v>
      </c>
      <c r="L8" s="523">
        <f t="shared" si="4"/>
        <v>12.35871818565718</v>
      </c>
      <c r="M8" s="523">
        <f t="shared" si="4"/>
        <v>13.362246102332543</v>
      </c>
      <c r="N8" s="523">
        <f t="shared" si="4"/>
        <v>14.412518645975881</v>
      </c>
      <c r="O8" s="523">
        <f t="shared" si="4"/>
        <v>15.451661240350742</v>
      </c>
      <c r="P8" s="523">
        <f t="shared" si="4"/>
        <v>16.601264836632836</v>
      </c>
      <c r="Q8" s="523">
        <f t="shared" si="4"/>
        <v>17.783274893001096</v>
      </c>
      <c r="R8" s="523">
        <f t="shared" si="4"/>
        <v>19.001429223171669</v>
      </c>
      <c r="S8" s="523">
        <f t="shared" si="4"/>
        <v>20.297326696191977</v>
      </c>
      <c r="T8" s="197">
        <f>(S8/J8)^(1/9)-1</f>
        <v>7.6620094467882316E-2</v>
      </c>
      <c r="U8" s="37">
        <f>U3+U5-U6-U7</f>
        <v>4.9206317200000003</v>
      </c>
      <c r="V8" s="37">
        <f t="shared" ref="V8:Y8" si="5">V3+V5-V6-V7</f>
        <v>5.8944839799999995</v>
      </c>
      <c r="W8" s="37">
        <f t="shared" si="5"/>
        <v>6.4629427599999998</v>
      </c>
      <c r="X8" s="37">
        <f t="shared" si="5"/>
        <v>6.9508189199999997</v>
      </c>
      <c r="Y8" s="37">
        <f t="shared" si="5"/>
        <v>7.57699576</v>
      </c>
    </row>
    <row r="9" spans="1:25" x14ac:dyDescent="0.2">
      <c r="A9" s="521" t="s">
        <v>30</v>
      </c>
      <c r="B9" s="521" t="s">
        <v>31</v>
      </c>
      <c r="C9" s="527" t="s">
        <v>327</v>
      </c>
      <c r="D9" s="524"/>
      <c r="E9" s="524">
        <f>E8/D8-1</f>
        <v>7.4054133982990988E-2</v>
      </c>
      <c r="F9" s="524">
        <f>F8/E8-1</f>
        <v>8.0545120235909318E-2</v>
      </c>
      <c r="G9" s="524">
        <f t="shared" ref="G9" si="6">G8/F8-1</f>
        <v>5.6222836765271733E-2</v>
      </c>
      <c r="H9" s="524">
        <f>H8/G8-1</f>
        <v>7.463679176007143E-2</v>
      </c>
      <c r="I9" s="524">
        <f>I8/H8-1</f>
        <v>-0.10985167000022955</v>
      </c>
      <c r="J9" s="524">
        <v>9.5500000000000002E-2</v>
      </c>
      <c r="K9" s="524">
        <v>8.9599999999999999E-2</v>
      </c>
      <c r="L9" s="524">
        <v>8.5999999999999993E-2</v>
      </c>
      <c r="M9" s="524">
        <v>8.1199999999999994E-2</v>
      </c>
      <c r="N9" s="524">
        <v>7.8600000000000003E-2</v>
      </c>
      <c r="O9" s="524">
        <v>7.2099999999999997E-2</v>
      </c>
      <c r="P9" s="524">
        <v>7.4399999999999994E-2</v>
      </c>
      <c r="Q9" s="524">
        <v>7.1199999999999999E-2</v>
      </c>
      <c r="R9" s="524">
        <v>6.8500000000000005E-2</v>
      </c>
      <c r="S9" s="524">
        <v>6.8199999999999997E-2</v>
      </c>
      <c r="T9" s="197">
        <f>(I8/D8)^(1/5)-1</f>
        <v>3.2356611445420569E-2</v>
      </c>
    </row>
    <row r="10" spans="1:25" s="328" customFormat="1" x14ac:dyDescent="0.2">
      <c r="A10" s="545"/>
      <c r="B10" s="545"/>
      <c r="C10" s="546" t="s">
        <v>429</v>
      </c>
      <c r="D10" s="547"/>
      <c r="E10" s="547"/>
      <c r="F10" s="547"/>
      <c r="G10" s="547"/>
      <c r="H10" s="547"/>
      <c r="I10" s="547"/>
      <c r="J10" s="548">
        <f>I8+I8*J11</f>
        <v>10.301225605440001</v>
      </c>
      <c r="K10" s="548">
        <f t="shared" ref="K10:S10" si="7">J8+J8*K11</f>
        <v>11.223371682097344</v>
      </c>
      <c r="L10" s="548">
        <f t="shared" si="7"/>
        <v>12.188017658230976</v>
      </c>
      <c r="M10" s="548">
        <f t="shared" si="7"/>
        <v>13.176865329547685</v>
      </c>
      <c r="N10" s="548">
        <f t="shared" si="7"/>
        <v>14.212084954440893</v>
      </c>
      <c r="O10" s="548">
        <f t="shared" si="7"/>
        <v>15.235473460661105</v>
      </c>
      <c r="P10" s="548">
        <f t="shared" si="7"/>
        <v>16.369489918027575</v>
      </c>
      <c r="Q10" s="548">
        <f t="shared" si="7"/>
        <v>17.534255920451603</v>
      </c>
      <c r="R10" s="548">
        <f t="shared" si="7"/>
        <v>18.734680099776654</v>
      </c>
      <c r="S10" s="548">
        <f t="shared" si="7"/>
        <v>20.012305257844403</v>
      </c>
      <c r="T10" s="197"/>
    </row>
    <row r="11" spans="1:25" s="328" customFormat="1" x14ac:dyDescent="0.2">
      <c r="A11" s="545"/>
      <c r="B11" s="545"/>
      <c r="C11" s="546" t="s">
        <v>327</v>
      </c>
      <c r="D11" s="547"/>
      <c r="E11" s="547"/>
      <c r="F11" s="547"/>
      <c r="G11" s="547"/>
      <c r="H11" s="547"/>
      <c r="I11" s="547"/>
      <c r="J11" s="547">
        <f>J9-1.5%</f>
        <v>8.0500000000000002E-2</v>
      </c>
      <c r="K11" s="547">
        <f t="shared" ref="K11:S11" si="8">K9-1.5%</f>
        <v>7.46E-2</v>
      </c>
      <c r="L11" s="547">
        <f t="shared" si="8"/>
        <v>7.0999999999999994E-2</v>
      </c>
      <c r="M11" s="547">
        <f t="shared" si="8"/>
        <v>6.6199999999999995E-2</v>
      </c>
      <c r="N11" s="547">
        <f t="shared" si="8"/>
        <v>6.3600000000000004E-2</v>
      </c>
      <c r="O11" s="547">
        <f t="shared" si="8"/>
        <v>5.7099999999999998E-2</v>
      </c>
      <c r="P11" s="547">
        <f t="shared" si="8"/>
        <v>5.9399999999999994E-2</v>
      </c>
      <c r="Q11" s="547">
        <f t="shared" si="8"/>
        <v>5.62E-2</v>
      </c>
      <c r="R11" s="547">
        <f t="shared" si="8"/>
        <v>5.3500000000000006E-2</v>
      </c>
      <c r="S11" s="547">
        <f t="shared" si="8"/>
        <v>5.3199999999999997E-2</v>
      </c>
      <c r="T11" s="197"/>
    </row>
    <row r="12" spans="1:25" s="328" customFormat="1" x14ac:dyDescent="0.2">
      <c r="A12" s="545"/>
      <c r="B12" s="545"/>
      <c r="C12" s="546" t="s">
        <v>430</v>
      </c>
      <c r="D12" s="547"/>
      <c r="E12" s="547"/>
      <c r="F12" s="547"/>
      <c r="G12" s="547"/>
      <c r="H12" s="547"/>
      <c r="I12" s="547"/>
      <c r="J12" s="548">
        <f>I8+I8*J13</f>
        <v>10.158219234240001</v>
      </c>
      <c r="K12" s="548">
        <f t="shared" ref="K12:S12" si="9">J8+J8*K13</f>
        <v>11.066708202447744</v>
      </c>
      <c r="L12" s="548">
        <f t="shared" si="9"/>
        <v>12.017317130804772</v>
      </c>
      <c r="M12" s="548">
        <f t="shared" si="9"/>
        <v>12.991484556762828</v>
      </c>
      <c r="N12" s="548">
        <f t="shared" si="9"/>
        <v>14.011651262905906</v>
      </c>
      <c r="O12" s="548">
        <f t="shared" si="9"/>
        <v>15.019285680971466</v>
      </c>
      <c r="P12" s="548">
        <f t="shared" si="9"/>
        <v>16.137714999422315</v>
      </c>
      <c r="Q12" s="548">
        <f t="shared" si="9"/>
        <v>17.28523694790211</v>
      </c>
      <c r="R12" s="548">
        <f t="shared" si="9"/>
        <v>18.467930976381638</v>
      </c>
      <c r="S12" s="548">
        <f t="shared" si="9"/>
        <v>19.727283819496826</v>
      </c>
      <c r="T12" s="197"/>
    </row>
    <row r="13" spans="1:25" s="328" customFormat="1" x14ac:dyDescent="0.2">
      <c r="A13" s="545"/>
      <c r="B13" s="545"/>
      <c r="C13" s="546" t="s">
        <v>327</v>
      </c>
      <c r="D13" s="547"/>
      <c r="E13" s="547"/>
      <c r="F13" s="547"/>
      <c r="G13" s="547"/>
      <c r="H13" s="547"/>
      <c r="I13" s="547"/>
      <c r="J13" s="547">
        <f>J9-3%</f>
        <v>6.5500000000000003E-2</v>
      </c>
      <c r="K13" s="547">
        <f t="shared" ref="K13:S13" si="10">K9-3%</f>
        <v>5.96E-2</v>
      </c>
      <c r="L13" s="547">
        <f t="shared" si="10"/>
        <v>5.5999999999999994E-2</v>
      </c>
      <c r="M13" s="547">
        <f t="shared" si="10"/>
        <v>5.1199999999999996E-2</v>
      </c>
      <c r="N13" s="547">
        <f t="shared" si="10"/>
        <v>4.8600000000000004E-2</v>
      </c>
      <c r="O13" s="547">
        <f t="shared" si="10"/>
        <v>4.2099999999999999E-2</v>
      </c>
      <c r="P13" s="547">
        <f t="shared" si="10"/>
        <v>4.4399999999999995E-2</v>
      </c>
      <c r="Q13" s="547">
        <f t="shared" si="10"/>
        <v>4.1200000000000001E-2</v>
      </c>
      <c r="R13" s="547">
        <f t="shared" si="10"/>
        <v>3.8500000000000006E-2</v>
      </c>
      <c r="S13" s="547">
        <f t="shared" si="10"/>
        <v>3.8199999999999998E-2</v>
      </c>
      <c r="T13" s="197"/>
    </row>
    <row r="14" spans="1:25" ht="13.5" thickBot="1" x14ac:dyDescent="0.25">
      <c r="A14" s="528" t="s">
        <v>30</v>
      </c>
      <c r="B14" s="528" t="s">
        <v>31</v>
      </c>
      <c r="C14" s="529" t="s">
        <v>328</v>
      </c>
      <c r="D14" s="530">
        <v>0</v>
      </c>
      <c r="E14" s="530">
        <v>0</v>
      </c>
      <c r="F14" s="530">
        <v>0</v>
      </c>
      <c r="G14" s="530">
        <v>0</v>
      </c>
      <c r="H14" s="530">
        <v>0</v>
      </c>
      <c r="I14" s="530">
        <v>0</v>
      </c>
      <c r="J14" s="530">
        <f t="shared" ref="E14:S14" si="11">J3-J8</f>
        <v>-7.3759399766399998</v>
      </c>
      <c r="K14" s="530">
        <f t="shared" si="11"/>
        <v>-8.1734871617469427</v>
      </c>
      <c r="L14" s="530">
        <f t="shared" si="11"/>
        <v>-9.0203701856571801</v>
      </c>
      <c r="M14" s="530">
        <f t="shared" si="11"/>
        <v>-9.9815581023325421</v>
      </c>
      <c r="N14" s="530">
        <f t="shared" si="11"/>
        <v>-10.974890645975881</v>
      </c>
      <c r="O14" s="530">
        <f t="shared" si="11"/>
        <v>-11.968693240350742</v>
      </c>
      <c r="P14" s="530">
        <f t="shared" si="11"/>
        <v>-13.070356836632836</v>
      </c>
      <c r="Q14" s="530">
        <f t="shared" si="11"/>
        <v>-14.215226893001095</v>
      </c>
      <c r="R14" s="530">
        <f t="shared" si="11"/>
        <v>-15.341601223171669</v>
      </c>
      <c r="S14" s="530">
        <f t="shared" si="11"/>
        <v>-16.519658696191978</v>
      </c>
      <c r="U14" s="109">
        <f>D8-U8</f>
        <v>3.2098337599999978</v>
      </c>
      <c r="V14" s="109">
        <f t="shared" ref="V14:Y14" si="12">E8-V8</f>
        <v>2.8380760800000013</v>
      </c>
      <c r="W14" s="109">
        <f t="shared" si="12"/>
        <v>2.9729824000000002</v>
      </c>
      <c r="X14" s="109">
        <f t="shared" si="12"/>
        <v>3.0156207200000011</v>
      </c>
      <c r="Y14" s="109">
        <f t="shared" si="12"/>
        <v>3.1333069600000014</v>
      </c>
    </row>
    <row r="15" spans="1:25" x14ac:dyDescent="0.2">
      <c r="A15" s="73" t="s">
        <v>30</v>
      </c>
      <c r="B15" s="73" t="s">
        <v>33</v>
      </c>
      <c r="C15" s="100" t="s">
        <v>43</v>
      </c>
      <c r="D15" s="37">
        <f>' Capacity by Company'!D17</f>
        <v>185</v>
      </c>
      <c r="E15" s="37">
        <f>' Capacity by Company'!E17</f>
        <v>185</v>
      </c>
      <c r="F15" s="37">
        <f>' Capacity by Company'!F17</f>
        <v>185</v>
      </c>
      <c r="G15" s="37">
        <f>' Capacity by Company'!G17</f>
        <v>185</v>
      </c>
      <c r="H15" s="37">
        <f>' Capacity by Company'!H17</f>
        <v>185</v>
      </c>
      <c r="I15" s="37">
        <f>' Capacity by Company'!I17</f>
        <v>185</v>
      </c>
      <c r="J15" s="37">
        <f>' Capacity by Company'!J17</f>
        <v>220</v>
      </c>
      <c r="K15" s="37">
        <f>' Capacity by Company'!K17</f>
        <v>220</v>
      </c>
      <c r="L15" s="37">
        <f>' Capacity by Company'!L17</f>
        <v>220</v>
      </c>
      <c r="M15" s="37">
        <f>' Capacity by Company'!M17</f>
        <v>220</v>
      </c>
      <c r="N15" s="37">
        <f>' Capacity by Company'!N17</f>
        <v>220</v>
      </c>
      <c r="O15" s="37">
        <f>' Capacity by Company'!O17</f>
        <v>220</v>
      </c>
      <c r="P15" s="37">
        <f>' Capacity by Company'!P17</f>
        <v>225</v>
      </c>
      <c r="Q15" s="37">
        <f>' Capacity by Company'!Q17</f>
        <v>225</v>
      </c>
      <c r="R15" s="37">
        <f>' Capacity by Company'!R17</f>
        <v>225</v>
      </c>
      <c r="S15" s="37">
        <f>' Capacity by Company'!S17</f>
        <v>225</v>
      </c>
    </row>
    <row r="16" spans="1:25" x14ac:dyDescent="0.2">
      <c r="A16" s="73" t="s">
        <v>30</v>
      </c>
      <c r="B16" s="73" t="s">
        <v>33</v>
      </c>
      <c r="C16" s="100" t="s">
        <v>44</v>
      </c>
      <c r="D16" s="37">
        <f>'Production by Company'!D17</f>
        <v>147.30799999999999</v>
      </c>
      <c r="E16" s="37">
        <f>'Production by Company'!E17</f>
        <v>149.90049999999999</v>
      </c>
      <c r="F16" s="37">
        <f>'Production by Company'!F17</f>
        <v>153.73650000000001</v>
      </c>
      <c r="G16" s="37">
        <f>'Production by Company'!G17</f>
        <v>154.17600000000002</v>
      </c>
      <c r="H16" s="37">
        <f>'Production by Company'!H17</f>
        <v>155.58817204301076</v>
      </c>
      <c r="I16" s="37">
        <f>'Production by Company'!I17</f>
        <v>138.08844623655912</v>
      </c>
      <c r="J16" s="37">
        <f>'Production by Company'!J17</f>
        <v>173.05059139784944</v>
      </c>
      <c r="K16" s="37">
        <f>'Production by Company'!K17</f>
        <v>176.30866666666668</v>
      </c>
      <c r="L16" s="37">
        <f>'Production by Company'!L17</f>
        <v>178.91852688172042</v>
      </c>
      <c r="M16" s="37">
        <f>'Production by Company'!M17</f>
        <v>172.80574193548387</v>
      </c>
      <c r="N16" s="37">
        <f>'Production by Company'!N17</f>
        <v>184.69400000000002</v>
      </c>
      <c r="O16" s="37">
        <f>'Production by Company'!O17</f>
        <v>193.34038709677418</v>
      </c>
      <c r="P16" s="37">
        <f>'Production by Company'!P17</f>
        <v>202.01310215053763</v>
      </c>
      <c r="Q16" s="37">
        <f>'Production by Company'!Q17</f>
        <v>205.57331720430108</v>
      </c>
      <c r="R16" s="37">
        <f>'Production by Company'!R17</f>
        <v>208.43353225806453</v>
      </c>
      <c r="S16" s="37">
        <f>'Production by Company'!S17</f>
        <v>213.09374731182794</v>
      </c>
    </row>
    <row r="17" spans="1:25" x14ac:dyDescent="0.2">
      <c r="A17" s="73" t="s">
        <v>30</v>
      </c>
      <c r="B17" s="73" t="s">
        <v>33</v>
      </c>
      <c r="C17" s="100" t="s">
        <v>45</v>
      </c>
      <c r="D17" s="36">
        <f>'Operating Efficiency(%)'!D17</f>
        <v>0.79630000000000001</v>
      </c>
      <c r="E17" s="36">
        <f>'Operating Efficiency(%)'!E17</f>
        <v>0.81030000000000002</v>
      </c>
      <c r="F17" s="36">
        <f>'Operating Efficiency(%)'!F17</f>
        <v>0.83099999999999996</v>
      </c>
      <c r="G17" s="36">
        <f>'Operating Efficiency(%)'!G17</f>
        <v>0.83340000000000003</v>
      </c>
      <c r="H17" s="36">
        <f>'Operating Efficiency(%)'!H17</f>
        <v>0.84099999999999997</v>
      </c>
      <c r="I17" s="36">
        <f>'Operating Efficiency(%)'!I17</f>
        <v>0.74639999999999995</v>
      </c>
      <c r="J17" s="36">
        <f>'Operating Efficiency(%)'!J17</f>
        <v>0.78659999999999997</v>
      </c>
      <c r="K17" s="36">
        <f>'Operating Efficiency(%)'!K17</f>
        <v>0.8014</v>
      </c>
      <c r="L17" s="36">
        <f>'Operating Efficiency(%)'!L17</f>
        <v>0.81330000000000002</v>
      </c>
      <c r="M17" s="36">
        <f>'Operating Efficiency(%)'!M17</f>
        <v>0.78549999999999998</v>
      </c>
      <c r="N17" s="36">
        <f>'Operating Efficiency(%)'!N17</f>
        <v>0.83950000000000002</v>
      </c>
      <c r="O17" s="36">
        <f>'Operating Efficiency(%)'!O17</f>
        <v>0.87880000000000003</v>
      </c>
      <c r="P17" s="36">
        <f>'Operating Efficiency(%)'!P17</f>
        <v>0.89780000000000004</v>
      </c>
      <c r="Q17" s="36">
        <f>'Operating Efficiency(%)'!Q17</f>
        <v>0.91369999999999996</v>
      </c>
      <c r="R17" s="36">
        <f>'Operating Efficiency(%)'!R17</f>
        <v>0.9264</v>
      </c>
      <c r="S17" s="36">
        <f>'Operating Efficiency(%)'!S17</f>
        <v>0.94710000000000005</v>
      </c>
      <c r="T17" s="85"/>
      <c r="U17" s="109">
        <f>U8+U14</f>
        <v>8.130465479999998</v>
      </c>
      <c r="V17" s="109">
        <f t="shared" ref="V17:Y17" si="13">V8+V14</f>
        <v>8.7325600600000008</v>
      </c>
      <c r="W17" s="109">
        <f t="shared" si="13"/>
        <v>9.43592516</v>
      </c>
      <c r="X17" s="109">
        <f t="shared" si="13"/>
        <v>9.9664396400000008</v>
      </c>
      <c r="Y17" s="109">
        <f t="shared" si="13"/>
        <v>10.710302720000001</v>
      </c>
    </row>
    <row r="18" spans="1:25" x14ac:dyDescent="0.2">
      <c r="A18" s="73" t="s">
        <v>30</v>
      </c>
      <c r="B18" s="73" t="s">
        <v>33</v>
      </c>
      <c r="C18" s="100" t="s">
        <v>46</v>
      </c>
      <c r="D18" s="101">
        <v>12.45</v>
      </c>
      <c r="E18" s="101">
        <v>12.83</v>
      </c>
      <c r="F18" s="101">
        <v>13.54</v>
      </c>
      <c r="G18" s="101">
        <v>14.5</v>
      </c>
      <c r="H18" s="101">
        <v>15.04</v>
      </c>
      <c r="I18" s="101">
        <v>13.73</v>
      </c>
      <c r="J18" s="45"/>
      <c r="K18" s="45"/>
      <c r="L18" s="45"/>
      <c r="M18" s="45"/>
      <c r="N18" s="45"/>
      <c r="O18" s="45"/>
      <c r="P18" s="45"/>
      <c r="Q18" s="45"/>
      <c r="R18" s="45"/>
      <c r="S18" s="46"/>
      <c r="T18" s="77"/>
    </row>
    <row r="19" spans="1:25" x14ac:dyDescent="0.2">
      <c r="A19" s="73" t="s">
        <v>30</v>
      </c>
      <c r="B19" s="73" t="s">
        <v>33</v>
      </c>
      <c r="C19" s="100" t="s">
        <v>47</v>
      </c>
      <c r="D19" s="101">
        <v>24.43</v>
      </c>
      <c r="E19" s="101">
        <v>24.67</v>
      </c>
      <c r="F19" s="101">
        <v>24.85</v>
      </c>
      <c r="G19" s="101">
        <v>25.83</v>
      </c>
      <c r="H19" s="101">
        <v>26.43</v>
      </c>
      <c r="I19" s="101">
        <v>22.3</v>
      </c>
      <c r="J19" s="45"/>
      <c r="K19" s="45"/>
      <c r="L19" s="45"/>
      <c r="M19" s="45"/>
      <c r="N19" s="45"/>
      <c r="O19" s="45"/>
      <c r="P19" s="45"/>
      <c r="Q19" s="45"/>
      <c r="R19" s="45"/>
      <c r="S19" s="46"/>
      <c r="T19" s="77"/>
      <c r="V19" s="331">
        <v>1.01E-2</v>
      </c>
    </row>
    <row r="20" spans="1:25" x14ac:dyDescent="0.2">
      <c r="A20" s="73" t="s">
        <v>30</v>
      </c>
      <c r="B20" s="73" t="s">
        <v>33</v>
      </c>
      <c r="C20" s="100" t="s">
        <v>25</v>
      </c>
      <c r="D20" s="37">
        <f>2%*D16</f>
        <v>2.9461599999999999</v>
      </c>
      <c r="E20" s="37">
        <f t="shared" ref="E20:S20" si="14">2%*E16</f>
        <v>2.9980099999999998</v>
      </c>
      <c r="F20" s="37">
        <f t="shared" si="14"/>
        <v>3.0747300000000002</v>
      </c>
      <c r="G20" s="37">
        <f t="shared" si="14"/>
        <v>3.0835200000000005</v>
      </c>
      <c r="H20" s="37">
        <f t="shared" si="14"/>
        <v>3.1117634408602153</v>
      </c>
      <c r="I20" s="37">
        <f t="shared" si="14"/>
        <v>2.7617689247311823</v>
      </c>
      <c r="J20" s="37">
        <f t="shared" si="14"/>
        <v>3.4610118279569888</v>
      </c>
      <c r="K20" s="37">
        <f t="shared" si="14"/>
        <v>3.5261733333333338</v>
      </c>
      <c r="L20" s="37">
        <f t="shared" si="14"/>
        <v>3.5783705376344086</v>
      </c>
      <c r="M20" s="37">
        <f t="shared" si="14"/>
        <v>3.4561148387096772</v>
      </c>
      <c r="N20" s="37">
        <f t="shared" si="14"/>
        <v>3.6938800000000005</v>
      </c>
      <c r="O20" s="37">
        <f t="shared" si="14"/>
        <v>3.8668077419354838</v>
      </c>
      <c r="P20" s="37">
        <f t="shared" si="14"/>
        <v>4.0402620430107525</v>
      </c>
      <c r="Q20" s="37">
        <f t="shared" si="14"/>
        <v>4.111466344086022</v>
      </c>
      <c r="R20" s="37">
        <f t="shared" si="14"/>
        <v>4.1686706451612903</v>
      </c>
      <c r="S20" s="37">
        <f t="shared" si="14"/>
        <v>4.261874946236559</v>
      </c>
      <c r="T20" s="77"/>
      <c r="X20" s="331">
        <v>5.21E-2</v>
      </c>
    </row>
    <row r="21" spans="1:25" x14ac:dyDescent="0.2">
      <c r="A21" s="73" t="s">
        <v>30</v>
      </c>
      <c r="B21" s="73" t="s">
        <v>33</v>
      </c>
      <c r="C21" s="100" t="s">
        <v>48</v>
      </c>
      <c r="D21" s="37">
        <f>D16+D18-D19-D20</f>
        <v>132.38183999999998</v>
      </c>
      <c r="E21" s="37">
        <f t="shared" ref="E21" si="15">E16+E18-E19-E20</f>
        <v>135.06249</v>
      </c>
      <c r="F21" s="37">
        <f t="shared" ref="F21" si="16">F16+F18-F19-F20</f>
        <v>139.35177000000002</v>
      </c>
      <c r="G21" s="37">
        <f t="shared" ref="G21" si="17">G16+G18-G19-G20</f>
        <v>139.76248000000001</v>
      </c>
      <c r="H21" s="37">
        <f t="shared" ref="H21:I21" si="18">H16+H18-H19-H20</f>
        <v>141.08640860215053</v>
      </c>
      <c r="I21" s="323">
        <f t="shared" si="18"/>
        <v>126.75667731182791</v>
      </c>
      <c r="J21" s="37">
        <f t="shared" ref="J21" si="19">I21+I21*J22</f>
        <v>132.18186310077414</v>
      </c>
      <c r="K21" s="37">
        <f t="shared" ref="K21" si="20">J21+J21*K22</f>
        <v>139.50473831655702</v>
      </c>
      <c r="L21" s="37">
        <f t="shared" ref="L21" si="21">K21+K21*L22</f>
        <v>148.90735767909297</v>
      </c>
      <c r="M21" s="37">
        <f t="shared" ref="M21" si="22">L21+L21*M22</f>
        <v>159.76270405389886</v>
      </c>
      <c r="N21" s="37">
        <f t="shared" ref="N21" si="23">M21+M21*N22</f>
        <v>172.44786275577843</v>
      </c>
      <c r="O21" s="37">
        <f t="shared" ref="O21" si="24">N21+N21*O22</f>
        <v>186.86450408216152</v>
      </c>
      <c r="P21" s="37">
        <f t="shared" ref="P21" si="25">O21+O21*P22</f>
        <v>203.36463979261637</v>
      </c>
      <c r="Q21" s="37">
        <f t="shared" ref="Q21" si="26">P21+P21*Q22</f>
        <v>220.75231649488506</v>
      </c>
      <c r="R21" s="37">
        <f t="shared" ref="R21" si="27">Q21+Q21*R22</f>
        <v>239.38381200705336</v>
      </c>
      <c r="S21" s="37">
        <f t="shared" ref="S21" si="28">R21+R21*S22</f>
        <v>259.44417545324444</v>
      </c>
      <c r="T21" s="197">
        <f>(S21/J21)^(1/9)-1</f>
        <v>7.7807843082363881E-2</v>
      </c>
    </row>
    <row r="22" spans="1:25" x14ac:dyDescent="0.2">
      <c r="A22" s="73" t="s">
        <v>30</v>
      </c>
      <c r="B22" s="73" t="s">
        <v>33</v>
      </c>
      <c r="C22" s="102" t="s">
        <v>327</v>
      </c>
      <c r="D22" s="36"/>
      <c r="E22" s="36">
        <f>E21/D21-1</f>
        <v>2.0249378615677216E-2</v>
      </c>
      <c r="F22" s="36">
        <f>F21/E21-1</f>
        <v>3.1757744137547173E-2</v>
      </c>
      <c r="G22" s="36">
        <f t="shared" ref="G22" si="29">G21/F21-1</f>
        <v>2.9472894388065107E-3</v>
      </c>
      <c r="H22" s="36">
        <f t="shared" ref="H22:I22" si="30">H21/G21-1</f>
        <v>9.4727039914468403E-3</v>
      </c>
      <c r="I22" s="322">
        <f t="shared" si="30"/>
        <v>-0.10156705690008039</v>
      </c>
      <c r="J22" s="36">
        <v>4.2799999999999998E-2</v>
      </c>
      <c r="K22" s="36">
        <v>5.5399999999999998E-2</v>
      </c>
      <c r="L22" s="36">
        <v>6.7400000000000002E-2</v>
      </c>
      <c r="M22" s="36">
        <v>7.2899999999999993E-2</v>
      </c>
      <c r="N22" s="36">
        <v>7.9399999999999998E-2</v>
      </c>
      <c r="O22" s="36">
        <v>8.3599999999999994E-2</v>
      </c>
      <c r="P22" s="36">
        <v>8.8300000000000003E-2</v>
      </c>
      <c r="Q22" s="36">
        <v>8.5499999999999993E-2</v>
      </c>
      <c r="R22" s="36">
        <v>8.4400000000000003E-2</v>
      </c>
      <c r="S22" s="36">
        <v>8.3799999999999999E-2</v>
      </c>
      <c r="V22" s="65">
        <v>8.4599999999999995E-2</v>
      </c>
    </row>
    <row r="23" spans="1:25" ht="13.5" thickBot="1" x14ac:dyDescent="0.25">
      <c r="A23" s="262" t="s">
        <v>30</v>
      </c>
      <c r="B23" s="262" t="s">
        <v>33</v>
      </c>
      <c r="C23" s="103" t="s">
        <v>328</v>
      </c>
      <c r="D23" s="47">
        <f>D16-D21</f>
        <v>14.92616000000001</v>
      </c>
      <c r="E23" s="47">
        <f t="shared" ref="E23:S23" si="31">E16-E21</f>
        <v>14.838009999999997</v>
      </c>
      <c r="F23" s="47">
        <f t="shared" si="31"/>
        <v>14.38472999999999</v>
      </c>
      <c r="G23" s="47">
        <f t="shared" si="31"/>
        <v>14.413520000000005</v>
      </c>
      <c r="H23" s="47">
        <f t="shared" si="31"/>
        <v>14.501763440860231</v>
      </c>
      <c r="I23" s="47">
        <f t="shared" si="31"/>
        <v>11.331768924731207</v>
      </c>
      <c r="J23" s="47">
        <f t="shared" si="31"/>
        <v>40.868728297075307</v>
      </c>
      <c r="K23" s="47">
        <f t="shared" si="31"/>
        <v>36.803928350109658</v>
      </c>
      <c r="L23" s="47">
        <f t="shared" si="31"/>
        <v>30.011169202627457</v>
      </c>
      <c r="M23" s="47">
        <f t="shared" si="31"/>
        <v>13.043037881585008</v>
      </c>
      <c r="N23" s="47">
        <f t="shared" si="31"/>
        <v>12.246137244221586</v>
      </c>
      <c r="O23" s="47">
        <f t="shared" si="31"/>
        <v>6.4758830146126627</v>
      </c>
      <c r="P23" s="47">
        <f t="shared" si="31"/>
        <v>-1.3515376420787391</v>
      </c>
      <c r="Q23" s="47">
        <f t="shared" si="31"/>
        <v>-15.178999290583988</v>
      </c>
      <c r="R23" s="47">
        <f t="shared" si="31"/>
        <v>-30.950279748988834</v>
      </c>
      <c r="S23" s="47">
        <f t="shared" si="31"/>
        <v>-46.350428141416501</v>
      </c>
    </row>
    <row r="24" spans="1:25" x14ac:dyDescent="0.2">
      <c r="A24" s="73" t="s">
        <v>30</v>
      </c>
      <c r="B24" s="73" t="s">
        <v>41</v>
      </c>
      <c r="C24" s="100" t="s">
        <v>43</v>
      </c>
      <c r="D24" s="35">
        <f>' Capacity by Company'!D21</f>
        <v>60</v>
      </c>
      <c r="E24" s="35">
        <f>' Capacity by Company'!E21</f>
        <v>60</v>
      </c>
      <c r="F24" s="35">
        <f>' Capacity by Company'!F21</f>
        <v>60</v>
      </c>
      <c r="G24" s="35">
        <f>' Capacity by Company'!G21</f>
        <v>60</v>
      </c>
      <c r="H24" s="35">
        <f>' Capacity by Company'!H21</f>
        <v>60</v>
      </c>
      <c r="I24" s="35">
        <f>' Capacity by Company'!I21</f>
        <v>60</v>
      </c>
      <c r="J24" s="35">
        <f>' Capacity by Company'!J21</f>
        <v>60</v>
      </c>
      <c r="K24" s="35">
        <f>' Capacity by Company'!K21</f>
        <v>60</v>
      </c>
      <c r="L24" s="35">
        <f>' Capacity by Company'!L21</f>
        <v>60</v>
      </c>
      <c r="M24" s="35">
        <f>' Capacity by Company'!M21</f>
        <v>60</v>
      </c>
      <c r="N24" s="35">
        <f>' Capacity by Company'!N21</f>
        <v>60</v>
      </c>
      <c r="O24" s="35">
        <f>' Capacity by Company'!O21</f>
        <v>60</v>
      </c>
      <c r="P24" s="35">
        <f>' Capacity by Company'!P21</f>
        <v>60</v>
      </c>
      <c r="Q24" s="35">
        <f>' Capacity by Company'!Q21</f>
        <v>60</v>
      </c>
      <c r="R24" s="35">
        <f>' Capacity by Company'!R21</f>
        <v>60</v>
      </c>
      <c r="S24" s="35">
        <f>' Capacity by Company'!S21</f>
        <v>60</v>
      </c>
    </row>
    <row r="25" spans="1:25" x14ac:dyDescent="0.2">
      <c r="A25" s="73" t="s">
        <v>30</v>
      </c>
      <c r="B25" s="73" t="s">
        <v>41</v>
      </c>
      <c r="C25" s="100" t="s">
        <v>44</v>
      </c>
      <c r="D25" s="37">
        <f>'Production by Company'!D21</f>
        <v>46.486000000000004</v>
      </c>
      <c r="E25" s="37">
        <f>'Production by Company'!E21</f>
        <v>48.808</v>
      </c>
      <c r="F25" s="37">
        <f>'Production by Company'!F21</f>
        <v>49.873000000000005</v>
      </c>
      <c r="G25" s="37">
        <f>'Production by Company'!G21</f>
        <v>50.396999999999991</v>
      </c>
      <c r="H25" s="37">
        <f>'Production by Company'!H21</f>
        <v>50.764000000000003</v>
      </c>
      <c r="I25" s="37">
        <f>'Production by Company'!I21</f>
        <v>47.951999999999998</v>
      </c>
      <c r="J25" s="37">
        <f>'Production by Company'!J21</f>
        <v>49.681000000000004</v>
      </c>
      <c r="K25" s="37">
        <f>'Production by Company'!K21</f>
        <v>50.137999999999998</v>
      </c>
      <c r="L25" s="37">
        <f>'Production by Company'!L21</f>
        <v>50.137999999999998</v>
      </c>
      <c r="M25" s="37">
        <f>'Production by Company'!M21</f>
        <v>51.938000000000002</v>
      </c>
      <c r="N25" s="37">
        <f>'Production by Company'!N21</f>
        <v>51.938000000000002</v>
      </c>
      <c r="O25" s="37">
        <f>'Production by Company'!O21</f>
        <v>53.738000000000007</v>
      </c>
      <c r="P25" s="37">
        <f>'Production by Company'!P21</f>
        <v>53.738000000000007</v>
      </c>
      <c r="Q25" s="37">
        <f>'Production by Company'!Q21</f>
        <v>54.738000000000007</v>
      </c>
      <c r="R25" s="37">
        <f>'Production by Company'!R21</f>
        <v>54.938000000000002</v>
      </c>
      <c r="S25" s="37">
        <f>'Production by Company'!S21</f>
        <v>55.337999999999994</v>
      </c>
    </row>
    <row r="26" spans="1:25" x14ac:dyDescent="0.2">
      <c r="A26" s="73" t="s">
        <v>30</v>
      </c>
      <c r="B26" s="73" t="s">
        <v>41</v>
      </c>
      <c r="C26" s="100" t="s">
        <v>45</v>
      </c>
      <c r="D26" s="36">
        <f>'Operating Efficiency(%)'!D21</f>
        <v>0.77480000000000004</v>
      </c>
      <c r="E26" s="36">
        <f>'Operating Efficiency(%)'!E21</f>
        <v>0.8135</v>
      </c>
      <c r="F26" s="36">
        <f>'Operating Efficiency(%)'!F21</f>
        <v>0.83120000000000005</v>
      </c>
      <c r="G26" s="36">
        <f>'Operating Efficiency(%)'!G21</f>
        <v>0.84</v>
      </c>
      <c r="H26" s="36">
        <f>'Operating Efficiency(%)'!H21</f>
        <v>0.84609999999999996</v>
      </c>
      <c r="I26" s="36">
        <f>'Operating Efficiency(%)'!I21</f>
        <v>0.79920000000000002</v>
      </c>
      <c r="J26" s="36">
        <f>'Operating Efficiency(%)'!J21</f>
        <v>0.82799999999999996</v>
      </c>
      <c r="K26" s="36">
        <f>'Operating Efficiency(%)'!K21</f>
        <v>0.83560000000000001</v>
      </c>
      <c r="L26" s="36">
        <f>'Operating Efficiency(%)'!L21</f>
        <v>0.83560000000000001</v>
      </c>
      <c r="M26" s="36">
        <f>'Operating Efficiency(%)'!M21</f>
        <v>0.86560000000000004</v>
      </c>
      <c r="N26" s="36">
        <f>'Operating Efficiency(%)'!N21</f>
        <v>0.86560000000000004</v>
      </c>
      <c r="O26" s="36">
        <f>'Operating Efficiency(%)'!O21</f>
        <v>0.89559999999999995</v>
      </c>
      <c r="P26" s="36">
        <f>'Operating Efficiency(%)'!P21</f>
        <v>0.89559999999999995</v>
      </c>
      <c r="Q26" s="36">
        <f>'Operating Efficiency(%)'!Q21</f>
        <v>0.9123</v>
      </c>
      <c r="R26" s="36">
        <f>'Operating Efficiency(%)'!R21</f>
        <v>0.91559999999999997</v>
      </c>
      <c r="S26" s="36">
        <f>'Operating Efficiency(%)'!S21</f>
        <v>0.92230000000000001</v>
      </c>
    </row>
    <row r="27" spans="1:25" x14ac:dyDescent="0.2">
      <c r="A27" s="73" t="s">
        <v>30</v>
      </c>
      <c r="B27" s="73" t="s">
        <v>41</v>
      </c>
      <c r="C27" s="100" t="s">
        <v>46</v>
      </c>
      <c r="D27" s="101">
        <f>'Foreign Trade'!J4</f>
        <v>0.92352467999999999</v>
      </c>
      <c r="E27" s="101">
        <f>'Foreign Trade'!K4</f>
        <v>0.96811656000000001</v>
      </c>
      <c r="F27" s="101">
        <f>'Foreign Trade'!L4</f>
        <v>1.0396704400000001</v>
      </c>
      <c r="G27" s="101">
        <f>'Foreign Trade'!M4</f>
        <v>1.04620928</v>
      </c>
      <c r="H27" s="101">
        <f>'Foreign Trade'!N4</f>
        <v>1.0009919200000001</v>
      </c>
      <c r="I27" s="101">
        <f>'Foreign Trade'!O4</f>
        <v>0.88695999999999997</v>
      </c>
      <c r="J27" s="45"/>
      <c r="K27" s="45"/>
      <c r="L27" s="45"/>
      <c r="M27" s="45"/>
      <c r="N27" s="45"/>
      <c r="O27" s="45"/>
      <c r="P27" s="45"/>
      <c r="Q27" s="45"/>
      <c r="R27" s="45"/>
      <c r="S27" s="46"/>
    </row>
    <row r="28" spans="1:25" x14ac:dyDescent="0.2">
      <c r="A28" s="73" t="s">
        <v>30</v>
      </c>
      <c r="B28" s="73" t="s">
        <v>41</v>
      </c>
      <c r="C28" s="100" t="s">
        <v>47</v>
      </c>
      <c r="D28" s="101">
        <f>'Foreign Trade'!AK4</f>
        <v>0.81493537999999999</v>
      </c>
      <c r="E28" s="101">
        <f>'Foreign Trade'!AL4</f>
        <v>0.87719044000000002</v>
      </c>
      <c r="F28" s="101">
        <f>'Foreign Trade'!AM4</f>
        <v>0.93520691999999994</v>
      </c>
      <c r="G28" s="101">
        <f>'Foreign Trade'!AN4</f>
        <v>0.98803096000000001</v>
      </c>
      <c r="H28" s="101">
        <f>'Foreign Trade'!AO4</f>
        <v>0.88926531999999991</v>
      </c>
      <c r="I28" s="101">
        <f>'Foreign Trade'!AP4</f>
        <v>0.82791999999999999</v>
      </c>
      <c r="J28" s="45"/>
      <c r="K28" s="45"/>
      <c r="L28" s="45"/>
      <c r="M28" s="45"/>
      <c r="N28" s="45"/>
      <c r="O28" s="45"/>
      <c r="P28" s="45"/>
      <c r="Q28" s="45"/>
      <c r="R28" s="45"/>
      <c r="S28" s="46"/>
    </row>
    <row r="29" spans="1:25" x14ac:dyDescent="0.2">
      <c r="A29" s="73" t="s">
        <v>30</v>
      </c>
      <c r="B29" s="73" t="s">
        <v>41</v>
      </c>
      <c r="C29" s="100" t="s">
        <v>25</v>
      </c>
      <c r="D29" s="37">
        <f>2%*D25</f>
        <v>0.9297200000000001</v>
      </c>
      <c r="E29" s="37">
        <f t="shared" ref="E29:S29" si="32">2%*E25</f>
        <v>0.97616000000000003</v>
      </c>
      <c r="F29" s="37">
        <f t="shared" si="32"/>
        <v>0.99746000000000012</v>
      </c>
      <c r="G29" s="37">
        <f t="shared" si="32"/>
        <v>1.0079399999999998</v>
      </c>
      <c r="H29" s="37">
        <f t="shared" si="32"/>
        <v>1.0152800000000002</v>
      </c>
      <c r="I29" s="37">
        <f t="shared" si="32"/>
        <v>0.95904</v>
      </c>
      <c r="J29" s="37">
        <f t="shared" si="32"/>
        <v>0.99362000000000006</v>
      </c>
      <c r="K29" s="37">
        <f t="shared" si="32"/>
        <v>1.0027599999999999</v>
      </c>
      <c r="L29" s="37">
        <f t="shared" si="32"/>
        <v>1.0027599999999999</v>
      </c>
      <c r="M29" s="37">
        <f t="shared" si="32"/>
        <v>1.0387600000000001</v>
      </c>
      <c r="N29" s="37">
        <f t="shared" si="32"/>
        <v>1.0387600000000001</v>
      </c>
      <c r="O29" s="37">
        <f t="shared" si="32"/>
        <v>1.0747600000000002</v>
      </c>
      <c r="P29" s="37">
        <f t="shared" si="32"/>
        <v>1.0747600000000002</v>
      </c>
      <c r="Q29" s="37">
        <f t="shared" si="32"/>
        <v>1.0947600000000002</v>
      </c>
      <c r="R29" s="37">
        <f t="shared" si="32"/>
        <v>1.0987600000000002</v>
      </c>
      <c r="S29" s="37">
        <f t="shared" si="32"/>
        <v>1.10676</v>
      </c>
    </row>
    <row r="30" spans="1:25" x14ac:dyDescent="0.2">
      <c r="A30" s="73" t="s">
        <v>30</v>
      </c>
      <c r="B30" s="73" t="s">
        <v>41</v>
      </c>
      <c r="C30" s="100" t="s">
        <v>48</v>
      </c>
      <c r="D30" s="37">
        <f>D25+D27-D28-D29</f>
        <v>45.664869299999999</v>
      </c>
      <c r="E30" s="37">
        <f t="shared" ref="E30" si="33">E25+E27-E28-E29</f>
        <v>47.922766119999999</v>
      </c>
      <c r="F30" s="37">
        <f t="shared" ref="F30" si="34">F25+F27-F28-F29</f>
        <v>48.980003520000011</v>
      </c>
      <c r="G30" s="37">
        <f t="shared" ref="G30" si="35">G25+G27-G28-G29</f>
        <v>49.44723831999999</v>
      </c>
      <c r="H30" s="37">
        <f t="shared" ref="H30:I30" si="36">H25+H27-H28-H29</f>
        <v>49.860446600000003</v>
      </c>
      <c r="I30" s="323">
        <f t="shared" si="36"/>
        <v>47.052</v>
      </c>
      <c r="J30" s="37">
        <f t="shared" ref="J30" si="37">I30+I30*J31</f>
        <v>47.635444800000002</v>
      </c>
      <c r="K30" s="37">
        <f t="shared" ref="K30" si="38">J30+J30*K31</f>
        <v>48.754877752799999</v>
      </c>
      <c r="L30" s="37">
        <f t="shared" ref="L30" si="39">K30+K30*L31</f>
        <v>50.422294571945756</v>
      </c>
      <c r="M30" s="37">
        <f t="shared" ref="M30" si="40">L30+L30*M31</f>
        <v>52.751804581169651</v>
      </c>
      <c r="N30" s="37">
        <f t="shared" ref="N30" si="41">M30+M30*N31</f>
        <v>55.457972156183651</v>
      </c>
      <c r="O30" s="37">
        <f t="shared" ref="O30" si="42">N30+N30*O31</f>
        <v>59.073831940766823</v>
      </c>
      <c r="P30" s="37">
        <f>O30+O30*P31</f>
        <v>63.108574662321196</v>
      </c>
      <c r="Q30" s="37">
        <f t="shared" ref="Q30" si="43">P30+P30*Q31</f>
        <v>67.538796603616149</v>
      </c>
      <c r="R30" s="37">
        <f t="shared" ref="R30" si="44">Q30+Q30*R31</f>
        <v>72.185465809944944</v>
      </c>
      <c r="S30" s="37">
        <f t="shared" ref="S30" si="45">R30+R30*S31</f>
        <v>77.057984752116226</v>
      </c>
      <c r="T30" s="197">
        <f>(S30/J30)^(1/9)-1</f>
        <v>5.4896165216425263E-2</v>
      </c>
    </row>
    <row r="31" spans="1:25" x14ac:dyDescent="0.2">
      <c r="A31" s="73" t="s">
        <v>30</v>
      </c>
      <c r="B31" s="73" t="s">
        <v>41</v>
      </c>
      <c r="C31" s="102" t="s">
        <v>327</v>
      </c>
      <c r="D31" s="36"/>
      <c r="E31" s="36">
        <f>E30/D30-1</f>
        <v>4.9444942131915859E-2</v>
      </c>
      <c r="F31" s="36">
        <f>F30/E30-1</f>
        <v>2.2061276624822934E-2</v>
      </c>
      <c r="G31" s="36">
        <f t="shared" ref="G31" si="46">G30/F30-1</f>
        <v>9.5392969869672051E-3</v>
      </c>
      <c r="H31" s="36">
        <f t="shared" ref="H31:I31" si="47">H30/G30-1</f>
        <v>8.3565492035353461E-3</v>
      </c>
      <c r="I31" s="322">
        <f t="shared" si="47"/>
        <v>-5.6326142092758658E-2</v>
      </c>
      <c r="J31" s="36">
        <v>1.24E-2</v>
      </c>
      <c r="K31" s="36">
        <v>2.35E-2</v>
      </c>
      <c r="L31" s="36">
        <v>3.4200000000000001E-2</v>
      </c>
      <c r="M31" s="36">
        <v>4.6199999999999998E-2</v>
      </c>
      <c r="N31" s="36">
        <v>5.1299999999999998E-2</v>
      </c>
      <c r="O31" s="36">
        <v>6.5199999999999994E-2</v>
      </c>
      <c r="P31" s="36">
        <v>6.83E-2</v>
      </c>
      <c r="Q31" s="36">
        <v>7.0199999999999999E-2</v>
      </c>
      <c r="R31" s="36">
        <v>6.88E-2</v>
      </c>
      <c r="S31" s="36">
        <v>6.7500000000000004E-2</v>
      </c>
    </row>
    <row r="32" spans="1:25" ht="13.5" thickBot="1" x14ac:dyDescent="0.25">
      <c r="A32" s="262" t="s">
        <v>30</v>
      </c>
      <c r="B32" s="262" t="s">
        <v>41</v>
      </c>
      <c r="C32" s="103" t="s">
        <v>328</v>
      </c>
      <c r="D32" s="47">
        <f>D25-D30</f>
        <v>0.82113070000000477</v>
      </c>
      <c r="E32" s="47">
        <f t="shared" ref="E32:S32" si="48">E25-E30</f>
        <v>0.88523388000000125</v>
      </c>
      <c r="F32" s="47">
        <f t="shared" si="48"/>
        <v>0.89299647999999365</v>
      </c>
      <c r="G32" s="47">
        <f t="shared" si="48"/>
        <v>0.94976168000000172</v>
      </c>
      <c r="H32" s="47">
        <f t="shared" si="48"/>
        <v>0.90355339999999984</v>
      </c>
      <c r="I32" s="47">
        <f t="shared" si="48"/>
        <v>0.89999999999999858</v>
      </c>
      <c r="J32" s="47">
        <f t="shared" si="48"/>
        <v>2.0455552000000026</v>
      </c>
      <c r="K32" s="47">
        <f t="shared" si="48"/>
        <v>1.3831222471999993</v>
      </c>
      <c r="L32" s="47">
        <f t="shared" si="48"/>
        <v>-0.28429457194575747</v>
      </c>
      <c r="M32" s="47">
        <f t="shared" si="48"/>
        <v>-0.8138045811696486</v>
      </c>
      <c r="N32" s="47">
        <f t="shared" si="48"/>
        <v>-3.5199721561836483</v>
      </c>
      <c r="O32" s="47">
        <f t="shared" si="48"/>
        <v>-5.3358319407668162</v>
      </c>
      <c r="P32" s="47">
        <f t="shared" si="48"/>
        <v>-9.3705746623211894</v>
      </c>
      <c r="Q32" s="47">
        <f t="shared" si="48"/>
        <v>-12.800796603616142</v>
      </c>
      <c r="R32" s="47">
        <f t="shared" si="48"/>
        <v>-17.247465809944941</v>
      </c>
      <c r="S32" s="47">
        <f t="shared" si="48"/>
        <v>-21.719984752116233</v>
      </c>
    </row>
    <row r="33" spans="1:24" x14ac:dyDescent="0.2">
      <c r="A33" s="73" t="s">
        <v>30</v>
      </c>
      <c r="B33" s="73" t="s">
        <v>49</v>
      </c>
      <c r="C33" s="100" t="s">
        <v>43</v>
      </c>
      <c r="D33" s="35">
        <f>' Capacity by Company'!D24</f>
        <v>23</v>
      </c>
      <c r="E33" s="35">
        <f>' Capacity by Company'!E24</f>
        <v>23</v>
      </c>
      <c r="F33" s="35">
        <f>' Capacity by Company'!F24</f>
        <v>23</v>
      </c>
      <c r="G33" s="35">
        <f>' Capacity by Company'!G24</f>
        <v>23</v>
      </c>
      <c r="H33" s="35">
        <f>' Capacity by Company'!H24</f>
        <v>23</v>
      </c>
      <c r="I33" s="35">
        <f>' Capacity by Company'!I24</f>
        <v>23</v>
      </c>
      <c r="J33" s="35">
        <f>' Capacity by Company'!J24</f>
        <v>23</v>
      </c>
      <c r="K33" s="35">
        <f>' Capacity by Company'!K24</f>
        <v>23</v>
      </c>
      <c r="L33" s="35">
        <f>' Capacity by Company'!L24</f>
        <v>23</v>
      </c>
      <c r="M33" s="35">
        <f>' Capacity by Company'!M24</f>
        <v>23</v>
      </c>
      <c r="N33" s="35">
        <f>' Capacity by Company'!N24</f>
        <v>23</v>
      </c>
      <c r="O33" s="35">
        <f>' Capacity by Company'!O24</f>
        <v>23</v>
      </c>
      <c r="P33" s="35">
        <f>' Capacity by Company'!P24</f>
        <v>23</v>
      </c>
      <c r="Q33" s="35">
        <f>' Capacity by Company'!Q24</f>
        <v>23</v>
      </c>
      <c r="R33" s="35">
        <f>' Capacity by Company'!R24</f>
        <v>23</v>
      </c>
      <c r="S33" s="35">
        <f>' Capacity by Company'!S24</f>
        <v>23</v>
      </c>
    </row>
    <row r="34" spans="1:24" x14ac:dyDescent="0.2">
      <c r="A34" s="73" t="s">
        <v>30</v>
      </c>
      <c r="B34" s="73" t="s">
        <v>49</v>
      </c>
      <c r="C34" s="100" t="s">
        <v>44</v>
      </c>
      <c r="D34" s="37">
        <f>'Production by Company'!D24</f>
        <v>17.443999999999999</v>
      </c>
      <c r="E34" s="37">
        <f>'Production by Company'!E24</f>
        <v>18.3416</v>
      </c>
      <c r="F34" s="37">
        <f>'Production by Company'!F24</f>
        <v>18.708400000000001</v>
      </c>
      <c r="G34" s="37">
        <f>'Production by Company'!G24</f>
        <v>19.4389</v>
      </c>
      <c r="H34" s="37">
        <f>'Production by Company'!H24</f>
        <v>19.654</v>
      </c>
      <c r="I34" s="37">
        <f>'Production by Company'!I24</f>
        <v>18.6919</v>
      </c>
      <c r="J34" s="37">
        <f>'Production by Company'!J24</f>
        <v>20.399900000000002</v>
      </c>
      <c r="K34" s="37">
        <f>'Production by Company'!K24</f>
        <v>20.67</v>
      </c>
      <c r="L34" s="37">
        <f>'Production by Company'!L24</f>
        <v>20.67</v>
      </c>
      <c r="M34" s="37">
        <f>'Production by Company'!M24</f>
        <v>21.159999999999997</v>
      </c>
      <c r="N34" s="37">
        <f>'Production by Company'!N24</f>
        <v>21.159999999999997</v>
      </c>
      <c r="O34" s="37">
        <f>'Production by Company'!O24</f>
        <v>21.62</v>
      </c>
      <c r="P34" s="37">
        <f>'Production by Company'!P24</f>
        <v>21.62</v>
      </c>
      <c r="Q34" s="37">
        <f>'Production by Company'!Q24</f>
        <v>22.279999999999998</v>
      </c>
      <c r="R34" s="37">
        <f>'Production by Company'!R24</f>
        <v>22.279999999999998</v>
      </c>
      <c r="S34" s="37">
        <f>'Production by Company'!S24</f>
        <v>22.279999999999998</v>
      </c>
    </row>
    <row r="35" spans="1:24" x14ac:dyDescent="0.2">
      <c r="A35" s="73" t="s">
        <v>30</v>
      </c>
      <c r="B35" s="73" t="s">
        <v>49</v>
      </c>
      <c r="C35" s="100" t="s">
        <v>45</v>
      </c>
      <c r="D35" s="36">
        <f>(D34/D33)</f>
        <v>0.75843478260869557</v>
      </c>
      <c r="E35" s="36">
        <f t="shared" ref="E35:S35" si="49">(E34/E33)</f>
        <v>0.79746086956521733</v>
      </c>
      <c r="F35" s="36">
        <f t="shared" si="49"/>
        <v>0.813408695652174</v>
      </c>
      <c r="G35" s="36">
        <f t="shared" si="49"/>
        <v>0.84516956521739128</v>
      </c>
      <c r="H35" s="36">
        <f t="shared" si="49"/>
        <v>0.85452173913043483</v>
      </c>
      <c r="I35" s="36">
        <f t="shared" si="49"/>
        <v>0.8126913043478261</v>
      </c>
      <c r="J35" s="36">
        <f t="shared" si="49"/>
        <v>0.8869521739130436</v>
      </c>
      <c r="K35" s="36">
        <f t="shared" si="49"/>
        <v>0.89869565217391312</v>
      </c>
      <c r="L35" s="36">
        <f t="shared" si="49"/>
        <v>0.89869565217391312</v>
      </c>
      <c r="M35" s="36">
        <f t="shared" si="49"/>
        <v>0.91999999999999982</v>
      </c>
      <c r="N35" s="36">
        <f t="shared" si="49"/>
        <v>0.91999999999999982</v>
      </c>
      <c r="O35" s="36">
        <f t="shared" si="49"/>
        <v>0.94000000000000006</v>
      </c>
      <c r="P35" s="36">
        <f t="shared" si="49"/>
        <v>0.94000000000000006</v>
      </c>
      <c r="Q35" s="36">
        <f t="shared" si="49"/>
        <v>0.96869565217391296</v>
      </c>
      <c r="R35" s="36">
        <f t="shared" si="49"/>
        <v>0.96869565217391296</v>
      </c>
      <c r="S35" s="36">
        <f t="shared" si="49"/>
        <v>0.96869565217391296</v>
      </c>
    </row>
    <row r="36" spans="1:24" x14ac:dyDescent="0.2">
      <c r="A36" s="73" t="s">
        <v>30</v>
      </c>
      <c r="B36" s="73" t="s">
        <v>49</v>
      </c>
      <c r="C36" s="100" t="s">
        <v>46</v>
      </c>
      <c r="D36" s="101">
        <f>'Foreign Trade'!J5</f>
        <v>0.44556437999999998</v>
      </c>
      <c r="E36" s="101">
        <f>'Foreign Trade'!K5</f>
        <v>0.59860999999999998</v>
      </c>
      <c r="F36" s="101">
        <f>'Foreign Trade'!L5</f>
        <v>0.45132538</v>
      </c>
      <c r="G36" s="101">
        <f>'Foreign Trade'!M5</f>
        <v>0.39111840000000003</v>
      </c>
      <c r="H36" s="101">
        <f>'Foreign Trade'!N5</f>
        <v>0.39125061999999999</v>
      </c>
      <c r="I36" s="101">
        <f>'Foreign Trade'!O5</f>
        <v>0.37502000000000002</v>
      </c>
      <c r="J36" s="45"/>
      <c r="K36" s="45"/>
      <c r="L36" s="45"/>
      <c r="M36" s="45"/>
      <c r="N36" s="45"/>
      <c r="O36" s="45"/>
      <c r="P36" s="45"/>
      <c r="Q36" s="45"/>
      <c r="R36" s="45"/>
      <c r="S36" s="46"/>
    </row>
    <row r="37" spans="1:24" x14ac:dyDescent="0.2">
      <c r="A37" s="73" t="s">
        <v>30</v>
      </c>
      <c r="B37" s="73" t="s">
        <v>49</v>
      </c>
      <c r="C37" s="100" t="s">
        <v>47</v>
      </c>
      <c r="D37" s="101">
        <f>'Foreign Trade'!AK5</f>
        <v>4.9451901600000001</v>
      </c>
      <c r="E37" s="101">
        <f>'Foreign Trade'!AL5</f>
        <v>5.5702249800000008</v>
      </c>
      <c r="F37" s="101">
        <f>'Foreign Trade'!AM5</f>
        <v>6.0039215400000003</v>
      </c>
      <c r="G37" s="101">
        <f>'Foreign Trade'!AN5</f>
        <v>5.8115394</v>
      </c>
      <c r="H37" s="101">
        <f>'Foreign Trade'!AO5</f>
        <v>6.4239576000000005</v>
      </c>
      <c r="I37" s="101">
        <f>'Foreign Trade'!AP5</f>
        <v>6.8844399999999997</v>
      </c>
      <c r="J37" s="45"/>
      <c r="K37" s="45"/>
      <c r="L37" s="45"/>
      <c r="M37" s="45"/>
      <c r="N37" s="45"/>
      <c r="O37" s="45"/>
      <c r="P37" s="45"/>
      <c r="Q37" s="45"/>
      <c r="R37" s="45"/>
      <c r="S37" s="46"/>
      <c r="V37" s="331">
        <v>1.12E-2</v>
      </c>
    </row>
    <row r="38" spans="1:24" x14ac:dyDescent="0.2">
      <c r="A38" s="73" t="s">
        <v>30</v>
      </c>
      <c r="B38" s="73" t="s">
        <v>49</v>
      </c>
      <c r="C38" s="100" t="s">
        <v>25</v>
      </c>
      <c r="D38" s="37">
        <f>2%*D34</f>
        <v>0.34887999999999997</v>
      </c>
      <c r="E38" s="37">
        <f t="shared" ref="E38:S38" si="50">2%*E34</f>
        <v>0.36683199999999999</v>
      </c>
      <c r="F38" s="37">
        <f t="shared" si="50"/>
        <v>0.37416800000000006</v>
      </c>
      <c r="G38" s="37">
        <f t="shared" si="50"/>
        <v>0.38877800000000001</v>
      </c>
      <c r="H38" s="37">
        <f t="shared" si="50"/>
        <v>0.39307999999999998</v>
      </c>
      <c r="I38" s="37">
        <f t="shared" si="50"/>
        <v>0.373838</v>
      </c>
      <c r="J38" s="37">
        <f t="shared" si="50"/>
        <v>0.40799800000000008</v>
      </c>
      <c r="K38" s="37">
        <f t="shared" si="50"/>
        <v>0.41340000000000005</v>
      </c>
      <c r="L38" s="37">
        <f t="shared" si="50"/>
        <v>0.41340000000000005</v>
      </c>
      <c r="M38" s="37">
        <f t="shared" si="50"/>
        <v>0.42319999999999997</v>
      </c>
      <c r="N38" s="37">
        <f t="shared" si="50"/>
        <v>0.42319999999999997</v>
      </c>
      <c r="O38" s="37">
        <f t="shared" si="50"/>
        <v>0.43240000000000001</v>
      </c>
      <c r="P38" s="37">
        <f t="shared" si="50"/>
        <v>0.43240000000000001</v>
      </c>
      <c r="Q38" s="37">
        <f t="shared" si="50"/>
        <v>0.44559999999999994</v>
      </c>
      <c r="R38" s="37">
        <f t="shared" si="50"/>
        <v>0.44559999999999994</v>
      </c>
      <c r="S38" s="37">
        <f t="shared" si="50"/>
        <v>0.44559999999999994</v>
      </c>
      <c r="X38" s="331">
        <v>2.0999999999999999E-3</v>
      </c>
    </row>
    <row r="39" spans="1:24" x14ac:dyDescent="0.2">
      <c r="A39" s="73" t="s">
        <v>30</v>
      </c>
      <c r="B39" s="73" t="s">
        <v>49</v>
      </c>
      <c r="C39" s="100" t="s">
        <v>48</v>
      </c>
      <c r="D39" s="37">
        <f>D34+D36-D37-D38</f>
        <v>12.595494220000001</v>
      </c>
      <c r="E39" s="37">
        <f t="shared" ref="E39" si="51">E34+E36-E37-E38</f>
        <v>13.003153019999999</v>
      </c>
      <c r="F39" s="37">
        <f t="shared" ref="F39" si="52">F34+F36-F37-F38</f>
        <v>12.78163584</v>
      </c>
      <c r="G39" s="37">
        <f t="shared" ref="G39" si="53">G34+G36-G37-G38</f>
        <v>13.629700999999999</v>
      </c>
      <c r="H39" s="37">
        <f t="shared" ref="H39:I39" si="54">H34+H36-H37-H38</f>
        <v>13.22821302</v>
      </c>
      <c r="I39" s="323">
        <f t="shared" si="54"/>
        <v>11.808642000000001</v>
      </c>
      <c r="J39" s="37">
        <f t="shared" ref="J39" si="55">I39+I39*J40</f>
        <v>11.943260518800001</v>
      </c>
      <c r="K39" s="37">
        <f t="shared" ref="K39" si="56">J39+J39*K40</f>
        <v>12.211983880473001</v>
      </c>
      <c r="L39" s="37">
        <f t="shared" ref="L39" si="57">K39+K39*L40</f>
        <v>12.618642943692752</v>
      </c>
      <c r="M39" s="37">
        <f t="shared" ref="M39" si="58">L39+L39*M40</f>
        <v>13.151149675916585</v>
      </c>
      <c r="N39" s="37">
        <f t="shared" ref="N39" si="59">M39+M39*N40</f>
        <v>13.870517563189223</v>
      </c>
      <c r="O39" s="37">
        <f t="shared" ref="O39" si="60">N39+N39*O40</f>
        <v>14.761004790745972</v>
      </c>
      <c r="P39" s="37">
        <f t="shared" ref="P39" si="61">O39+O39*P40</f>
        <v>15.636332374837208</v>
      </c>
      <c r="Q39" s="37">
        <f t="shared" ref="Q39" si="62">P39+P39*Q40</f>
        <v>16.701166609563622</v>
      </c>
      <c r="R39" s="37">
        <f t="shared" ref="R39" si="63">Q39+Q39*R40</f>
        <v>17.876928738876899</v>
      </c>
      <c r="S39" s="37">
        <f t="shared" ref="S39" si="64">R39+R39*S40</f>
        <v>19.121162979102731</v>
      </c>
      <c r="T39" s="197">
        <f>(S39/J39)^(1/9)-1</f>
        <v>5.3683441640592466E-2</v>
      </c>
    </row>
    <row r="40" spans="1:24" x14ac:dyDescent="0.2">
      <c r="A40" s="73" t="s">
        <v>30</v>
      </c>
      <c r="B40" s="73" t="s">
        <v>49</v>
      </c>
      <c r="C40" s="102" t="s">
        <v>327</v>
      </c>
      <c r="D40" s="36"/>
      <c r="E40" s="36">
        <f>E39/D39-1</f>
        <v>3.2365446951076349E-2</v>
      </c>
      <c r="F40" s="36">
        <f>F39/E39-1</f>
        <v>-1.7035651250068784E-2</v>
      </c>
      <c r="G40" s="36">
        <f t="shared" ref="G40" si="65">G39/F39-1</f>
        <v>6.6350283376560348E-2</v>
      </c>
      <c r="H40" s="36">
        <f t="shared" ref="H40:I40" si="66">H39/G39-1</f>
        <v>-2.9456844284404982E-2</v>
      </c>
      <c r="I40" s="322">
        <f t="shared" si="66"/>
        <v>-0.10731389174438921</v>
      </c>
      <c r="J40" s="36">
        <v>1.14E-2</v>
      </c>
      <c r="K40" s="36">
        <v>2.2499999999999999E-2</v>
      </c>
      <c r="L40" s="36">
        <v>3.3300000000000003E-2</v>
      </c>
      <c r="M40" s="36">
        <v>4.2200000000000001E-2</v>
      </c>
      <c r="N40" s="36">
        <v>5.4699999999999999E-2</v>
      </c>
      <c r="O40" s="36">
        <v>6.4199999999999993E-2</v>
      </c>
      <c r="P40" s="36">
        <v>5.9299999999999999E-2</v>
      </c>
      <c r="Q40" s="36">
        <v>6.8099999999999994E-2</v>
      </c>
      <c r="R40" s="36">
        <v>7.039999999999999E-2</v>
      </c>
      <c r="S40" s="36">
        <v>6.9599999999999995E-2</v>
      </c>
    </row>
    <row r="41" spans="1:24" ht="13.5" thickBot="1" x14ac:dyDescent="0.25">
      <c r="A41" s="262" t="s">
        <v>30</v>
      </c>
      <c r="B41" s="262" t="s">
        <v>49</v>
      </c>
      <c r="C41" s="103" t="s">
        <v>328</v>
      </c>
      <c r="D41" s="47">
        <f>D34-D39</f>
        <v>4.8485057799999982</v>
      </c>
      <c r="E41" s="47">
        <f t="shared" ref="E41:S41" si="67">E34-E39</f>
        <v>5.3384469800000005</v>
      </c>
      <c r="F41" s="47">
        <f t="shared" si="67"/>
        <v>5.9267641600000012</v>
      </c>
      <c r="G41" s="47">
        <f t="shared" si="67"/>
        <v>5.8091990000000013</v>
      </c>
      <c r="H41" s="47">
        <f t="shared" si="67"/>
        <v>6.4257869799999998</v>
      </c>
      <c r="I41" s="47">
        <f t="shared" si="67"/>
        <v>6.8832579999999997</v>
      </c>
      <c r="J41" s="47">
        <f t="shared" si="67"/>
        <v>8.4566394812000016</v>
      </c>
      <c r="K41" s="47">
        <f t="shared" si="67"/>
        <v>8.4580161195270005</v>
      </c>
      <c r="L41" s="47">
        <f t="shared" si="67"/>
        <v>8.0513570563072498</v>
      </c>
      <c r="M41" s="47">
        <f t="shared" si="67"/>
        <v>8.0088503240834115</v>
      </c>
      <c r="N41" s="47">
        <f t="shared" si="67"/>
        <v>7.2894824368107738</v>
      </c>
      <c r="O41" s="47">
        <f t="shared" si="67"/>
        <v>6.8589952092540294</v>
      </c>
      <c r="P41" s="47">
        <f t="shared" si="67"/>
        <v>5.9836676251627932</v>
      </c>
      <c r="Q41" s="47">
        <f t="shared" si="67"/>
        <v>5.578833390436376</v>
      </c>
      <c r="R41" s="47">
        <f t="shared" si="67"/>
        <v>4.4030712611230989</v>
      </c>
      <c r="S41" s="47">
        <f t="shared" si="67"/>
        <v>3.1588370208972663</v>
      </c>
    </row>
    <row r="42" spans="1:24" x14ac:dyDescent="0.2">
      <c r="A42" s="73" t="s">
        <v>30</v>
      </c>
      <c r="B42" s="73" t="s">
        <v>104</v>
      </c>
      <c r="C42" s="100" t="s">
        <v>43</v>
      </c>
      <c r="D42" s="35">
        <f>' Capacity by Company'!D27</f>
        <v>20</v>
      </c>
      <c r="E42" s="35">
        <f>' Capacity by Company'!E27</f>
        <v>20</v>
      </c>
      <c r="F42" s="35">
        <f>' Capacity by Company'!F27</f>
        <v>20</v>
      </c>
      <c r="G42" s="35">
        <f>' Capacity by Company'!G27</f>
        <v>20</v>
      </c>
      <c r="H42" s="35">
        <f>' Capacity by Company'!H27</f>
        <v>20</v>
      </c>
      <c r="I42" s="35">
        <f>' Capacity by Company'!I27</f>
        <v>20</v>
      </c>
      <c r="J42" s="35">
        <f>' Capacity by Company'!J27</f>
        <v>20</v>
      </c>
      <c r="K42" s="35">
        <f>' Capacity by Company'!K27</f>
        <v>20</v>
      </c>
      <c r="L42" s="35">
        <f>' Capacity by Company'!L27</f>
        <v>20</v>
      </c>
      <c r="M42" s="35">
        <f>' Capacity by Company'!M27</f>
        <v>20</v>
      </c>
      <c r="N42" s="35">
        <f>' Capacity by Company'!N27</f>
        <v>20</v>
      </c>
      <c r="O42" s="35">
        <f>' Capacity by Company'!O27</f>
        <v>20</v>
      </c>
      <c r="P42" s="35">
        <f>' Capacity by Company'!P27</f>
        <v>20</v>
      </c>
      <c r="Q42" s="35">
        <f>' Capacity by Company'!Q27</f>
        <v>20</v>
      </c>
      <c r="R42" s="35">
        <f>' Capacity by Company'!R27</f>
        <v>20</v>
      </c>
      <c r="S42" s="35">
        <f>' Capacity by Company'!S27</f>
        <v>20</v>
      </c>
    </row>
    <row r="43" spans="1:24" x14ac:dyDescent="0.2">
      <c r="A43" s="73" t="s">
        <v>30</v>
      </c>
      <c r="B43" s="73" t="s">
        <v>104</v>
      </c>
      <c r="C43" s="100" t="s">
        <v>44</v>
      </c>
      <c r="D43" s="37">
        <f>'Production by Company'!D27</f>
        <v>15.395</v>
      </c>
      <c r="E43" s="37">
        <f>'Production by Company'!E27</f>
        <v>16.482499999999998</v>
      </c>
      <c r="F43" s="37">
        <f>'Production by Company'!F27</f>
        <v>17.066000000000003</v>
      </c>
      <c r="G43" s="37">
        <f>'Production by Company'!G27</f>
        <v>17.36</v>
      </c>
      <c r="H43" s="37">
        <f>'Production by Company'!H27</f>
        <v>17.655999999999999</v>
      </c>
      <c r="I43" s="37">
        <f>'Production by Company'!I27</f>
        <v>17.184000000000001</v>
      </c>
      <c r="J43" s="37">
        <f>'Production by Company'!J27</f>
        <v>16.810000000000002</v>
      </c>
      <c r="K43" s="37">
        <f>'Production by Company'!K27</f>
        <v>17.399999999999999</v>
      </c>
      <c r="L43" s="37">
        <f>'Production by Company'!L27</f>
        <v>17.399999999999999</v>
      </c>
      <c r="M43" s="37">
        <f>'Production by Company'!M27</f>
        <v>17.8</v>
      </c>
      <c r="N43" s="37">
        <f>'Production by Company'!N27</f>
        <v>17.8</v>
      </c>
      <c r="O43" s="37">
        <f>'Production by Company'!O27</f>
        <v>18.200000000000003</v>
      </c>
      <c r="P43" s="37">
        <f>'Production by Company'!P27</f>
        <v>18.200000000000003</v>
      </c>
      <c r="Q43" s="37">
        <f>'Production by Company'!Q27</f>
        <v>18.8</v>
      </c>
      <c r="R43" s="37">
        <f>'Production by Company'!R27</f>
        <v>18.8</v>
      </c>
      <c r="S43" s="37">
        <f>'Production by Company'!S27</f>
        <v>18.8</v>
      </c>
      <c r="T43" s="35"/>
      <c r="U43" s="35"/>
    </row>
    <row r="44" spans="1:24" x14ac:dyDescent="0.2">
      <c r="A44" s="73" t="s">
        <v>30</v>
      </c>
      <c r="B44" s="73" t="s">
        <v>104</v>
      </c>
      <c r="C44" s="100" t="s">
        <v>45</v>
      </c>
      <c r="D44" s="36">
        <f t="shared" ref="D44:S44" si="68">(D43/D42)</f>
        <v>0.76974999999999993</v>
      </c>
      <c r="E44" s="36">
        <f t="shared" si="68"/>
        <v>0.82412499999999989</v>
      </c>
      <c r="F44" s="36">
        <f t="shared" si="68"/>
        <v>0.85330000000000017</v>
      </c>
      <c r="G44" s="36">
        <f t="shared" si="68"/>
        <v>0.86799999999999999</v>
      </c>
      <c r="H44" s="36">
        <f t="shared" si="68"/>
        <v>0.88279999999999992</v>
      </c>
      <c r="I44" s="36">
        <f t="shared" si="68"/>
        <v>0.85920000000000007</v>
      </c>
      <c r="J44" s="36">
        <f t="shared" si="68"/>
        <v>0.84050000000000014</v>
      </c>
      <c r="K44" s="36">
        <f t="shared" si="68"/>
        <v>0.86999999999999988</v>
      </c>
      <c r="L44" s="36">
        <f t="shared" si="68"/>
        <v>0.86999999999999988</v>
      </c>
      <c r="M44" s="36">
        <f t="shared" si="68"/>
        <v>0.89</v>
      </c>
      <c r="N44" s="36">
        <f t="shared" si="68"/>
        <v>0.89</v>
      </c>
      <c r="O44" s="36">
        <f t="shared" si="68"/>
        <v>0.91000000000000014</v>
      </c>
      <c r="P44" s="36">
        <f t="shared" si="68"/>
        <v>0.91000000000000014</v>
      </c>
      <c r="Q44" s="36">
        <f t="shared" si="68"/>
        <v>0.94000000000000006</v>
      </c>
      <c r="R44" s="36">
        <f t="shared" si="68"/>
        <v>0.94000000000000006</v>
      </c>
      <c r="S44" s="36">
        <f t="shared" si="68"/>
        <v>0.94000000000000006</v>
      </c>
    </row>
    <row r="45" spans="1:24" x14ac:dyDescent="0.2">
      <c r="A45" s="73" t="s">
        <v>30</v>
      </c>
      <c r="B45" s="73" t="s">
        <v>104</v>
      </c>
      <c r="C45" s="100" t="s">
        <v>46</v>
      </c>
      <c r="D45" s="101">
        <f>'Foreign Trade'!J6</f>
        <v>0.81049638000000002</v>
      </c>
      <c r="E45" s="101">
        <f>'Foreign Trade'!K6</f>
        <v>0.74246138000000006</v>
      </c>
      <c r="F45" s="101">
        <f>'Foreign Trade'!L6</f>
        <v>0.56459999999999999</v>
      </c>
      <c r="G45" s="101">
        <f>'Foreign Trade'!M6</f>
        <v>0.42126938000000003</v>
      </c>
      <c r="H45" s="101">
        <f>'Foreign Trade'!N6</f>
        <v>0.36863273999999996</v>
      </c>
      <c r="I45" s="101">
        <f>'Foreign Trade'!O6</f>
        <v>0.30930000000000002</v>
      </c>
      <c r="J45" s="45"/>
      <c r="K45" s="45"/>
      <c r="L45" s="45"/>
      <c r="M45" s="45"/>
      <c r="N45" s="45"/>
      <c r="O45" s="45"/>
      <c r="P45" s="45"/>
      <c r="Q45" s="45"/>
      <c r="R45" s="45"/>
      <c r="S45" s="46"/>
    </row>
    <row r="46" spans="1:24" x14ac:dyDescent="0.2">
      <c r="A46" s="73" t="s">
        <v>30</v>
      </c>
      <c r="B46" s="73" t="s">
        <v>104</v>
      </c>
      <c r="C46" s="100" t="s">
        <v>47</v>
      </c>
      <c r="D46" s="101">
        <f>'Foreign Trade'!AK6</f>
        <v>0.56419994000000007</v>
      </c>
      <c r="E46" s="101">
        <f>'Foreign Trade'!AL6</f>
        <v>0.55460070000000006</v>
      </c>
      <c r="F46" s="101">
        <f>'Foreign Trade'!AM6</f>
        <v>0.40620000000000001</v>
      </c>
      <c r="G46" s="101">
        <f>'Foreign Trade'!AN6</f>
        <v>0.27929252000000004</v>
      </c>
      <c r="H46" s="101">
        <f>'Foreign Trade'!AO6</f>
        <v>0.19991100000000001</v>
      </c>
      <c r="I46" s="101">
        <f>'Foreign Trade'!AP6</f>
        <v>3.3967399999999999</v>
      </c>
      <c r="J46" s="45"/>
      <c r="K46" s="45"/>
      <c r="L46" s="45"/>
      <c r="M46" s="45"/>
      <c r="N46" s="45"/>
      <c r="O46" s="45"/>
      <c r="P46" s="45"/>
      <c r="Q46" s="45"/>
      <c r="R46" s="45"/>
      <c r="S46" s="46"/>
    </row>
    <row r="47" spans="1:24" x14ac:dyDescent="0.2">
      <c r="A47" s="73" t="s">
        <v>30</v>
      </c>
      <c r="B47" s="73" t="s">
        <v>104</v>
      </c>
      <c r="C47" s="100" t="s">
        <v>25</v>
      </c>
      <c r="D47" s="37">
        <f>2%*D43</f>
        <v>0.30790000000000001</v>
      </c>
      <c r="E47" s="37">
        <f t="shared" ref="E47:S47" si="69">2%*E43</f>
        <v>0.32964999999999994</v>
      </c>
      <c r="F47" s="37">
        <f t="shared" si="69"/>
        <v>0.34132000000000007</v>
      </c>
      <c r="G47" s="37">
        <f t="shared" si="69"/>
        <v>0.34720000000000001</v>
      </c>
      <c r="H47" s="37">
        <f t="shared" si="69"/>
        <v>0.35311999999999999</v>
      </c>
      <c r="I47" s="37">
        <f t="shared" si="69"/>
        <v>0.34368000000000004</v>
      </c>
      <c r="J47" s="37">
        <f t="shared" si="69"/>
        <v>0.33620000000000005</v>
      </c>
      <c r="K47" s="37">
        <f t="shared" si="69"/>
        <v>0.34799999999999998</v>
      </c>
      <c r="L47" s="37">
        <f t="shared" si="69"/>
        <v>0.34799999999999998</v>
      </c>
      <c r="M47" s="37">
        <f t="shared" si="69"/>
        <v>0.35600000000000004</v>
      </c>
      <c r="N47" s="37">
        <f t="shared" si="69"/>
        <v>0.35600000000000004</v>
      </c>
      <c r="O47" s="37">
        <f t="shared" si="69"/>
        <v>0.36400000000000005</v>
      </c>
      <c r="P47" s="37">
        <f t="shared" si="69"/>
        <v>0.36400000000000005</v>
      </c>
      <c r="Q47" s="37">
        <f t="shared" si="69"/>
        <v>0.376</v>
      </c>
      <c r="R47" s="37">
        <f t="shared" si="69"/>
        <v>0.376</v>
      </c>
      <c r="S47" s="37">
        <f t="shared" si="69"/>
        <v>0.376</v>
      </c>
    </row>
    <row r="48" spans="1:24" x14ac:dyDescent="0.2">
      <c r="A48" s="73" t="s">
        <v>30</v>
      </c>
      <c r="B48" s="73" t="s">
        <v>104</v>
      </c>
      <c r="C48" s="100" t="s">
        <v>48</v>
      </c>
      <c r="D48" s="37">
        <f>D43+D45-D46-D47</f>
        <v>15.33339644</v>
      </c>
      <c r="E48" s="37">
        <f t="shared" ref="E48" si="70">E43+E45-E46-E47</f>
        <v>16.340710679999997</v>
      </c>
      <c r="F48" s="37">
        <f t="shared" ref="F48" si="71">F43+F45-F46-F47</f>
        <v>16.883080000000003</v>
      </c>
      <c r="G48" s="37">
        <f t="shared" ref="G48" si="72">G43+G45-G46-G47</f>
        <v>17.154776859999998</v>
      </c>
      <c r="H48" s="37">
        <f t="shared" ref="H48:I48" si="73">H43+H45-H46-H47</f>
        <v>17.471601739999997</v>
      </c>
      <c r="I48" s="323">
        <f t="shared" si="73"/>
        <v>13.752880000000001</v>
      </c>
      <c r="J48" s="37">
        <f t="shared" ref="J48" si="74">I48+I48*J49</f>
        <v>14.014184720000001</v>
      </c>
      <c r="K48" s="37">
        <f t="shared" ref="K48" si="75">J48+J48*K49</f>
        <v>14.447223027848</v>
      </c>
      <c r="L48" s="37">
        <f t="shared" ref="L48" si="76">K48+K48*L49</f>
        <v>14.967323056850528</v>
      </c>
      <c r="M48" s="37">
        <f t="shared" ref="M48" si="77">L48+L48*M49</f>
        <v>15.627382003657637</v>
      </c>
      <c r="N48" s="37">
        <f t="shared" ref="N48" si="78">M48+M48*N49</f>
        <v>16.36030621962918</v>
      </c>
      <c r="O48" s="37">
        <f t="shared" ref="O48" si="79">N48+N48*O49</f>
        <v>17.193045806208307</v>
      </c>
      <c r="P48" s="37">
        <f t="shared" ref="P48" si="80">O48+O48*P49</f>
        <v>18.295120042386259</v>
      </c>
      <c r="Q48" s="37">
        <f t="shared" ref="Q48" si="81">P48+P48*Q49</f>
        <v>19.612368685438071</v>
      </c>
      <c r="R48" s="37">
        <f t="shared" ref="R48" si="82">Q48+Q48*R49</f>
        <v>20.961699650996209</v>
      </c>
      <c r="S48" s="37">
        <f t="shared" ref="S48" si="83">R48+R48*S49</f>
        <v>22.361941187682756</v>
      </c>
      <c r="T48" s="197">
        <f>(S48/J48)^(1/9)-1</f>
        <v>5.3292698666844718E-2</v>
      </c>
    </row>
    <row r="49" spans="1:23" x14ac:dyDescent="0.2">
      <c r="A49" s="73" t="s">
        <v>30</v>
      </c>
      <c r="B49" s="73" t="s">
        <v>104</v>
      </c>
      <c r="C49" s="102" t="s">
        <v>327</v>
      </c>
      <c r="D49" s="36"/>
      <c r="E49" s="36">
        <f>E48/D48-1</f>
        <v>6.5694136582305607E-2</v>
      </c>
      <c r="F49" s="36">
        <f>F48/E48-1</f>
        <v>3.3191293244291487E-2</v>
      </c>
      <c r="G49" s="36">
        <f t="shared" ref="G49" si="84">G48/F48-1</f>
        <v>1.6092849172070212E-2</v>
      </c>
      <c r="H49" s="36">
        <f t="shared" ref="H49:I49" si="85">H48/G48-1</f>
        <v>1.8468609798052427E-2</v>
      </c>
      <c r="I49" s="322">
        <f t="shared" si="85"/>
        <v>-0.21284377902721108</v>
      </c>
      <c r="J49" s="36">
        <v>1.9E-2</v>
      </c>
      <c r="K49" s="36">
        <v>3.09E-2</v>
      </c>
      <c r="L49" s="36">
        <v>3.5999999999999997E-2</v>
      </c>
      <c r="M49" s="36">
        <v>4.4099999999999993E-2</v>
      </c>
      <c r="N49" s="36">
        <v>4.6899999999999997E-2</v>
      </c>
      <c r="O49" s="36">
        <v>5.0899999999999994E-2</v>
      </c>
      <c r="P49" s="36">
        <v>6.409999999999999E-2</v>
      </c>
      <c r="Q49" s="36">
        <v>7.1999999999999995E-2</v>
      </c>
      <c r="R49" s="36">
        <v>6.88E-2</v>
      </c>
      <c r="S49" s="36">
        <v>6.6799999999999998E-2</v>
      </c>
      <c r="V49" s="331">
        <v>3.5000000000000001E-3</v>
      </c>
    </row>
    <row r="50" spans="1:23" ht="13.5" thickBot="1" x14ac:dyDescent="0.25">
      <c r="A50" s="262" t="s">
        <v>30</v>
      </c>
      <c r="B50" s="262" t="s">
        <v>104</v>
      </c>
      <c r="C50" s="103" t="s">
        <v>328</v>
      </c>
      <c r="D50" s="47">
        <f>D43-D48</f>
        <v>6.1603560000000002E-2</v>
      </c>
      <c r="E50" s="47">
        <f t="shared" ref="E50:S50" si="86">E43-E48</f>
        <v>0.14178932000000088</v>
      </c>
      <c r="F50" s="47">
        <f t="shared" si="86"/>
        <v>0.18291999999999931</v>
      </c>
      <c r="G50" s="47">
        <f t="shared" si="86"/>
        <v>0.20522314000000108</v>
      </c>
      <c r="H50" s="47">
        <f t="shared" si="86"/>
        <v>0.18439826000000181</v>
      </c>
      <c r="I50" s="47">
        <f t="shared" si="86"/>
        <v>3.4311199999999999</v>
      </c>
      <c r="J50" s="47">
        <f t="shared" si="86"/>
        <v>2.7958152800000011</v>
      </c>
      <c r="K50" s="47">
        <f t="shared" si="86"/>
        <v>2.9527769721519981</v>
      </c>
      <c r="L50" s="47">
        <f t="shared" si="86"/>
        <v>2.4326769431494704</v>
      </c>
      <c r="M50" s="47">
        <f t="shared" si="86"/>
        <v>2.172617996342364</v>
      </c>
      <c r="N50" s="47">
        <f t="shared" si="86"/>
        <v>1.4396937803708205</v>
      </c>
      <c r="O50" s="47">
        <f t="shared" si="86"/>
        <v>1.0069541937916959</v>
      </c>
      <c r="P50" s="47">
        <f t="shared" si="86"/>
        <v>-9.5120042386255932E-2</v>
      </c>
      <c r="Q50" s="47">
        <f t="shared" si="86"/>
        <v>-0.81236868543807006</v>
      </c>
      <c r="R50" s="47">
        <f t="shared" si="86"/>
        <v>-2.1616996509962085</v>
      </c>
      <c r="S50" s="47">
        <f t="shared" si="86"/>
        <v>-3.5619411876827556</v>
      </c>
    </row>
    <row r="51" spans="1:23" x14ac:dyDescent="0.2">
      <c r="A51" s="73" t="s">
        <v>30</v>
      </c>
      <c r="B51" s="73" t="s">
        <v>51</v>
      </c>
      <c r="C51" s="100" t="s">
        <v>43</v>
      </c>
      <c r="D51" s="35">
        <f>' Capacity by Company'!D32</f>
        <v>105</v>
      </c>
      <c r="E51" s="35">
        <f>' Capacity by Company'!E32</f>
        <v>105</v>
      </c>
      <c r="F51" s="35">
        <f>' Capacity by Company'!F32</f>
        <v>105</v>
      </c>
      <c r="G51" s="35">
        <f>' Capacity by Company'!G32</f>
        <v>105</v>
      </c>
      <c r="H51" s="35">
        <f>' Capacity by Company'!H32</f>
        <v>115</v>
      </c>
      <c r="I51" s="35">
        <f>' Capacity by Company'!I32</f>
        <v>115</v>
      </c>
      <c r="J51" s="35">
        <f>' Capacity by Company'!J32</f>
        <v>115</v>
      </c>
      <c r="K51" s="35">
        <f>' Capacity by Company'!K32</f>
        <v>115</v>
      </c>
      <c r="L51" s="35">
        <f>' Capacity by Company'!L32</f>
        <v>115</v>
      </c>
      <c r="M51" s="35">
        <f>' Capacity by Company'!M32</f>
        <v>115</v>
      </c>
      <c r="N51" s="35">
        <f>' Capacity by Company'!N32</f>
        <v>115</v>
      </c>
      <c r="O51" s="35">
        <f>' Capacity by Company'!O32</f>
        <v>115</v>
      </c>
      <c r="P51" s="35">
        <f>' Capacity by Company'!P32</f>
        <v>115</v>
      </c>
      <c r="Q51" s="35">
        <f>' Capacity by Company'!Q32</f>
        <v>115</v>
      </c>
      <c r="R51" s="35">
        <f>' Capacity by Company'!R32</f>
        <v>115</v>
      </c>
      <c r="S51" s="35">
        <f>' Capacity by Company'!S32</f>
        <v>115</v>
      </c>
    </row>
    <row r="52" spans="1:23" x14ac:dyDescent="0.2">
      <c r="A52" s="73" t="s">
        <v>30</v>
      </c>
      <c r="B52" s="73" t="s">
        <v>51</v>
      </c>
      <c r="C52" s="100" t="s">
        <v>44</v>
      </c>
      <c r="D52" s="37">
        <f>'Production by Company'!D32</f>
        <v>77.209999999999994</v>
      </c>
      <c r="E52" s="37">
        <f>'Production by Company'!E32</f>
        <v>81.558999999999997</v>
      </c>
      <c r="F52" s="37">
        <f>'Production by Company'!F32</f>
        <v>86.197000000000003</v>
      </c>
      <c r="G52" s="37">
        <f>'Production by Company'!G32</f>
        <v>87.219499999999996</v>
      </c>
      <c r="H52" s="37">
        <f>'Production by Company'!H32</f>
        <v>97.459500000000006</v>
      </c>
      <c r="I52" s="37">
        <f>'Production by Company'!I32</f>
        <v>90.491000000000014</v>
      </c>
      <c r="J52" s="37">
        <f>'Production by Company'!J32</f>
        <v>94.238</v>
      </c>
      <c r="K52" s="37">
        <f>'Production by Company'!K32</f>
        <v>97.254199999999997</v>
      </c>
      <c r="L52" s="37">
        <f>'Production by Company'!L32</f>
        <v>100.491</v>
      </c>
      <c r="M52" s="37">
        <f>'Production by Company'!M32</f>
        <v>102.798</v>
      </c>
      <c r="N52" s="37">
        <f>'Production by Company'!N32</f>
        <v>103.226</v>
      </c>
      <c r="O52" s="37">
        <f>'Production by Company'!O32</f>
        <v>104.66199999999999</v>
      </c>
      <c r="P52" s="37">
        <f>'Production by Company'!P32</f>
        <v>105.17099999999999</v>
      </c>
      <c r="Q52" s="37">
        <f>'Production by Company'!Q32</f>
        <v>107.352</v>
      </c>
      <c r="R52" s="37">
        <f>'Production by Company'!R32</f>
        <v>108.952</v>
      </c>
      <c r="S52" s="37">
        <f>'Production by Company'!S32</f>
        <v>109.52900000000001</v>
      </c>
    </row>
    <row r="53" spans="1:23" x14ac:dyDescent="0.2">
      <c r="A53" s="73" t="s">
        <v>30</v>
      </c>
      <c r="B53" s="73" t="s">
        <v>51</v>
      </c>
      <c r="C53" s="100" t="s">
        <v>45</v>
      </c>
      <c r="D53" s="36">
        <f t="shared" ref="D53:S53" si="87">(D52/D51)</f>
        <v>0.73533333333333328</v>
      </c>
      <c r="E53" s="36">
        <f t="shared" si="87"/>
        <v>0.77675238095238097</v>
      </c>
      <c r="F53" s="36">
        <f t="shared" si="87"/>
        <v>0.8209238095238095</v>
      </c>
      <c r="G53" s="36">
        <f t="shared" si="87"/>
        <v>0.83066190476190471</v>
      </c>
      <c r="H53" s="36">
        <f t="shared" si="87"/>
        <v>0.8474739130434783</v>
      </c>
      <c r="I53" s="36">
        <f t="shared" si="87"/>
        <v>0.78687826086956536</v>
      </c>
      <c r="J53" s="36">
        <f t="shared" si="87"/>
        <v>0.81946086956521735</v>
      </c>
      <c r="K53" s="36">
        <f t="shared" si="87"/>
        <v>0.84568869565217386</v>
      </c>
      <c r="L53" s="36">
        <f t="shared" si="87"/>
        <v>0.87383478260869563</v>
      </c>
      <c r="M53" s="36">
        <f t="shared" si="87"/>
        <v>0.89389565217391309</v>
      </c>
      <c r="N53" s="36">
        <f t="shared" si="87"/>
        <v>0.89761739130434781</v>
      </c>
      <c r="O53" s="36">
        <f t="shared" si="87"/>
        <v>0.91010434782608685</v>
      </c>
      <c r="P53" s="36">
        <f t="shared" si="87"/>
        <v>0.91453043478260865</v>
      </c>
      <c r="Q53" s="36">
        <f t="shared" si="87"/>
        <v>0.93349565217391306</v>
      </c>
      <c r="R53" s="36">
        <f t="shared" si="87"/>
        <v>0.94740869565217389</v>
      </c>
      <c r="S53" s="36">
        <f t="shared" si="87"/>
        <v>0.95242608695652187</v>
      </c>
    </row>
    <row r="54" spans="1:23" x14ac:dyDescent="0.2">
      <c r="A54" s="73" t="s">
        <v>30</v>
      </c>
      <c r="B54" s="73" t="s">
        <v>51</v>
      </c>
      <c r="C54" s="100" t="s">
        <v>46</v>
      </c>
      <c r="D54" s="101">
        <f>'Foreign Trade'!J7</f>
        <v>0.38</v>
      </c>
      <c r="E54" s="101">
        <f>'Foreign Trade'!K7</f>
        <v>0.44</v>
      </c>
      <c r="F54" s="101">
        <f>'Foreign Trade'!L7</f>
        <v>0.38900000000000001</v>
      </c>
      <c r="G54" s="101">
        <f>'Foreign Trade'!M7</f>
        <v>0.4022</v>
      </c>
      <c r="H54" s="101">
        <f>'Foreign Trade'!N7</f>
        <v>0.371</v>
      </c>
      <c r="I54" s="101">
        <f>'Foreign Trade'!O7</f>
        <v>0.28001999999999999</v>
      </c>
      <c r="J54" s="45"/>
      <c r="K54" s="45"/>
      <c r="L54" s="45"/>
      <c r="M54" s="45"/>
      <c r="N54" s="45"/>
      <c r="O54" s="45"/>
      <c r="P54" s="45"/>
      <c r="Q54" s="45"/>
      <c r="R54" s="45"/>
      <c r="S54" s="46"/>
    </row>
    <row r="55" spans="1:23" x14ac:dyDescent="0.2">
      <c r="A55" s="73" t="s">
        <v>30</v>
      </c>
      <c r="B55" s="73" t="s">
        <v>51</v>
      </c>
      <c r="C55" s="100" t="s">
        <v>47</v>
      </c>
      <c r="D55" s="101">
        <f>'Foreign Trade'!AK7</f>
        <v>2.3563507001378521</v>
      </c>
      <c r="E55" s="101">
        <f>'Foreign Trade'!AL7</f>
        <v>2.9167285092895003</v>
      </c>
      <c r="F55" s="101">
        <f>'Foreign Trade'!AM7</f>
        <v>2.7341211344748655</v>
      </c>
      <c r="G55" s="101">
        <f>'Foreign Trade'!AN7</f>
        <v>2.3688185226120146</v>
      </c>
      <c r="H55" s="101">
        <f>'Foreign Trade'!AO7</f>
        <v>2.8098228933031271</v>
      </c>
      <c r="I55" s="101">
        <f>'Foreign Trade'!AP7</f>
        <v>5.1177999999999999</v>
      </c>
      <c r="J55" s="45"/>
      <c r="K55" s="45"/>
      <c r="L55" s="45"/>
      <c r="M55" s="45"/>
      <c r="N55" s="45"/>
      <c r="O55" s="45"/>
      <c r="P55" s="45"/>
      <c r="Q55" s="45"/>
      <c r="R55" s="45"/>
      <c r="S55" s="46"/>
    </row>
    <row r="56" spans="1:23" x14ac:dyDescent="0.2">
      <c r="A56" s="73" t="s">
        <v>30</v>
      </c>
      <c r="B56" s="73" t="s">
        <v>51</v>
      </c>
      <c r="C56" s="100" t="s">
        <v>25</v>
      </c>
      <c r="D56" s="37">
        <f>2%*D52</f>
        <v>1.5442</v>
      </c>
      <c r="E56" s="37">
        <f t="shared" ref="E56:S56" si="88">2%*E52</f>
        <v>1.6311800000000001</v>
      </c>
      <c r="F56" s="37">
        <f t="shared" si="88"/>
        <v>1.72394</v>
      </c>
      <c r="G56" s="37">
        <f t="shared" si="88"/>
        <v>1.7443899999999999</v>
      </c>
      <c r="H56" s="37">
        <f t="shared" si="88"/>
        <v>1.9491900000000002</v>
      </c>
      <c r="I56" s="37">
        <f t="shared" si="88"/>
        <v>1.8098200000000002</v>
      </c>
      <c r="J56" s="37">
        <f t="shared" si="88"/>
        <v>1.88476</v>
      </c>
      <c r="K56" s="37">
        <f t="shared" si="88"/>
        <v>1.945084</v>
      </c>
      <c r="L56" s="37">
        <f t="shared" si="88"/>
        <v>2.0098199999999999</v>
      </c>
      <c r="M56" s="37">
        <f t="shared" si="88"/>
        <v>2.0559600000000002</v>
      </c>
      <c r="N56" s="37">
        <f t="shared" si="88"/>
        <v>2.0645199999999999</v>
      </c>
      <c r="O56" s="37">
        <f t="shared" si="88"/>
        <v>2.0932399999999998</v>
      </c>
      <c r="P56" s="37">
        <f t="shared" si="88"/>
        <v>2.1034199999999998</v>
      </c>
      <c r="Q56" s="37">
        <f t="shared" si="88"/>
        <v>2.1470400000000001</v>
      </c>
      <c r="R56" s="37">
        <f t="shared" si="88"/>
        <v>2.1790400000000001</v>
      </c>
      <c r="S56" s="37">
        <f t="shared" si="88"/>
        <v>2.1905800000000002</v>
      </c>
    </row>
    <row r="57" spans="1:23" x14ac:dyDescent="0.2">
      <c r="A57" s="73" t="s">
        <v>30</v>
      </c>
      <c r="B57" s="73" t="s">
        <v>51</v>
      </c>
      <c r="C57" s="100" t="s">
        <v>48</v>
      </c>
      <c r="D57" s="37">
        <f>D52+D54-D55-D56</f>
        <v>73.689449299862133</v>
      </c>
      <c r="E57" s="37">
        <f t="shared" ref="E57" si="89">E52+E54-E55-E56</f>
        <v>77.451091490710496</v>
      </c>
      <c r="F57" s="37">
        <f t="shared" ref="F57" si="90">F52+F54-F55-F56</f>
        <v>82.127938865525138</v>
      </c>
      <c r="G57" s="37">
        <f t="shared" ref="G57" si="91">G52+G54-G55-G56</f>
        <v>83.508491477387977</v>
      </c>
      <c r="H57" s="37">
        <f t="shared" ref="H57:I57" si="92">H52+H54-H55-H56</f>
        <v>93.071487106696878</v>
      </c>
      <c r="I57" s="323">
        <f t="shared" si="92"/>
        <v>83.843400000000003</v>
      </c>
      <c r="J57" s="37">
        <f t="shared" ref="J57" si="93">I57+I57*J58</f>
        <v>85.226816100000008</v>
      </c>
      <c r="K57" s="37">
        <f t="shared" ref="K57" si="94">J57+J57*K58</f>
        <v>87.212600915130011</v>
      </c>
      <c r="L57" s="37">
        <f t="shared" ref="L57" si="95">K57+K57*L58</f>
        <v>90.108059265512324</v>
      </c>
      <c r="M57" s="37">
        <f t="shared" ref="M57" si="96">L57+L57*M58</f>
        <v>94.189954350240029</v>
      </c>
      <c r="N57" s="37">
        <f t="shared" ref="N57" si="97">M57+M57*N58</f>
        <v>99.229116907977868</v>
      </c>
      <c r="O57" s="37">
        <f t="shared" ref="O57" si="98">N57+N57*O58</f>
        <v>105.80800735897679</v>
      </c>
      <c r="P57" s="37">
        <f t="shared" ref="P57" si="99">O57+O57*P58</f>
        <v>113.24631027631287</v>
      </c>
      <c r="Q57" s="37">
        <f t="shared" ref="Q57" si="100">P57+P57*Q58</f>
        <v>121.44534314031792</v>
      </c>
      <c r="R57" s="37">
        <f t="shared" ref="R57" si="101">Q57+Q57*R58</f>
        <v>131.01523617977497</v>
      </c>
      <c r="S57" s="37">
        <f t="shared" ref="S57" si="102">R57+R57*S58</f>
        <v>141.92880535355022</v>
      </c>
      <c r="T57" s="197">
        <f>(S57/J57)^(1/9)-1</f>
        <v>5.8304093252862454E-2</v>
      </c>
    </row>
    <row r="58" spans="1:23" x14ac:dyDescent="0.2">
      <c r="A58" s="73" t="s">
        <v>30</v>
      </c>
      <c r="B58" s="73" t="s">
        <v>51</v>
      </c>
      <c r="C58" s="102" t="s">
        <v>327</v>
      </c>
      <c r="D58" s="36"/>
      <c r="E58" s="36">
        <f>E57/D57-1</f>
        <v>5.1047228966812241E-2</v>
      </c>
      <c r="F58" s="36">
        <f>F57/E57-1</f>
        <v>6.038452505702363E-2</v>
      </c>
      <c r="G58" s="36">
        <f t="shared" ref="G58" si="103">G57/F57-1</f>
        <v>1.6809780337033953E-2</v>
      </c>
      <c r="H58" s="36">
        <f t="shared" ref="H58:I58" si="104">H57/G57-1</f>
        <v>0.11451524821159431</v>
      </c>
      <c r="I58" s="322">
        <f t="shared" si="104"/>
        <v>-9.9150528196866872E-2</v>
      </c>
      <c r="J58" s="36">
        <v>1.6500000000000001E-2</v>
      </c>
      <c r="K58" s="36">
        <v>2.3300000000000001E-2</v>
      </c>
      <c r="L58" s="36">
        <v>3.32E-2</v>
      </c>
      <c r="M58" s="36">
        <v>4.53E-2</v>
      </c>
      <c r="N58" s="36">
        <v>5.3499999999999999E-2</v>
      </c>
      <c r="O58" s="36">
        <v>6.6299999999999998E-2</v>
      </c>
      <c r="P58" s="36">
        <v>7.0300000000000001E-2</v>
      </c>
      <c r="Q58" s="36">
        <v>7.2400000000000006E-2</v>
      </c>
      <c r="R58" s="36">
        <v>7.8799999999999995E-2</v>
      </c>
      <c r="S58" s="36">
        <v>8.3299999999999999E-2</v>
      </c>
    </row>
    <row r="59" spans="1:23" ht="13.5" thickBot="1" x14ac:dyDescent="0.25">
      <c r="A59" s="262" t="s">
        <v>30</v>
      </c>
      <c r="B59" s="262" t="s">
        <v>51</v>
      </c>
      <c r="C59" s="103" t="s">
        <v>328</v>
      </c>
      <c r="D59" s="47">
        <f>D52-D57</f>
        <v>3.5205507001378606</v>
      </c>
      <c r="E59" s="47">
        <f t="shared" ref="E59:S59" si="105">E52-E57</f>
        <v>4.1079085092895014</v>
      </c>
      <c r="F59" s="47">
        <f t="shared" si="105"/>
        <v>4.0690611344748646</v>
      </c>
      <c r="G59" s="47">
        <f t="shared" si="105"/>
        <v>3.7110085226120191</v>
      </c>
      <c r="H59" s="47">
        <f t="shared" si="105"/>
        <v>4.3880128933031273</v>
      </c>
      <c r="I59" s="47">
        <f t="shared" si="105"/>
        <v>6.6476000000000113</v>
      </c>
      <c r="J59" s="47">
        <f t="shared" si="105"/>
        <v>9.0111838999999918</v>
      </c>
      <c r="K59" s="47">
        <f t="shared" si="105"/>
        <v>10.041599084869986</v>
      </c>
      <c r="L59" s="47">
        <f t="shared" si="105"/>
        <v>10.382940734487676</v>
      </c>
      <c r="M59" s="47">
        <f t="shared" si="105"/>
        <v>8.6080456497599727</v>
      </c>
      <c r="N59" s="47">
        <f t="shared" si="105"/>
        <v>3.9968830920221308</v>
      </c>
      <c r="O59" s="47">
        <f t="shared" si="105"/>
        <v>-1.1460073589768029</v>
      </c>
      <c r="P59" s="47">
        <f t="shared" si="105"/>
        <v>-8.0753102763128766</v>
      </c>
      <c r="Q59" s="47">
        <f t="shared" si="105"/>
        <v>-14.093343140317913</v>
      </c>
      <c r="R59" s="47">
        <f t="shared" si="105"/>
        <v>-22.063236179774975</v>
      </c>
      <c r="S59" s="47">
        <f t="shared" si="105"/>
        <v>-32.399805353550207</v>
      </c>
    </row>
    <row r="60" spans="1:23" x14ac:dyDescent="0.2">
      <c r="A60" s="73" t="s">
        <v>30</v>
      </c>
      <c r="B60" s="73" t="s">
        <v>188</v>
      </c>
      <c r="C60" s="100" t="s">
        <v>43</v>
      </c>
      <c r="D60" s="35">
        <f>' Capacity by Company'!D35</f>
        <v>10</v>
      </c>
      <c r="E60" s="35">
        <f>' Capacity by Company'!E35</f>
        <v>10</v>
      </c>
      <c r="F60" s="35">
        <f>' Capacity by Company'!F35</f>
        <v>10</v>
      </c>
      <c r="G60" s="35">
        <f>' Capacity by Company'!G35</f>
        <v>10</v>
      </c>
      <c r="H60" s="35">
        <f>' Capacity by Company'!H35</f>
        <v>15</v>
      </c>
      <c r="I60" s="35">
        <f>' Capacity by Company'!I35</f>
        <v>15</v>
      </c>
      <c r="J60" s="35">
        <f>' Capacity by Company'!J35</f>
        <v>15</v>
      </c>
      <c r="K60" s="35">
        <f>' Capacity by Company'!K35</f>
        <v>15</v>
      </c>
      <c r="L60" s="35">
        <f>' Capacity by Company'!L35</f>
        <v>20</v>
      </c>
      <c r="M60" s="35">
        <f>' Capacity by Company'!M35</f>
        <v>20</v>
      </c>
      <c r="N60" s="35">
        <f>' Capacity by Company'!N35</f>
        <v>20</v>
      </c>
      <c r="O60" s="35">
        <f>' Capacity by Company'!O35</f>
        <v>20</v>
      </c>
      <c r="P60" s="35">
        <f>' Capacity by Company'!P35</f>
        <v>20</v>
      </c>
      <c r="Q60" s="35">
        <f>' Capacity by Company'!Q35</f>
        <v>20</v>
      </c>
      <c r="R60" s="35">
        <f>' Capacity by Company'!R35</f>
        <v>20</v>
      </c>
      <c r="S60" s="35">
        <f>' Capacity by Company'!S35</f>
        <v>20</v>
      </c>
    </row>
    <row r="61" spans="1:23" x14ac:dyDescent="0.2">
      <c r="A61" s="73" t="s">
        <v>30</v>
      </c>
      <c r="B61" s="73" t="s">
        <v>188</v>
      </c>
      <c r="C61" s="100" t="s">
        <v>44</v>
      </c>
      <c r="D61" s="37">
        <f>'Production by Company'!D35</f>
        <v>7.7350000000000003</v>
      </c>
      <c r="E61" s="37">
        <f>'Production by Company'!E35</f>
        <v>7.8310000000000004</v>
      </c>
      <c r="F61" s="37">
        <f>'Production by Company'!F35</f>
        <v>7.9279999999999999</v>
      </c>
      <c r="G61" s="37">
        <f>'Production by Company'!G35</f>
        <v>8.0239999999999991</v>
      </c>
      <c r="H61" s="37">
        <f>'Production by Company'!H35</f>
        <v>12.18</v>
      </c>
      <c r="I61" s="37">
        <f>'Production by Company'!I35</f>
        <v>11.599500000000001</v>
      </c>
      <c r="J61" s="37">
        <f>'Production by Company'!J35</f>
        <v>12.0495</v>
      </c>
      <c r="K61" s="37">
        <f>'Production by Company'!K35</f>
        <v>12.3</v>
      </c>
      <c r="L61" s="37">
        <f>'Production by Company'!L35</f>
        <v>16.399999999999999</v>
      </c>
      <c r="M61" s="37">
        <f>'Production by Company'!M35</f>
        <v>16.8</v>
      </c>
      <c r="N61" s="37">
        <f>'Production by Company'!N35</f>
        <v>16.8</v>
      </c>
      <c r="O61" s="37">
        <f>'Production by Company'!O35</f>
        <v>17.399999999999999</v>
      </c>
      <c r="P61" s="37">
        <f>'Production by Company'!P35</f>
        <v>17.399999999999999</v>
      </c>
      <c r="Q61" s="37">
        <f>'Production by Company'!Q35</f>
        <v>18</v>
      </c>
      <c r="R61" s="37">
        <f>'Production by Company'!R35</f>
        <v>18</v>
      </c>
      <c r="S61" s="37">
        <f>'Production by Company'!S35</f>
        <v>18.399999999999999</v>
      </c>
    </row>
    <row r="62" spans="1:23" x14ac:dyDescent="0.2">
      <c r="A62" s="73" t="s">
        <v>30</v>
      </c>
      <c r="B62" s="73" t="s">
        <v>188</v>
      </c>
      <c r="C62" s="100" t="s">
        <v>45</v>
      </c>
      <c r="D62" s="36">
        <f t="shared" ref="D62:S62" si="106">(D61/D60)</f>
        <v>0.77350000000000008</v>
      </c>
      <c r="E62" s="36">
        <f t="shared" si="106"/>
        <v>0.78310000000000002</v>
      </c>
      <c r="F62" s="36">
        <f t="shared" si="106"/>
        <v>0.79279999999999995</v>
      </c>
      <c r="G62" s="36">
        <f t="shared" si="106"/>
        <v>0.80239999999999989</v>
      </c>
      <c r="H62" s="36">
        <f t="shared" si="106"/>
        <v>0.81199999999999994</v>
      </c>
      <c r="I62" s="36">
        <f t="shared" si="106"/>
        <v>0.7733000000000001</v>
      </c>
      <c r="J62" s="36">
        <f t="shared" si="106"/>
        <v>0.80330000000000001</v>
      </c>
      <c r="K62" s="36">
        <f t="shared" si="106"/>
        <v>0.82000000000000006</v>
      </c>
      <c r="L62" s="36">
        <f t="shared" si="106"/>
        <v>0.82</v>
      </c>
      <c r="M62" s="36">
        <f t="shared" si="106"/>
        <v>0.84000000000000008</v>
      </c>
      <c r="N62" s="36">
        <f t="shared" si="106"/>
        <v>0.84000000000000008</v>
      </c>
      <c r="O62" s="36">
        <f t="shared" si="106"/>
        <v>0.86999999999999988</v>
      </c>
      <c r="P62" s="36">
        <f t="shared" si="106"/>
        <v>0.86999999999999988</v>
      </c>
      <c r="Q62" s="36">
        <f t="shared" si="106"/>
        <v>0.9</v>
      </c>
      <c r="R62" s="36">
        <f t="shared" si="106"/>
        <v>0.9</v>
      </c>
      <c r="S62" s="36">
        <f t="shared" si="106"/>
        <v>0.91999999999999993</v>
      </c>
    </row>
    <row r="63" spans="1:23" x14ac:dyDescent="0.2">
      <c r="A63" s="73" t="s">
        <v>30</v>
      </c>
      <c r="B63" s="73" t="s">
        <v>188</v>
      </c>
      <c r="C63" s="100" t="s">
        <v>46</v>
      </c>
      <c r="D63" s="101">
        <f>'Foreign Trade'!J8</f>
        <v>0.49624000000000001</v>
      </c>
      <c r="E63" s="101">
        <f>'Foreign Trade'!K8</f>
        <v>0.50290000000000001</v>
      </c>
      <c r="F63" s="101">
        <f>'Foreign Trade'!L8</f>
        <v>0.65064</v>
      </c>
      <c r="G63" s="101">
        <f>'Foreign Trade'!M8</f>
        <v>0.61865999999999999</v>
      </c>
      <c r="H63" s="101">
        <f>'Foreign Trade'!N8</f>
        <v>0.71445999999999998</v>
      </c>
      <c r="I63" s="101">
        <f>'Foreign Trade'!O8</f>
        <v>0.57625999999999999</v>
      </c>
      <c r="J63" s="45"/>
      <c r="K63" s="45"/>
      <c r="L63" s="45"/>
      <c r="M63" s="45"/>
      <c r="N63" s="45"/>
      <c r="O63" s="45"/>
      <c r="P63" s="45"/>
      <c r="Q63" s="45"/>
      <c r="R63" s="45"/>
      <c r="S63" s="46"/>
      <c r="W63" s="331">
        <v>1.0200000000000001E-2</v>
      </c>
    </row>
    <row r="64" spans="1:23" x14ac:dyDescent="0.2">
      <c r="A64" s="73" t="s">
        <v>30</v>
      </c>
      <c r="B64" s="73" t="s">
        <v>188</v>
      </c>
      <c r="C64" s="100" t="s">
        <v>47</v>
      </c>
      <c r="D64" s="101">
        <f>'Foreign Trade'!AK8</f>
        <v>0.23106000000000002</v>
      </c>
      <c r="E64" s="101">
        <f>'Foreign Trade'!AL8</f>
        <v>0.24098</v>
      </c>
      <c r="F64" s="101">
        <f>'Foreign Trade'!AM8</f>
        <v>0.34695999999999999</v>
      </c>
      <c r="G64" s="101">
        <f>'Foreign Trade'!AN8</f>
        <v>0.29577999999999999</v>
      </c>
      <c r="H64" s="101">
        <f>'Foreign Trade'!AO8</f>
        <v>0.24326</v>
      </c>
      <c r="I64" s="101">
        <f>'Foreign Trade'!AP8</f>
        <v>0.24245999999999998</v>
      </c>
      <c r="J64" s="45"/>
      <c r="K64" s="45"/>
      <c r="L64" s="45"/>
      <c r="M64" s="45"/>
      <c r="N64" s="45"/>
      <c r="O64" s="45"/>
      <c r="P64" s="45"/>
      <c r="Q64" s="45"/>
      <c r="R64" s="45"/>
      <c r="S64" s="46"/>
    </row>
    <row r="65" spans="1:29" x14ac:dyDescent="0.2">
      <c r="A65" s="73" t="s">
        <v>30</v>
      </c>
      <c r="B65" s="73" t="s">
        <v>188</v>
      </c>
      <c r="C65" s="100" t="s">
        <v>25</v>
      </c>
      <c r="D65" s="37">
        <f>2%*D61</f>
        <v>0.1547</v>
      </c>
      <c r="E65" s="37">
        <f t="shared" ref="E65:S65" si="107">2%*E61</f>
        <v>0.15662000000000001</v>
      </c>
      <c r="F65" s="37">
        <f t="shared" si="107"/>
        <v>0.15856000000000001</v>
      </c>
      <c r="G65" s="37">
        <f t="shared" si="107"/>
        <v>0.16047999999999998</v>
      </c>
      <c r="H65" s="37">
        <f t="shared" si="107"/>
        <v>0.24360000000000001</v>
      </c>
      <c r="I65" s="37">
        <f t="shared" si="107"/>
        <v>0.23199000000000003</v>
      </c>
      <c r="J65" s="37">
        <f t="shared" si="107"/>
        <v>0.24099000000000001</v>
      </c>
      <c r="K65" s="37">
        <f t="shared" si="107"/>
        <v>0.24600000000000002</v>
      </c>
      <c r="L65" s="37">
        <f t="shared" si="107"/>
        <v>0.32799999999999996</v>
      </c>
      <c r="M65" s="37">
        <f t="shared" si="107"/>
        <v>0.33600000000000002</v>
      </c>
      <c r="N65" s="37">
        <f t="shared" si="107"/>
        <v>0.33600000000000002</v>
      </c>
      <c r="O65" s="37">
        <f t="shared" si="107"/>
        <v>0.34799999999999998</v>
      </c>
      <c r="P65" s="37">
        <f t="shared" si="107"/>
        <v>0.34799999999999998</v>
      </c>
      <c r="Q65" s="37">
        <f t="shared" si="107"/>
        <v>0.36</v>
      </c>
      <c r="R65" s="37">
        <f t="shared" si="107"/>
        <v>0.36</v>
      </c>
      <c r="S65" s="37">
        <f t="shared" si="107"/>
        <v>0.36799999999999999</v>
      </c>
    </row>
    <row r="66" spans="1:29" x14ac:dyDescent="0.2">
      <c r="A66" s="73" t="s">
        <v>30</v>
      </c>
      <c r="B66" s="73" t="s">
        <v>188</v>
      </c>
      <c r="C66" s="100" t="s">
        <v>48</v>
      </c>
      <c r="D66" s="37">
        <f>D61+D63-D64-D65</f>
        <v>7.8454800000000002</v>
      </c>
      <c r="E66" s="37">
        <f t="shared" ref="E66" si="108">E61+E63-E64-E65</f>
        <v>7.9362999999999992</v>
      </c>
      <c r="F66" s="37">
        <f t="shared" ref="F66" si="109">F61+F63-F64-F65</f>
        <v>8.0731200000000012</v>
      </c>
      <c r="G66" s="37">
        <f t="shared" ref="G66" si="110">G61+G63-G64-G65</f>
        <v>8.186399999999999</v>
      </c>
      <c r="H66" s="37">
        <f t="shared" ref="H66:I66" si="111">H61+H63-H64-H65</f>
        <v>12.4076</v>
      </c>
      <c r="I66" s="323">
        <f t="shared" si="111"/>
        <v>11.701310000000001</v>
      </c>
      <c r="J66" s="37">
        <f t="shared" ref="J66" si="112">I66+I66*J67</f>
        <v>11.867468602000001</v>
      </c>
      <c r="K66" s="37">
        <f t="shared" ref="K66" si="113">J66+J66*K67</f>
        <v>12.1439806204266</v>
      </c>
      <c r="L66" s="37">
        <f t="shared" ref="L66" si="114">K66+K66*L67</f>
        <v>12.582378320824001</v>
      </c>
      <c r="M66" s="37">
        <f t="shared" ref="M66" si="115">L66+L66*M67</f>
        <v>13.154876534421492</v>
      </c>
      <c r="N66" s="37">
        <f t="shared" ref="N66" si="116">M66+M66*N67</f>
        <v>13.787626095727166</v>
      </c>
      <c r="O66" s="37">
        <f t="shared" ref="O66" si="117">N66+N66*O67</f>
        <v>14.519749041410279</v>
      </c>
      <c r="P66" s="37">
        <f t="shared" ref="P66" si="118">O66+O66*P67</f>
        <v>15.341566837154101</v>
      </c>
      <c r="Q66" s="37">
        <f t="shared" ref="Q66" si="119">P66+P66*Q67</f>
        <v>16.278936570904218</v>
      </c>
      <c r="R66" s="37">
        <f t="shared" ref="R66" si="120">Q66+Q66*R67</f>
        <v>17.304509574871183</v>
      </c>
      <c r="S66" s="37">
        <f t="shared" ref="S66" si="121">R66+R66*S67</f>
        <v>18.415459089577912</v>
      </c>
      <c r="T66" s="197">
        <f>(S66/J66)^(1/9)-1</f>
        <v>5.003244276322083E-2</v>
      </c>
    </row>
    <row r="67" spans="1:29" x14ac:dyDescent="0.2">
      <c r="A67" s="73" t="s">
        <v>30</v>
      </c>
      <c r="B67" s="73" t="s">
        <v>188</v>
      </c>
      <c r="C67" s="102" t="s">
        <v>327</v>
      </c>
      <c r="D67" s="36"/>
      <c r="E67" s="36">
        <f>E66/D66-1</f>
        <v>1.1576092221253331E-2</v>
      </c>
      <c r="F67" s="36">
        <f>F66/E66-1</f>
        <v>1.723977168201829E-2</v>
      </c>
      <c r="G67" s="36">
        <f t="shared" ref="G67" si="122">G66/F66-1</f>
        <v>1.4031749806765914E-2</v>
      </c>
      <c r="H67" s="36">
        <f t="shared" ref="H67:I67" si="123">H66/G66-1</f>
        <v>0.51563568845890773</v>
      </c>
      <c r="I67" s="322">
        <f t="shared" si="123"/>
        <v>-5.6923982075502089E-2</v>
      </c>
      <c r="J67" s="36">
        <v>1.4199999999999997E-2</v>
      </c>
      <c r="K67" s="36">
        <v>2.3300000000000001E-2</v>
      </c>
      <c r="L67" s="36">
        <v>3.61E-2</v>
      </c>
      <c r="M67" s="36">
        <v>4.5499999999999999E-2</v>
      </c>
      <c r="N67" s="36">
        <v>4.8099999999999997E-2</v>
      </c>
      <c r="O67" s="36">
        <v>5.3099999999999994E-2</v>
      </c>
      <c r="P67" s="36">
        <v>5.6599999999999998E-2</v>
      </c>
      <c r="Q67" s="36">
        <v>6.1100000000000002E-2</v>
      </c>
      <c r="R67" s="36">
        <v>6.3E-2</v>
      </c>
      <c r="S67" s="509">
        <v>6.4199999999999993E-2</v>
      </c>
    </row>
    <row r="68" spans="1:29" ht="13.5" thickBot="1" x14ac:dyDescent="0.25">
      <c r="A68" s="262" t="s">
        <v>30</v>
      </c>
      <c r="B68" s="262" t="s">
        <v>188</v>
      </c>
      <c r="C68" s="103" t="s">
        <v>328</v>
      </c>
      <c r="D68" s="47">
        <f>D61-D66</f>
        <v>-0.11047999999999991</v>
      </c>
      <c r="E68" s="47">
        <f t="shared" ref="E68:S68" si="124">E61-E66</f>
        <v>-0.10529999999999884</v>
      </c>
      <c r="F68" s="47">
        <f t="shared" si="124"/>
        <v>-0.14512000000000125</v>
      </c>
      <c r="G68" s="47">
        <f t="shared" si="124"/>
        <v>-0.16239999999999988</v>
      </c>
      <c r="H68" s="47">
        <f t="shared" si="124"/>
        <v>-0.22760000000000069</v>
      </c>
      <c r="I68" s="47">
        <f t="shared" si="124"/>
        <v>-0.1018100000000004</v>
      </c>
      <c r="J68" s="47">
        <f t="shared" si="124"/>
        <v>0.18203139799999946</v>
      </c>
      <c r="K68" s="47">
        <f t="shared" si="124"/>
        <v>0.15601937957340084</v>
      </c>
      <c r="L68" s="47">
        <f t="shared" si="124"/>
        <v>3.817621679175998</v>
      </c>
      <c r="M68" s="47">
        <f t="shared" si="124"/>
        <v>3.645123465578509</v>
      </c>
      <c r="N68" s="47">
        <f t="shared" si="124"/>
        <v>3.0123739042728346</v>
      </c>
      <c r="O68" s="47">
        <f t="shared" si="124"/>
        <v>2.8802509585897198</v>
      </c>
      <c r="P68" s="47">
        <f t="shared" si="124"/>
        <v>2.0584331628458976</v>
      </c>
      <c r="Q68" s="47">
        <f t="shared" si="124"/>
        <v>1.721063429095782</v>
      </c>
      <c r="R68" s="377">
        <f t="shared" si="124"/>
        <v>0.69549042512881698</v>
      </c>
      <c r="S68" s="327">
        <f t="shared" si="124"/>
        <v>-1.5459089577912977E-2</v>
      </c>
      <c r="T68" s="329"/>
      <c r="U68" s="329"/>
      <c r="V68" s="329"/>
      <c r="W68" s="329"/>
      <c r="X68" s="329"/>
      <c r="Y68" s="329"/>
      <c r="Z68" s="329"/>
      <c r="AA68" s="329"/>
      <c r="AB68" s="329"/>
      <c r="AC68" s="329"/>
    </row>
    <row r="69" spans="1:29" x14ac:dyDescent="0.2">
      <c r="A69" s="73" t="s">
        <v>30</v>
      </c>
      <c r="B69" s="73" t="s">
        <v>52</v>
      </c>
      <c r="C69" s="100" t="s">
        <v>43</v>
      </c>
      <c r="D69" s="35">
        <f>' Capacity by Company'!D36</f>
        <v>20</v>
      </c>
      <c r="E69" s="35">
        <f>' Capacity by Company'!E36</f>
        <v>20</v>
      </c>
      <c r="F69" s="35">
        <f>' Capacity by Company'!F36</f>
        <v>20</v>
      </c>
      <c r="G69" s="35">
        <f>' Capacity by Company'!G36</f>
        <v>20</v>
      </c>
      <c r="H69" s="35">
        <f>' Capacity by Company'!H36</f>
        <v>20</v>
      </c>
      <c r="I69" s="35">
        <f>' Capacity by Company'!I36</f>
        <v>20</v>
      </c>
      <c r="J69" s="35">
        <f>' Capacity by Company'!J36</f>
        <v>20</v>
      </c>
      <c r="K69" s="35">
        <f>' Capacity by Company'!K36</f>
        <v>20</v>
      </c>
      <c r="L69" s="35">
        <f>' Capacity by Company'!L36</f>
        <v>20</v>
      </c>
      <c r="M69" s="35">
        <f>' Capacity by Company'!M36</f>
        <v>20</v>
      </c>
      <c r="N69" s="35">
        <f>' Capacity by Company'!N36</f>
        <v>20</v>
      </c>
      <c r="O69" s="35">
        <f>' Capacity by Company'!O36</f>
        <v>20</v>
      </c>
      <c r="P69" s="35">
        <f>' Capacity by Company'!P36</f>
        <v>20</v>
      </c>
      <c r="Q69" s="35">
        <f>' Capacity by Company'!Q36</f>
        <v>20</v>
      </c>
      <c r="R69" s="35">
        <f>' Capacity by Company'!R36</f>
        <v>20</v>
      </c>
      <c r="S69" s="381">
        <f>' Capacity by Company'!S36</f>
        <v>20</v>
      </c>
      <c r="T69" s="508"/>
      <c r="U69" s="329"/>
      <c r="V69" s="329"/>
      <c r="W69" s="329"/>
      <c r="X69" s="329"/>
      <c r="Y69" s="329"/>
      <c r="Z69" s="329"/>
      <c r="AA69" s="329"/>
      <c r="AB69" s="329"/>
      <c r="AC69" s="329"/>
    </row>
    <row r="70" spans="1:29" x14ac:dyDescent="0.2">
      <c r="A70" s="73" t="s">
        <v>30</v>
      </c>
      <c r="B70" s="73" t="s">
        <v>52</v>
      </c>
      <c r="C70" s="100" t="s">
        <v>44</v>
      </c>
      <c r="D70" s="37">
        <f>'Production by Company'!D36</f>
        <v>14.346</v>
      </c>
      <c r="E70" s="37">
        <f>'Production by Company'!E36</f>
        <v>14.04</v>
      </c>
      <c r="F70" s="37">
        <f>'Production by Company'!F36</f>
        <v>14.946</v>
      </c>
      <c r="G70" s="37">
        <f>'Production by Company'!G36</f>
        <v>15.625999999999999</v>
      </c>
      <c r="H70" s="37">
        <f>'Production by Company'!H36</f>
        <v>15.366</v>
      </c>
      <c r="I70" s="37">
        <f>'Production by Company'!I36</f>
        <v>14.494</v>
      </c>
      <c r="J70" s="37">
        <f>'Production by Company'!J36</f>
        <v>14.773999999999999</v>
      </c>
      <c r="K70" s="37">
        <f>'Production by Company'!K36</f>
        <v>14.8</v>
      </c>
      <c r="L70" s="37">
        <f>'Production by Company'!L36</f>
        <v>15.4</v>
      </c>
      <c r="M70" s="37">
        <f>'Production by Company'!M36</f>
        <v>16</v>
      </c>
      <c r="N70" s="37">
        <f>'Production by Company'!N36</f>
        <v>16</v>
      </c>
      <c r="O70" s="37">
        <f>'Production by Company'!O36</f>
        <v>16.399999999999999</v>
      </c>
      <c r="P70" s="37">
        <f>'Production by Company'!P36</f>
        <v>16.399999999999999</v>
      </c>
      <c r="Q70" s="37">
        <f>'Production by Company'!Q36</f>
        <v>16.8</v>
      </c>
      <c r="R70" s="37">
        <f>'Production by Company'!R36</f>
        <v>16.8</v>
      </c>
      <c r="S70" s="323">
        <f>'Production by Company'!S36</f>
        <v>17.399999999999999</v>
      </c>
      <c r="T70" s="329"/>
      <c r="U70" s="329"/>
      <c r="V70" s="330"/>
      <c r="W70" s="329"/>
      <c r="X70" s="329"/>
      <c r="Y70" s="329"/>
      <c r="Z70" s="329"/>
      <c r="AA70" s="329"/>
      <c r="AB70" s="329"/>
      <c r="AC70" s="329"/>
    </row>
    <row r="71" spans="1:29" x14ac:dyDescent="0.2">
      <c r="A71" s="73" t="s">
        <v>30</v>
      </c>
      <c r="B71" s="73" t="s">
        <v>52</v>
      </c>
      <c r="C71" s="100" t="s">
        <v>45</v>
      </c>
      <c r="D71" s="36">
        <f t="shared" ref="D71:S71" si="125">(D70/D69)</f>
        <v>0.71730000000000005</v>
      </c>
      <c r="E71" s="36">
        <f t="shared" si="125"/>
        <v>0.70199999999999996</v>
      </c>
      <c r="F71" s="36">
        <f t="shared" si="125"/>
        <v>0.74729999999999996</v>
      </c>
      <c r="G71" s="36">
        <f t="shared" si="125"/>
        <v>0.78129999999999999</v>
      </c>
      <c r="H71" s="36">
        <f t="shared" si="125"/>
        <v>0.76829999999999998</v>
      </c>
      <c r="I71" s="36">
        <f t="shared" si="125"/>
        <v>0.72470000000000001</v>
      </c>
      <c r="J71" s="36">
        <f t="shared" si="125"/>
        <v>0.73869999999999991</v>
      </c>
      <c r="K71" s="36">
        <f t="shared" si="125"/>
        <v>0.74</v>
      </c>
      <c r="L71" s="36">
        <f t="shared" si="125"/>
        <v>0.77</v>
      </c>
      <c r="M71" s="36">
        <f t="shared" si="125"/>
        <v>0.8</v>
      </c>
      <c r="N71" s="36">
        <f t="shared" si="125"/>
        <v>0.8</v>
      </c>
      <c r="O71" s="36">
        <f t="shared" si="125"/>
        <v>0.82</v>
      </c>
      <c r="P71" s="36">
        <f t="shared" si="125"/>
        <v>0.82</v>
      </c>
      <c r="Q71" s="36">
        <f t="shared" si="125"/>
        <v>0.84000000000000008</v>
      </c>
      <c r="R71" s="36">
        <f t="shared" si="125"/>
        <v>0.84000000000000008</v>
      </c>
      <c r="S71" s="322">
        <f t="shared" si="125"/>
        <v>0.86999999999999988</v>
      </c>
      <c r="T71" s="329"/>
      <c r="U71" s="329"/>
      <c r="V71" s="329"/>
      <c r="W71" s="329"/>
      <c r="X71" s="329"/>
      <c r="Y71" s="329"/>
      <c r="Z71" s="329"/>
      <c r="AA71" s="329"/>
      <c r="AB71" s="329"/>
      <c r="AC71" s="329"/>
    </row>
    <row r="72" spans="1:29" x14ac:dyDescent="0.2">
      <c r="A72" s="73" t="s">
        <v>30</v>
      </c>
      <c r="B72" s="73" t="s">
        <v>52</v>
      </c>
      <c r="C72" s="100" t="s">
        <v>46</v>
      </c>
      <c r="D72" s="45">
        <f t="shared" ref="D72:I72" si="126">T72-SUM(D63,D54,D45,D36,D27,D18,D5)</f>
        <v>-9.8958254399999976</v>
      </c>
      <c r="E72" s="326">
        <f t="shared" si="126"/>
        <v>-10.504467940000003</v>
      </c>
      <c r="F72" s="326">
        <f t="shared" si="126"/>
        <v>-10.633055819999997</v>
      </c>
      <c r="G72" s="326">
        <f t="shared" si="126"/>
        <v>-12.521037059999999</v>
      </c>
      <c r="H72" s="326">
        <f t="shared" si="126"/>
        <v>-13.207235279999995</v>
      </c>
      <c r="I72" s="326">
        <f t="shared" si="126"/>
        <v>-8.9640999999999984</v>
      </c>
      <c r="J72" s="45"/>
      <c r="K72" s="45"/>
      <c r="L72" s="45"/>
      <c r="M72" s="45"/>
      <c r="N72" s="45"/>
      <c r="O72" s="45"/>
      <c r="P72" s="45"/>
      <c r="Q72" s="45"/>
      <c r="R72" s="45"/>
      <c r="S72" s="326"/>
      <c r="T72" s="320">
        <v>11.03</v>
      </c>
      <c r="U72" s="320">
        <v>11.697619999999999</v>
      </c>
      <c r="V72" s="320">
        <v>12.732180000000001</v>
      </c>
      <c r="W72" s="320">
        <v>12.108420000000001</v>
      </c>
      <c r="X72" s="105">
        <v>12.559100000000001</v>
      </c>
      <c r="Y72" s="320">
        <v>13.913460000000001</v>
      </c>
      <c r="Z72" s="329"/>
      <c r="AA72" s="329"/>
      <c r="AB72" s="329"/>
      <c r="AC72" s="329"/>
    </row>
    <row r="73" spans="1:29" x14ac:dyDescent="0.2">
      <c r="A73" s="73" t="s">
        <v>30</v>
      </c>
      <c r="B73" s="73" t="s">
        <v>52</v>
      </c>
      <c r="C73" s="100" t="s">
        <v>47</v>
      </c>
      <c r="D73" s="326">
        <f>T73-SUM(D64,D55,D46,D37,D28,D19,D6)</f>
        <v>-19.406212460137848</v>
      </c>
      <c r="E73" s="326">
        <f>U73-SUM(E64,E55,E46,E37,E28,E19,E6)</f>
        <v>-20.6565810492895</v>
      </c>
      <c r="F73" s="326">
        <f>V73-SUM(F64,F55,F46,F37,F28,F19,F6)</f>
        <v>-19.904684434474873</v>
      </c>
      <c r="G73" s="326">
        <f>W73-SUM(G64,G55,G46,G37,G28,G19,G6)</f>
        <v>-20.891993282612013</v>
      </c>
      <c r="H73" s="326">
        <f>X73-SUM(H64,H55,H46,H37,H28,H19,H6)</f>
        <v>-21.793775773303132</v>
      </c>
      <c r="I73" s="326">
        <v>3.43</v>
      </c>
      <c r="J73" s="45"/>
      <c r="K73" s="45"/>
      <c r="L73" s="45"/>
      <c r="M73" s="45"/>
      <c r="N73" s="45"/>
      <c r="O73" s="45"/>
      <c r="P73" s="45"/>
      <c r="Q73" s="45"/>
      <c r="R73" s="45"/>
      <c r="S73" s="326"/>
      <c r="T73" s="510">
        <v>14.34</v>
      </c>
      <c r="U73" s="510">
        <v>14.700480000000001</v>
      </c>
      <c r="V73" s="510">
        <v>15.953480000000001</v>
      </c>
      <c r="W73" s="510">
        <v>15.297639999999999</v>
      </c>
      <c r="X73" s="320">
        <v>15.800879999999999</v>
      </c>
      <c r="Y73" s="510">
        <v>16.281020000000002</v>
      </c>
      <c r="Z73" s="329"/>
      <c r="AA73" s="329"/>
      <c r="AB73" s="329"/>
      <c r="AC73" s="329"/>
    </row>
    <row r="74" spans="1:29" x14ac:dyDescent="0.2">
      <c r="A74" s="73" t="s">
        <v>30</v>
      </c>
      <c r="B74" s="73" t="s">
        <v>52</v>
      </c>
      <c r="C74" s="100" t="s">
        <v>25</v>
      </c>
      <c r="D74" s="37">
        <f>2%*D70</f>
        <v>0.28692000000000001</v>
      </c>
      <c r="E74" s="37">
        <f t="shared" ref="E74:S74" si="127">2%*E70</f>
        <v>0.28079999999999999</v>
      </c>
      <c r="F74" s="37">
        <f t="shared" si="127"/>
        <v>0.29892000000000002</v>
      </c>
      <c r="G74" s="37">
        <f t="shared" si="127"/>
        <v>0.31252000000000002</v>
      </c>
      <c r="H74" s="37">
        <f t="shared" si="127"/>
        <v>0.30731999999999998</v>
      </c>
      <c r="I74" s="37">
        <f t="shared" si="127"/>
        <v>0.28988000000000003</v>
      </c>
      <c r="J74" s="37">
        <f t="shared" si="127"/>
        <v>0.29547999999999996</v>
      </c>
      <c r="K74" s="37">
        <f t="shared" si="127"/>
        <v>0.29600000000000004</v>
      </c>
      <c r="L74" s="37">
        <f t="shared" si="127"/>
        <v>0.308</v>
      </c>
      <c r="M74" s="37">
        <f t="shared" si="127"/>
        <v>0.32</v>
      </c>
      <c r="N74" s="37">
        <f t="shared" si="127"/>
        <v>0.32</v>
      </c>
      <c r="O74" s="37">
        <f t="shared" si="127"/>
        <v>0.32799999999999996</v>
      </c>
      <c r="P74" s="37">
        <f t="shared" si="127"/>
        <v>0.32799999999999996</v>
      </c>
      <c r="Q74" s="37">
        <f t="shared" si="127"/>
        <v>0.33600000000000002</v>
      </c>
      <c r="R74" s="37">
        <f t="shared" si="127"/>
        <v>0.33600000000000002</v>
      </c>
      <c r="S74" s="323">
        <f t="shared" si="127"/>
        <v>0.34799999999999998</v>
      </c>
      <c r="T74" s="197">
        <f>(S74/J74)^(1/9)-1</f>
        <v>1.834414939366269E-2</v>
      </c>
      <c r="U74" s="329"/>
      <c r="V74" s="329"/>
      <c r="W74" s="329"/>
      <c r="X74" s="329"/>
      <c r="Y74" s="329"/>
      <c r="Z74" s="329"/>
      <c r="AA74" s="329"/>
      <c r="AB74" s="329"/>
      <c r="AC74" s="329"/>
    </row>
    <row r="75" spans="1:29" x14ac:dyDescent="0.2">
      <c r="A75" s="73" t="s">
        <v>30</v>
      </c>
      <c r="B75" s="73" t="s">
        <v>52</v>
      </c>
      <c r="C75" s="100" t="s">
        <v>48</v>
      </c>
      <c r="D75" s="37">
        <f>D70+D72-D73-D74</f>
        <v>23.569467020137854</v>
      </c>
      <c r="E75" s="37">
        <f t="shared" ref="E75:S75" si="128">E70+E72-E73-E74</f>
        <v>23.911313109289495</v>
      </c>
      <c r="F75" s="37">
        <f t="shared" si="128"/>
        <v>23.918708614474877</v>
      </c>
      <c r="G75" s="37">
        <f t="shared" si="128"/>
        <v>23.684436222612014</v>
      </c>
      <c r="H75" s="37">
        <f>H70+H72-H73-H74</f>
        <v>23.645220493303135</v>
      </c>
      <c r="I75" s="323">
        <f t="shared" si="128"/>
        <v>1.8100200000000011</v>
      </c>
      <c r="J75" s="37">
        <f t="shared" si="128"/>
        <v>14.47852</v>
      </c>
      <c r="K75" s="37">
        <f t="shared" si="128"/>
        <v>14.504000000000001</v>
      </c>
      <c r="L75" s="37">
        <f t="shared" si="128"/>
        <v>15.092000000000001</v>
      </c>
      <c r="M75" s="37">
        <f t="shared" si="128"/>
        <v>15.68</v>
      </c>
      <c r="N75" s="37">
        <f t="shared" si="128"/>
        <v>15.68</v>
      </c>
      <c r="O75" s="37">
        <f t="shared" si="128"/>
        <v>16.071999999999999</v>
      </c>
      <c r="P75" s="37">
        <f t="shared" si="128"/>
        <v>16.071999999999999</v>
      </c>
      <c r="Q75" s="37">
        <f t="shared" si="128"/>
        <v>16.464000000000002</v>
      </c>
      <c r="R75" s="37">
        <f t="shared" si="128"/>
        <v>16.464000000000002</v>
      </c>
      <c r="S75" s="323">
        <f t="shared" si="128"/>
        <v>17.052</v>
      </c>
      <c r="T75" s="329"/>
      <c r="U75" s="329"/>
      <c r="V75" s="329"/>
      <c r="W75" s="329"/>
      <c r="X75" s="329"/>
      <c r="Y75" s="329"/>
      <c r="Z75" s="329"/>
      <c r="AA75" s="329"/>
      <c r="AB75" s="329"/>
      <c r="AC75" s="329"/>
    </row>
    <row r="76" spans="1:29" x14ac:dyDescent="0.2">
      <c r="A76" s="73" t="s">
        <v>30</v>
      </c>
      <c r="B76" s="73" t="s">
        <v>52</v>
      </c>
      <c r="C76" s="102" t="s">
        <v>327</v>
      </c>
      <c r="D76" s="36"/>
      <c r="E76" s="36">
        <f>E75/D75-1</f>
        <v>1.4503768322786659E-2</v>
      </c>
      <c r="F76" s="36">
        <f>F75/E75-1</f>
        <v>3.0928896090243185E-4</v>
      </c>
      <c r="G76" s="36">
        <f t="shared" ref="G76" si="129">G75/F75-1</f>
        <v>-9.7945250991137156E-3</v>
      </c>
      <c r="H76" s="36">
        <f t="shared" ref="H76:I76" si="130">H75/G75-1</f>
        <v>-1.6557594590931313E-3</v>
      </c>
      <c r="I76" s="322">
        <f t="shared" si="130"/>
        <v>-0.92345091472026497</v>
      </c>
      <c r="J76" s="36">
        <v>1.23E-2</v>
      </c>
      <c r="K76" s="36">
        <v>2.3400000000000001E-2</v>
      </c>
      <c r="L76" s="36">
        <v>3.32E-2</v>
      </c>
      <c r="M76" s="36">
        <v>4.2700000000000002E-2</v>
      </c>
      <c r="N76" s="36">
        <v>5.0099999999999999E-2</v>
      </c>
      <c r="O76" s="36">
        <v>5.3199999999999997E-2</v>
      </c>
      <c r="P76" s="36">
        <v>5.28E-2</v>
      </c>
      <c r="Q76" s="36">
        <v>5.2499999999999998E-2</v>
      </c>
      <c r="R76" s="36">
        <v>5.3400000000000003E-2</v>
      </c>
      <c r="S76" s="322">
        <v>5.3699999999999998E-2</v>
      </c>
      <c r="T76" s="197"/>
      <c r="U76" s="329"/>
      <c r="V76" s="329"/>
      <c r="W76" s="329"/>
      <c r="X76" s="329"/>
      <c r="Y76" s="329"/>
      <c r="Z76" s="329"/>
      <c r="AA76" s="329"/>
      <c r="AB76" s="329"/>
      <c r="AC76" s="329"/>
    </row>
    <row r="77" spans="1:29" ht="13.5" thickBot="1" x14ac:dyDescent="0.25">
      <c r="A77" s="262" t="s">
        <v>30</v>
      </c>
      <c r="B77" s="262" t="s">
        <v>52</v>
      </c>
      <c r="C77" s="103" t="s">
        <v>328</v>
      </c>
      <c r="D77" s="47">
        <f>D70-D75</f>
        <v>-9.2234670201378535</v>
      </c>
      <c r="E77" s="47">
        <f t="shared" ref="E77:S77" si="131">E70-E75</f>
        <v>-9.8713131092894955</v>
      </c>
      <c r="F77" s="47">
        <f t="shared" si="131"/>
        <v>-8.9727086144748771</v>
      </c>
      <c r="G77" s="47">
        <f t="shared" si="131"/>
        <v>-8.0584362226120145</v>
      </c>
      <c r="H77" s="47">
        <f t="shared" si="131"/>
        <v>-8.2792204933031357</v>
      </c>
      <c r="I77" s="47">
        <f t="shared" si="131"/>
        <v>12.683979999999998</v>
      </c>
      <c r="J77" s="47">
        <f t="shared" si="131"/>
        <v>0.29547999999999952</v>
      </c>
      <c r="K77" s="47">
        <f t="shared" si="131"/>
        <v>0.29599999999999937</v>
      </c>
      <c r="L77" s="47">
        <f t="shared" si="131"/>
        <v>0.30799999999999983</v>
      </c>
      <c r="M77" s="47">
        <f t="shared" si="131"/>
        <v>0.32000000000000028</v>
      </c>
      <c r="N77" s="47">
        <f t="shared" si="131"/>
        <v>0.32000000000000028</v>
      </c>
      <c r="O77" s="47">
        <f t="shared" si="131"/>
        <v>0.3279999999999994</v>
      </c>
      <c r="P77" s="47">
        <f t="shared" si="131"/>
        <v>0.3279999999999994</v>
      </c>
      <c r="Q77" s="47">
        <f t="shared" si="131"/>
        <v>0.33599999999999852</v>
      </c>
      <c r="R77" s="47">
        <f t="shared" si="131"/>
        <v>0.33599999999999852</v>
      </c>
      <c r="S77" s="47">
        <f t="shared" si="131"/>
        <v>0.34799999999999898</v>
      </c>
    </row>
    <row r="78" spans="1:29" x14ac:dyDescent="0.2">
      <c r="A78" s="263" t="s">
        <v>30</v>
      </c>
      <c r="B78" s="264" t="s">
        <v>58</v>
      </c>
      <c r="C78" s="265" t="s">
        <v>43</v>
      </c>
      <c r="D78" s="266">
        <f>D69+D60+D51+D42+D33+D24+D15+D2</f>
        <v>427.12</v>
      </c>
      <c r="E78" s="266">
        <f t="shared" ref="E78:S78" si="132">E69+E60+E51+E42+E33+E24+E15+E2</f>
        <v>427.12</v>
      </c>
      <c r="F78" s="266">
        <f t="shared" si="132"/>
        <v>427.12</v>
      </c>
      <c r="G78" s="266">
        <f t="shared" si="132"/>
        <v>427.12</v>
      </c>
      <c r="H78" s="266">
        <f t="shared" si="132"/>
        <v>442.12</v>
      </c>
      <c r="I78" s="266">
        <f t="shared" si="132"/>
        <v>442.12</v>
      </c>
      <c r="J78" s="266">
        <f t="shared" si="132"/>
        <v>477.12</v>
      </c>
      <c r="K78" s="266">
        <f t="shared" si="132"/>
        <v>477.12</v>
      </c>
      <c r="L78" s="266">
        <f t="shared" si="132"/>
        <v>482.12</v>
      </c>
      <c r="M78" s="266">
        <f t="shared" si="132"/>
        <v>482.12</v>
      </c>
      <c r="N78" s="266">
        <f t="shared" si="132"/>
        <v>482.12</v>
      </c>
      <c r="O78" s="266">
        <f t="shared" si="132"/>
        <v>482.12</v>
      </c>
      <c r="P78" s="266">
        <f t="shared" si="132"/>
        <v>487.12</v>
      </c>
      <c r="Q78" s="266">
        <f t="shared" si="132"/>
        <v>487.12</v>
      </c>
      <c r="R78" s="266">
        <f t="shared" si="132"/>
        <v>487.12</v>
      </c>
      <c r="S78" s="266">
        <f t="shared" si="132"/>
        <v>487.12</v>
      </c>
    </row>
    <row r="79" spans="1:29" x14ac:dyDescent="0.2">
      <c r="A79" s="267" t="s">
        <v>30</v>
      </c>
      <c r="B79" s="31" t="s">
        <v>58</v>
      </c>
      <c r="C79" s="268" t="s">
        <v>44</v>
      </c>
      <c r="D79" s="266">
        <f>'Production by Company'!D37</f>
        <v>314.75651199999999</v>
      </c>
      <c r="E79" s="266">
        <f>'Production by Company'!E37</f>
        <v>326.126576</v>
      </c>
      <c r="F79" s="266">
        <f>'Production by Company'!F37</f>
        <v>336.81658000000004</v>
      </c>
      <c r="G79" s="266">
        <f>'Production by Company'!G37</f>
        <v>340.01602400000002</v>
      </c>
      <c r="H79" s="266">
        <f>'Production by Company'!H37</f>
        <v>356.80038804301074</v>
      </c>
      <c r="I79" s="266">
        <f>'Production by Company'!I37</f>
        <v>327.28074223655909</v>
      </c>
      <c r="J79" s="266">
        <f>'Production by Company'!J37</f>
        <v>369.29728339784941</v>
      </c>
      <c r="K79" s="266">
        <f>'Production by Company'!K37</f>
        <v>377.27741466666669</v>
      </c>
      <c r="L79" s="266">
        <f>'Production by Company'!L37</f>
        <v>387.35587488172041</v>
      </c>
      <c r="M79" s="266">
        <f>'Production by Company'!M37</f>
        <v>386.68242993548387</v>
      </c>
      <c r="N79" s="266">
        <f>'Production by Company'!N37</f>
        <v>399.05562800000001</v>
      </c>
      <c r="O79" s="266">
        <f>'Production by Company'!O37</f>
        <v>412.44335509677421</v>
      </c>
      <c r="P79" s="266">
        <f>'Production by Company'!P37</f>
        <v>421.67301015053766</v>
      </c>
      <c r="Q79" s="266">
        <f>'Production by Company'!Q37</f>
        <v>430.31136520430107</v>
      </c>
      <c r="R79" s="266">
        <f>'Production by Company'!R37</f>
        <v>435.06336025806456</v>
      </c>
      <c r="S79" s="266">
        <f>'Production by Company'!S37</f>
        <v>441.21841531182798</v>
      </c>
    </row>
    <row r="80" spans="1:29" x14ac:dyDescent="0.2">
      <c r="A80" s="267" t="s">
        <v>30</v>
      </c>
      <c r="B80" s="31" t="s">
        <v>58</v>
      </c>
      <c r="C80" s="268" t="s">
        <v>45</v>
      </c>
      <c r="D80" s="269">
        <f t="shared" ref="D80:S80" si="133">(D79/D78)</f>
        <v>0.73692758943622394</v>
      </c>
      <c r="E80" s="269">
        <f t="shared" si="133"/>
        <v>0.76354789286383218</v>
      </c>
      <c r="F80" s="269">
        <f t="shared" si="133"/>
        <v>0.78857599737778616</v>
      </c>
      <c r="G80" s="269">
        <f t="shared" si="133"/>
        <v>0.79606673534369732</v>
      </c>
      <c r="H80" s="269">
        <f t="shared" si="133"/>
        <v>0.80702159604408474</v>
      </c>
      <c r="I80" s="269">
        <f t="shared" si="133"/>
        <v>0.7402531942381233</v>
      </c>
      <c r="J80" s="269">
        <f t="shared" si="133"/>
        <v>0.77401342093781311</v>
      </c>
      <c r="K80" s="269">
        <f t="shared" si="133"/>
        <v>0.7907390481779567</v>
      </c>
      <c r="L80" s="269">
        <f t="shared" si="133"/>
        <v>0.80344286667576625</v>
      </c>
      <c r="M80" s="269">
        <f t="shared" si="133"/>
        <v>0.80204602575185402</v>
      </c>
      <c r="N80" s="269">
        <f t="shared" si="133"/>
        <v>0.82771017174147521</v>
      </c>
      <c r="O80" s="269">
        <f t="shared" si="133"/>
        <v>0.85547862585409074</v>
      </c>
      <c r="P80" s="269">
        <f t="shared" si="133"/>
        <v>0.86564503643976365</v>
      </c>
      <c r="Q80" s="269">
        <f t="shared" si="133"/>
        <v>0.88337856217010402</v>
      </c>
      <c r="R80" s="269">
        <f t="shared" si="133"/>
        <v>0.89313384845225929</v>
      </c>
      <c r="S80" s="269">
        <f t="shared" si="133"/>
        <v>0.90576945169943335</v>
      </c>
    </row>
    <row r="81" spans="1:22" x14ac:dyDescent="0.2">
      <c r="A81" s="267" t="s">
        <v>30</v>
      </c>
      <c r="B81" s="31" t="s">
        <v>58</v>
      </c>
      <c r="C81" s="268" t="s">
        <v>46</v>
      </c>
      <c r="D81" s="270">
        <v>13.76</v>
      </c>
      <c r="E81" s="270">
        <v>14.96</v>
      </c>
      <c r="F81" s="270">
        <v>15.38</v>
      </c>
      <c r="G81" s="270">
        <v>23.81</v>
      </c>
      <c r="H81" s="270">
        <v>28.83</v>
      </c>
      <c r="I81" s="270">
        <v>24.55</v>
      </c>
      <c r="J81" s="270"/>
      <c r="K81" s="270"/>
      <c r="L81" s="270"/>
      <c r="M81" s="270"/>
      <c r="N81" s="270"/>
      <c r="O81" s="270"/>
      <c r="P81" s="270"/>
      <c r="Q81" s="270"/>
      <c r="R81" s="270"/>
      <c r="S81" s="271"/>
    </row>
    <row r="82" spans="1:22" x14ac:dyDescent="0.2">
      <c r="A82" s="267" t="s">
        <v>30</v>
      </c>
      <c r="B82" s="31" t="s">
        <v>58</v>
      </c>
      <c r="C82" s="268" t="s">
        <v>47</v>
      </c>
      <c r="D82" s="270">
        <v>38.909999999999997</v>
      </c>
      <c r="E82" s="270">
        <v>33.53</v>
      </c>
      <c r="F82" s="270">
        <v>28.44</v>
      </c>
      <c r="G82" s="270">
        <v>24.5</v>
      </c>
      <c r="H82" s="270">
        <v>29.91</v>
      </c>
      <c r="I82" s="270">
        <v>23</v>
      </c>
      <c r="J82" s="270"/>
      <c r="K82" s="270"/>
      <c r="L82" s="270"/>
      <c r="M82" s="270"/>
      <c r="N82" s="270"/>
      <c r="O82" s="270"/>
      <c r="P82" s="270"/>
      <c r="Q82" s="270"/>
      <c r="R82" s="270"/>
      <c r="S82" s="271"/>
    </row>
    <row r="83" spans="1:22" x14ac:dyDescent="0.2">
      <c r="A83" s="267" t="s">
        <v>30</v>
      </c>
      <c r="B83" s="31" t="s">
        <v>58</v>
      </c>
      <c r="C83" s="268" t="s">
        <v>25</v>
      </c>
      <c r="D83" s="270">
        <f>D65+D56+D47+D38+D29+D20+D7</f>
        <v>6.2951302399999998</v>
      </c>
      <c r="E83" s="270">
        <f t="shared" ref="E83:I83" si="134">E65+E56+E47+E38+E29+E20+E7</f>
        <v>6.5225315199999994</v>
      </c>
      <c r="F83" s="270">
        <f t="shared" si="134"/>
        <v>6.6901779999999995</v>
      </c>
      <c r="G83" s="270">
        <f t="shared" si="134"/>
        <v>6.8003204799999999</v>
      </c>
      <c r="H83" s="270">
        <f t="shared" si="134"/>
        <v>7.136007760860215</v>
      </c>
      <c r="I83" s="270">
        <f t="shared" si="134"/>
        <v>6.5456148447311824</v>
      </c>
      <c r="J83" s="272"/>
      <c r="K83" s="272"/>
      <c r="L83" s="272"/>
      <c r="M83" s="272"/>
      <c r="N83" s="272"/>
      <c r="O83" s="272"/>
      <c r="P83" s="272"/>
      <c r="Q83" s="272"/>
      <c r="R83" s="272"/>
      <c r="S83" s="272"/>
    </row>
    <row r="84" spans="1:22" x14ac:dyDescent="0.2">
      <c r="A84" s="267" t="s">
        <v>30</v>
      </c>
      <c r="B84" s="31" t="s">
        <v>58</v>
      </c>
      <c r="C84" s="268" t="s">
        <v>428</v>
      </c>
      <c r="D84" s="513">
        <f>D79+D81-D82-D83</f>
        <v>283.31138175999996</v>
      </c>
      <c r="E84" s="513">
        <f t="shared" ref="E84:I84" si="135">E79+E81-E82-E83</f>
        <v>301.03404447999998</v>
      </c>
      <c r="F84" s="513">
        <f t="shared" si="135"/>
        <v>317.06640200000004</v>
      </c>
      <c r="G84" s="513">
        <f t="shared" si="135"/>
        <v>332.52570352000004</v>
      </c>
      <c r="H84" s="513">
        <f t="shared" si="135"/>
        <v>348.58438028215051</v>
      </c>
      <c r="I84" s="513">
        <f t="shared" si="135"/>
        <v>322.28512739182793</v>
      </c>
      <c r="J84" s="513">
        <f t="shared" ref="J84:S84" si="136">J66+J57+J48+J39+J30+J21+J8+J75</f>
        <v>327.79178981821417</v>
      </c>
      <c r="K84" s="513">
        <f t="shared" si="136"/>
        <v>340.15943967498163</v>
      </c>
      <c r="L84" s="513">
        <f t="shared" si="136"/>
        <v>357.05677402357549</v>
      </c>
      <c r="M84" s="513">
        <f t="shared" si="136"/>
        <v>377.68011730163681</v>
      </c>
      <c r="N84" s="513">
        <f t="shared" si="136"/>
        <v>401.24592034446135</v>
      </c>
      <c r="O84" s="513">
        <f t="shared" si="136"/>
        <v>429.74380426062044</v>
      </c>
      <c r="P84" s="513">
        <f t="shared" si="136"/>
        <v>461.66580882226083</v>
      </c>
      <c r="Q84" s="513">
        <f t="shared" si="136"/>
        <v>496.57620299772611</v>
      </c>
      <c r="R84" s="513">
        <f t="shared" si="136"/>
        <v>534.19308118468928</v>
      </c>
      <c r="S84" s="513">
        <f t="shared" si="136"/>
        <v>575.67885551146617</v>
      </c>
      <c r="T84" s="514">
        <f>(S84/J84)^(1/9)-1</f>
        <v>6.4573866426030468E-2</v>
      </c>
      <c r="U84" s="514">
        <f>(I84/D84)^(1/5)-1</f>
        <v>2.611313856017472E-2</v>
      </c>
    </row>
    <row r="85" spans="1:22" x14ac:dyDescent="0.2">
      <c r="A85" s="267" t="s">
        <v>30</v>
      </c>
      <c r="B85" s="31" t="s">
        <v>58</v>
      </c>
      <c r="C85" s="273" t="s">
        <v>327</v>
      </c>
      <c r="D85" s="269"/>
      <c r="E85" s="512">
        <f>E84/D84-1</f>
        <v>6.2555420858500188E-2</v>
      </c>
      <c r="F85" s="512">
        <f>F84/E84-1</f>
        <v>5.3257622564564233E-2</v>
      </c>
      <c r="G85" s="512">
        <f t="shared" ref="G85" si="137">G84/F84-1</f>
        <v>4.8757299488326078E-2</v>
      </c>
      <c r="H85" s="512">
        <f t="shared" ref="H85:I85" si="138">H84/G84-1</f>
        <v>4.8293038980623093E-2</v>
      </c>
      <c r="I85" s="512">
        <f t="shared" si="138"/>
        <v>-7.5445873016557696E-2</v>
      </c>
      <c r="J85" s="512">
        <v>6.8400000000000002E-2</v>
      </c>
      <c r="K85" s="512">
        <v>7.0199999999999999E-2</v>
      </c>
      <c r="L85" s="512">
        <v>7.0099999999999996E-2</v>
      </c>
      <c r="M85" s="512">
        <v>6.8500000000000005E-2</v>
      </c>
      <c r="N85" s="512">
        <v>6.7400000000000002E-2</v>
      </c>
      <c r="O85" s="512">
        <v>6.6500000000000004E-2</v>
      </c>
      <c r="P85" s="512">
        <v>6.5199999999999994E-2</v>
      </c>
      <c r="Q85" s="512">
        <v>6.4299999999999996E-2</v>
      </c>
      <c r="R85" s="512">
        <v>6.3600000000000004E-2</v>
      </c>
      <c r="S85" s="512">
        <v>6.3200000000000006E-2</v>
      </c>
    </row>
    <row r="86" spans="1:22" s="328" customFormat="1" x14ac:dyDescent="0.2">
      <c r="A86" s="499"/>
      <c r="B86" s="500"/>
      <c r="C86" s="268" t="s">
        <v>429</v>
      </c>
      <c r="D86" s="501"/>
      <c r="E86" s="501"/>
      <c r="F86" s="501"/>
      <c r="G86" s="501"/>
      <c r="H86" s="501"/>
      <c r="I86" s="501"/>
      <c r="J86" s="502">
        <f>I84+I84*J87</f>
        <v>339.49515319455156</v>
      </c>
      <c r="K86" s="502">
        <f>J86+J86*K87</f>
        <v>358.23528565089083</v>
      </c>
      <c r="L86" s="502">
        <f t="shared" ref="L86:S86" si="139">K86+K86*L87</f>
        <v>377.97404989025489</v>
      </c>
      <c r="M86" s="502">
        <f t="shared" si="139"/>
        <v>398.19566155938355</v>
      </c>
      <c r="N86" s="502">
        <f t="shared" si="139"/>
        <v>419.06111422509525</v>
      </c>
      <c r="O86" s="502">
        <f t="shared" si="139"/>
        <v>440.64276160768765</v>
      </c>
      <c r="P86" s="502">
        <f t="shared" si="139"/>
        <v>462.76302824039357</v>
      </c>
      <c r="Q86" s="502">
        <f t="shared" si="139"/>
        <v>485.57724553264495</v>
      </c>
      <c r="R86" s="502">
        <f t="shared" si="139"/>
        <v>509.17629966553147</v>
      </c>
      <c r="S86" s="502">
        <f t="shared" si="139"/>
        <v>533.71859730941014</v>
      </c>
      <c r="T86" s="197">
        <f>(S86/J86)^(1/9)-1</f>
        <v>5.1552531061839879E-2</v>
      </c>
    </row>
    <row r="87" spans="1:22" s="328" customFormat="1" x14ac:dyDescent="0.2">
      <c r="A87" s="499"/>
      <c r="B87" s="500"/>
      <c r="C87" s="273" t="s">
        <v>327</v>
      </c>
      <c r="D87" s="501"/>
      <c r="E87" s="501"/>
      <c r="F87" s="501"/>
      <c r="G87" s="501"/>
      <c r="H87" s="501"/>
      <c r="I87" s="501"/>
      <c r="J87" s="501">
        <f>J85-1.5%</f>
        <v>5.3400000000000003E-2</v>
      </c>
      <c r="K87" s="501">
        <f t="shared" ref="K87:S87" si="140">K85-1.5%</f>
        <v>5.5199999999999999E-2</v>
      </c>
      <c r="L87" s="501">
        <f t="shared" si="140"/>
        <v>5.5099999999999996E-2</v>
      </c>
      <c r="M87" s="501">
        <f t="shared" si="140"/>
        <v>5.3500000000000006E-2</v>
      </c>
      <c r="N87" s="501">
        <f t="shared" si="140"/>
        <v>5.2400000000000002E-2</v>
      </c>
      <c r="O87" s="501">
        <f t="shared" si="140"/>
        <v>5.1500000000000004E-2</v>
      </c>
      <c r="P87" s="501">
        <f t="shared" si="140"/>
        <v>5.0199999999999995E-2</v>
      </c>
      <c r="Q87" s="501">
        <f t="shared" si="140"/>
        <v>4.9299999999999997E-2</v>
      </c>
      <c r="R87" s="501">
        <f t="shared" si="140"/>
        <v>4.8600000000000004E-2</v>
      </c>
      <c r="S87" s="501">
        <f t="shared" si="140"/>
        <v>4.8200000000000007E-2</v>
      </c>
    </row>
    <row r="88" spans="1:22" s="328" customFormat="1" x14ac:dyDescent="0.2">
      <c r="A88" s="499"/>
      <c r="B88" s="500"/>
      <c r="C88" s="268" t="s">
        <v>430</v>
      </c>
      <c r="D88" s="501"/>
      <c r="E88" s="501"/>
      <c r="F88" s="501"/>
      <c r="G88" s="501"/>
      <c r="H88" s="501"/>
      <c r="I88" s="501"/>
      <c r="J88" s="502">
        <f>I84+I84*J89</f>
        <v>334.6608762836741</v>
      </c>
      <c r="K88" s="502">
        <f>J88+J88*K89</f>
        <v>348.11424351027779</v>
      </c>
      <c r="L88" s="502">
        <f t="shared" ref="L88:S88" si="141">K88+K88*L89</f>
        <v>362.07362467503992</v>
      </c>
      <c r="M88" s="502">
        <f t="shared" si="141"/>
        <v>376.01345922502895</v>
      </c>
      <c r="N88" s="502">
        <f t="shared" si="141"/>
        <v>390.07636260004506</v>
      </c>
      <c r="O88" s="502">
        <f t="shared" si="141"/>
        <v>404.3141498349467</v>
      </c>
      <c r="P88" s="502">
        <f t="shared" si="141"/>
        <v>418.54600790913685</v>
      </c>
      <c r="Q88" s="502">
        <f t="shared" si="141"/>
        <v>432.90213598042021</v>
      </c>
      <c r="R88" s="502">
        <f t="shared" si="141"/>
        <v>447.44764774936232</v>
      </c>
      <c r="S88" s="502">
        <f t="shared" si="141"/>
        <v>462.30290965464116</v>
      </c>
      <c r="T88" s="197">
        <f>(S88/J88)^(1/9)-1</f>
        <v>3.6552487305563819E-2</v>
      </c>
    </row>
    <row r="89" spans="1:22" s="328" customFormat="1" x14ac:dyDescent="0.2">
      <c r="A89" s="499"/>
      <c r="B89" s="500"/>
      <c r="C89" s="273" t="s">
        <v>327</v>
      </c>
      <c r="D89" s="501"/>
      <c r="E89" s="501"/>
      <c r="F89" s="501"/>
      <c r="G89" s="501"/>
      <c r="H89" s="501"/>
      <c r="I89" s="501"/>
      <c r="J89" s="501">
        <f>J85-3%</f>
        <v>3.8400000000000004E-2</v>
      </c>
      <c r="K89" s="501">
        <f t="shared" ref="K89:S89" si="142">K85-3%</f>
        <v>4.02E-2</v>
      </c>
      <c r="L89" s="501">
        <f t="shared" si="142"/>
        <v>4.0099999999999997E-2</v>
      </c>
      <c r="M89" s="501">
        <f t="shared" si="142"/>
        <v>3.8500000000000006E-2</v>
      </c>
      <c r="N89" s="501">
        <f t="shared" si="142"/>
        <v>3.7400000000000003E-2</v>
      </c>
      <c r="O89" s="501">
        <f t="shared" si="142"/>
        <v>3.6500000000000005E-2</v>
      </c>
      <c r="P89" s="501">
        <f t="shared" si="142"/>
        <v>3.5199999999999995E-2</v>
      </c>
      <c r="Q89" s="501">
        <f t="shared" si="142"/>
        <v>3.4299999999999997E-2</v>
      </c>
      <c r="R89" s="501">
        <f t="shared" si="142"/>
        <v>3.3600000000000005E-2</v>
      </c>
      <c r="S89" s="501">
        <f t="shared" si="142"/>
        <v>3.3200000000000007E-2</v>
      </c>
    </row>
    <row r="90" spans="1:22" ht="13.5" thickBot="1" x14ac:dyDescent="0.25">
      <c r="A90" s="274" t="s">
        <v>30</v>
      </c>
      <c r="B90" s="275" t="s">
        <v>58</v>
      </c>
      <c r="C90" s="276" t="s">
        <v>328</v>
      </c>
      <c r="D90" s="277">
        <v>0</v>
      </c>
      <c r="E90" s="277">
        <v>0</v>
      </c>
      <c r="F90" s="277">
        <v>0</v>
      </c>
      <c r="G90" s="277">
        <v>0</v>
      </c>
      <c r="H90" s="277">
        <v>0</v>
      </c>
      <c r="I90" s="277">
        <v>0</v>
      </c>
      <c r="J90" s="277">
        <f>J79-J86</f>
        <v>29.80213020329785</v>
      </c>
      <c r="K90" s="277">
        <f t="shared" ref="K90:S90" si="143">K79-K86</f>
        <v>19.042129015775856</v>
      </c>
      <c r="L90" s="277">
        <f t="shared" si="143"/>
        <v>9.3818249914655212</v>
      </c>
      <c r="M90" s="277">
        <f t="shared" si="143"/>
        <v>-11.513231623899685</v>
      </c>
      <c r="N90" s="277">
        <f t="shared" si="143"/>
        <v>-20.00548622509524</v>
      </c>
      <c r="O90" s="277">
        <f t="shared" si="143"/>
        <v>-28.199406510913434</v>
      </c>
      <c r="P90" s="277">
        <f t="shared" si="143"/>
        <v>-41.090018089855903</v>
      </c>
      <c r="Q90" s="277">
        <f t="shared" si="143"/>
        <v>-55.265880328343883</v>
      </c>
      <c r="R90" s="277">
        <f t="shared" si="143"/>
        <v>-74.112939407466911</v>
      </c>
      <c r="S90" s="277">
        <f t="shared" si="143"/>
        <v>-92.50018199758216</v>
      </c>
    </row>
    <row r="91" spans="1:22" x14ac:dyDescent="0.2">
      <c r="A91" s="73" t="s">
        <v>39</v>
      </c>
      <c r="B91" s="73" t="s">
        <v>36</v>
      </c>
      <c r="C91" s="100" t="s">
        <v>43</v>
      </c>
      <c r="D91" s="35">
        <f>' Capacity by Company'!D43</f>
        <v>75</v>
      </c>
      <c r="E91" s="35">
        <f>' Capacity by Company'!E43</f>
        <v>75</v>
      </c>
      <c r="F91" s="35">
        <f>' Capacity by Company'!F43</f>
        <v>75</v>
      </c>
      <c r="G91" s="35">
        <f>' Capacity by Company'!G43</f>
        <v>75</v>
      </c>
      <c r="H91" s="35">
        <f>' Capacity by Company'!H43</f>
        <v>75</v>
      </c>
      <c r="I91" s="35">
        <f>' Capacity by Company'!I43</f>
        <v>80</v>
      </c>
      <c r="J91" s="35">
        <f>' Capacity by Company'!J43</f>
        <v>80</v>
      </c>
      <c r="K91" s="35">
        <f>' Capacity by Company'!K43</f>
        <v>80</v>
      </c>
      <c r="L91" s="35">
        <f>' Capacity by Company'!L43</f>
        <v>80</v>
      </c>
      <c r="M91" s="35">
        <f>' Capacity by Company'!M43</f>
        <v>80</v>
      </c>
      <c r="N91" s="35">
        <f>' Capacity by Company'!N43</f>
        <v>80</v>
      </c>
      <c r="O91" s="35">
        <f>' Capacity by Company'!O43</f>
        <v>80</v>
      </c>
      <c r="P91" s="35">
        <f>' Capacity by Company'!P43</f>
        <v>80</v>
      </c>
      <c r="Q91" s="35">
        <f>' Capacity by Company'!Q43</f>
        <v>80</v>
      </c>
      <c r="R91" s="35">
        <f>' Capacity by Company'!R43</f>
        <v>80</v>
      </c>
      <c r="S91" s="35">
        <f>' Capacity by Company'!S43</f>
        <v>80</v>
      </c>
    </row>
    <row r="92" spans="1:22" x14ac:dyDescent="0.2">
      <c r="A92" s="73" t="s">
        <v>39</v>
      </c>
      <c r="B92" s="73" t="s">
        <v>36</v>
      </c>
      <c r="C92" s="100" t="s">
        <v>44</v>
      </c>
      <c r="D92" s="37">
        <f>'Production by Company'!D43</f>
        <v>55.857500000000009</v>
      </c>
      <c r="E92" s="37">
        <f>'Production by Company'!E43</f>
        <v>57.268500000000003</v>
      </c>
      <c r="F92" s="37">
        <f>'Production by Company'!F43</f>
        <v>57.116</v>
      </c>
      <c r="G92" s="37">
        <f>'Production by Company'!G43</f>
        <v>57.315000000000005</v>
      </c>
      <c r="H92" s="37">
        <f>'Production by Company'!H43</f>
        <v>58.117999999999995</v>
      </c>
      <c r="I92" s="37">
        <f>'Production by Company'!I43</f>
        <v>59.415999999999997</v>
      </c>
      <c r="J92" s="37">
        <f>'Production by Company'!J43</f>
        <v>61.067999999999998</v>
      </c>
      <c r="K92" s="37">
        <f>'Production by Company'!K43</f>
        <v>62</v>
      </c>
      <c r="L92" s="37">
        <f>'Production by Company'!L43</f>
        <v>62.6</v>
      </c>
      <c r="M92" s="37">
        <f>'Production by Company'!M43</f>
        <v>63.8</v>
      </c>
      <c r="N92" s="37">
        <f>'Production by Company'!N43</f>
        <v>64.400000000000006</v>
      </c>
      <c r="O92" s="37">
        <f>'Production by Company'!O43</f>
        <v>66.099999999999994</v>
      </c>
      <c r="P92" s="37">
        <f>'Production by Company'!P43</f>
        <v>66.5</v>
      </c>
      <c r="Q92" s="37">
        <f>'Production by Company'!Q43</f>
        <v>68.900000000000006</v>
      </c>
      <c r="R92" s="37">
        <f>'Production by Company'!R43</f>
        <v>70.400000000000006</v>
      </c>
      <c r="S92" s="37">
        <f>'Production by Company'!S43</f>
        <v>71.2</v>
      </c>
    </row>
    <row r="93" spans="1:22" x14ac:dyDescent="0.2">
      <c r="A93" s="73" t="s">
        <v>39</v>
      </c>
      <c r="B93" s="73" t="s">
        <v>36</v>
      </c>
      <c r="C93" s="100" t="s">
        <v>45</v>
      </c>
      <c r="D93" s="36">
        <f t="shared" ref="D93:S93" si="144">(D92/D91)</f>
        <v>0.7447666666666668</v>
      </c>
      <c r="E93" s="36">
        <f t="shared" si="144"/>
        <v>0.76358000000000004</v>
      </c>
      <c r="F93" s="36">
        <f t="shared" si="144"/>
        <v>0.76154666666666671</v>
      </c>
      <c r="G93" s="36">
        <f t="shared" si="144"/>
        <v>0.7642000000000001</v>
      </c>
      <c r="H93" s="36">
        <f t="shared" si="144"/>
        <v>0.77490666666666663</v>
      </c>
      <c r="I93" s="36">
        <f t="shared" si="144"/>
        <v>0.74269999999999992</v>
      </c>
      <c r="J93" s="36">
        <f t="shared" si="144"/>
        <v>0.76334999999999997</v>
      </c>
      <c r="K93" s="36">
        <f t="shared" si="144"/>
        <v>0.77500000000000002</v>
      </c>
      <c r="L93" s="36">
        <f t="shared" si="144"/>
        <v>0.78249999999999997</v>
      </c>
      <c r="M93" s="36">
        <f t="shared" si="144"/>
        <v>0.79749999999999999</v>
      </c>
      <c r="N93" s="36">
        <f t="shared" si="144"/>
        <v>0.80500000000000005</v>
      </c>
      <c r="O93" s="36">
        <f t="shared" si="144"/>
        <v>0.82624999999999993</v>
      </c>
      <c r="P93" s="36">
        <f t="shared" si="144"/>
        <v>0.83125000000000004</v>
      </c>
      <c r="Q93" s="36">
        <f t="shared" si="144"/>
        <v>0.86125000000000007</v>
      </c>
      <c r="R93" s="36">
        <f t="shared" si="144"/>
        <v>0.88000000000000012</v>
      </c>
      <c r="S93" s="36">
        <f t="shared" si="144"/>
        <v>0.89</v>
      </c>
      <c r="V93" s="331">
        <v>3.8199999999999998E-2</v>
      </c>
    </row>
    <row r="94" spans="1:22" x14ac:dyDescent="0.2">
      <c r="A94" s="73" t="s">
        <v>39</v>
      </c>
      <c r="B94" s="73" t="s">
        <v>36</v>
      </c>
      <c r="C94" s="100" t="s">
        <v>46</v>
      </c>
      <c r="D94" s="101">
        <f>'Foreign Trade'!J9</f>
        <v>3.3856131599999997</v>
      </c>
      <c r="E94" s="101">
        <f>'Foreign Trade'!K9</f>
        <v>3.4115726</v>
      </c>
      <c r="F94" s="101">
        <f>'Foreign Trade'!L9</f>
        <v>3.5187662199999998</v>
      </c>
      <c r="G94" s="101">
        <v>3.6</v>
      </c>
      <c r="H94" s="101">
        <f>'Foreign Trade'!N9</f>
        <v>3.1003567399999996</v>
      </c>
      <c r="I94" s="101">
        <f>'Foreign Trade'!O9</f>
        <v>2.8424</v>
      </c>
      <c r="J94" s="45"/>
      <c r="K94" s="45"/>
      <c r="L94" s="45"/>
      <c r="M94" s="45"/>
      <c r="N94" s="45"/>
      <c r="O94" s="45"/>
      <c r="P94" s="45"/>
      <c r="Q94" s="45"/>
      <c r="R94" s="45"/>
      <c r="S94" s="46"/>
    </row>
    <row r="95" spans="1:22" x14ac:dyDescent="0.2">
      <c r="A95" s="73" t="s">
        <v>39</v>
      </c>
      <c r="B95" s="73" t="s">
        <v>36</v>
      </c>
      <c r="C95" s="100" t="s">
        <v>47</v>
      </c>
      <c r="D95" s="101">
        <f>'Foreign Trade'!AK9</f>
        <v>5.2856184399999995</v>
      </c>
      <c r="E95" s="101">
        <f>'Foreign Trade'!AL9</f>
        <v>5.40855058</v>
      </c>
      <c r="F95" s="101">
        <f>'Foreign Trade'!AM9</f>
        <v>5.52542738</v>
      </c>
      <c r="G95" s="101">
        <f>'Foreign Trade'!AN9</f>
        <v>5.6868745800000005</v>
      </c>
      <c r="H95" s="101">
        <f>'Foreign Trade'!AO9</f>
        <v>5.4002487399999994</v>
      </c>
      <c r="I95" s="101">
        <f>'Foreign Trade'!AP9</f>
        <v>5.3890799999999999</v>
      </c>
      <c r="J95" s="45"/>
      <c r="K95" s="45"/>
      <c r="L95" s="45"/>
      <c r="M95" s="45"/>
      <c r="N95" s="45"/>
      <c r="O95" s="45"/>
      <c r="P95" s="45"/>
      <c r="Q95" s="45"/>
      <c r="R95" s="45"/>
      <c r="S95" s="46"/>
    </row>
    <row r="96" spans="1:22" x14ac:dyDescent="0.2">
      <c r="A96" s="73" t="s">
        <v>39</v>
      </c>
      <c r="B96" s="73" t="s">
        <v>36</v>
      </c>
      <c r="C96" s="100" t="s">
        <v>25</v>
      </c>
      <c r="D96" s="37">
        <f>2%*D92</f>
        <v>1.1171500000000003</v>
      </c>
      <c r="E96" s="37">
        <f t="shared" ref="E96:S96" si="145">2%*E92</f>
        <v>1.14537</v>
      </c>
      <c r="F96" s="37">
        <f t="shared" si="145"/>
        <v>1.14232</v>
      </c>
      <c r="G96" s="37">
        <f t="shared" si="145"/>
        <v>1.1463000000000001</v>
      </c>
      <c r="H96" s="37">
        <f t="shared" si="145"/>
        <v>1.1623599999999998</v>
      </c>
      <c r="I96" s="37">
        <f t="shared" si="145"/>
        <v>1.18832</v>
      </c>
      <c r="J96" s="37">
        <f t="shared" si="145"/>
        <v>1.22136</v>
      </c>
      <c r="K96" s="37">
        <f t="shared" si="145"/>
        <v>1.24</v>
      </c>
      <c r="L96" s="37">
        <f t="shared" si="145"/>
        <v>1.252</v>
      </c>
      <c r="M96" s="37">
        <f t="shared" si="145"/>
        <v>1.276</v>
      </c>
      <c r="N96" s="37">
        <f t="shared" si="145"/>
        <v>1.288</v>
      </c>
      <c r="O96" s="37">
        <f t="shared" si="145"/>
        <v>1.3219999999999998</v>
      </c>
      <c r="P96" s="37">
        <f t="shared" si="145"/>
        <v>1.33</v>
      </c>
      <c r="Q96" s="37">
        <f t="shared" si="145"/>
        <v>1.3780000000000001</v>
      </c>
      <c r="R96" s="37">
        <f t="shared" si="145"/>
        <v>1.4080000000000001</v>
      </c>
      <c r="S96" s="37">
        <f t="shared" si="145"/>
        <v>1.4240000000000002</v>
      </c>
    </row>
    <row r="97" spans="1:22" x14ac:dyDescent="0.2">
      <c r="A97" s="73" t="s">
        <v>39</v>
      </c>
      <c r="B97" s="73" t="s">
        <v>36</v>
      </c>
      <c r="C97" s="100" t="s">
        <v>48</v>
      </c>
      <c r="D97" s="37">
        <f>D92+D94-D95-D96</f>
        <v>52.840344720000004</v>
      </c>
      <c r="E97" s="37">
        <f t="shared" ref="E97:I97" si="146">E92+E94-E95-E96</f>
        <v>54.126152020000006</v>
      </c>
      <c r="F97" s="37">
        <f t="shared" si="146"/>
        <v>53.967018840000009</v>
      </c>
      <c r="G97" s="37">
        <f t="shared" si="146"/>
        <v>54.081825420000001</v>
      </c>
      <c r="H97" s="37">
        <f t="shared" si="146"/>
        <v>54.655747999999996</v>
      </c>
      <c r="I97" s="323">
        <f t="shared" si="146"/>
        <v>55.680999999999997</v>
      </c>
      <c r="J97" s="323">
        <f>I97*(J98+1)</f>
        <v>56.967231099999992</v>
      </c>
      <c r="K97" s="323">
        <f t="shared" ref="K97:S97" si="147">J97*(K98+1)</f>
        <v>58.91551040361999</v>
      </c>
      <c r="L97" s="323">
        <f t="shared" si="147"/>
        <v>61.278022370805154</v>
      </c>
      <c r="M97" s="323">
        <f t="shared" si="147"/>
        <v>64.305156675922916</v>
      </c>
      <c r="N97" s="323">
        <f t="shared" si="147"/>
        <v>67.726191011082008</v>
      </c>
      <c r="O97" s="323">
        <f t="shared" si="147"/>
        <v>71.600129136915896</v>
      </c>
      <c r="P97" s="323">
        <f t="shared" si="147"/>
        <v>75.774416665598096</v>
      </c>
      <c r="Q97" s="323">
        <f t="shared" si="147"/>
        <v>79.881390048873513</v>
      </c>
      <c r="R97" s="323">
        <f t="shared" si="147"/>
        <v>84.690249729815704</v>
      </c>
      <c r="S97" s="323">
        <f t="shared" si="147"/>
        <v>90.127363762469869</v>
      </c>
      <c r="T97" s="197">
        <f>(S97/J97)^(1/9)-1</f>
        <v>5.2293383443922092E-2</v>
      </c>
      <c r="U97" s="331">
        <v>1.43E-2</v>
      </c>
    </row>
    <row r="98" spans="1:22" x14ac:dyDescent="0.2">
      <c r="A98" s="73" t="s">
        <v>39</v>
      </c>
      <c r="B98" s="73" t="s">
        <v>36</v>
      </c>
      <c r="C98" s="102" t="s">
        <v>327</v>
      </c>
      <c r="D98" s="36"/>
      <c r="E98" s="36">
        <f>E97/D97-1</f>
        <v>2.4333817404361691E-2</v>
      </c>
      <c r="F98" s="36">
        <f>F97/E97-1</f>
        <v>-2.9400423651250174E-3</v>
      </c>
      <c r="G98" s="36">
        <f t="shared" ref="G98" si="148">G97/F97-1</f>
        <v>2.1273470810083683E-3</v>
      </c>
      <c r="H98" s="36">
        <f t="shared" ref="H98:I98" si="149">H97/G97-1</f>
        <v>1.0612115540533429E-2</v>
      </c>
      <c r="I98" s="322">
        <f t="shared" si="149"/>
        <v>1.8758356394646736E-2</v>
      </c>
      <c r="J98" s="36">
        <v>2.3099999999999999E-2</v>
      </c>
      <c r="K98" s="36">
        <v>3.4200000000000001E-2</v>
      </c>
      <c r="L98" s="36">
        <v>4.0099999999999997E-2</v>
      </c>
      <c r="M98" s="36">
        <v>4.9399999999999999E-2</v>
      </c>
      <c r="N98" s="36">
        <v>5.3199999999999997E-2</v>
      </c>
      <c r="O98" s="36">
        <v>5.7200000000000001E-2</v>
      </c>
      <c r="P98" s="36">
        <v>5.8299999999999998E-2</v>
      </c>
      <c r="Q98" s="36">
        <v>5.4199999999999998E-2</v>
      </c>
      <c r="R98" s="36">
        <v>6.0199999999999997E-2</v>
      </c>
      <c r="S98" s="36">
        <v>6.4199999999999993E-2</v>
      </c>
    </row>
    <row r="99" spans="1:22" ht="13.5" thickBot="1" x14ac:dyDescent="0.25">
      <c r="A99" s="262" t="s">
        <v>39</v>
      </c>
      <c r="B99" s="262" t="s">
        <v>36</v>
      </c>
      <c r="C99" s="103" t="s">
        <v>328</v>
      </c>
      <c r="D99" s="47">
        <f>D92-D97</f>
        <v>3.0171552800000043</v>
      </c>
      <c r="E99" s="47">
        <f t="shared" ref="E99:S99" si="150">E92-E97</f>
        <v>3.1423479799999967</v>
      </c>
      <c r="F99" s="47">
        <f t="shared" si="150"/>
        <v>3.1489811599999911</v>
      </c>
      <c r="G99" s="47">
        <f t="shared" si="150"/>
        <v>3.2331745800000036</v>
      </c>
      <c r="H99" s="47">
        <f t="shared" si="150"/>
        <v>3.4622519999999994</v>
      </c>
      <c r="I99" s="47">
        <f t="shared" si="150"/>
        <v>3.7349999999999994</v>
      </c>
      <c r="J99" s="47">
        <f t="shared" si="150"/>
        <v>4.1007689000000056</v>
      </c>
      <c r="K99" s="47">
        <f t="shared" si="150"/>
        <v>3.0844895963800099</v>
      </c>
      <c r="L99" s="47">
        <f t="shared" si="150"/>
        <v>1.3219776291948477</v>
      </c>
      <c r="M99" s="47">
        <f t="shared" si="150"/>
        <v>-0.50515667592291891</v>
      </c>
      <c r="N99" s="47">
        <f t="shared" si="150"/>
        <v>-3.3261910110820025</v>
      </c>
      <c r="O99" s="47">
        <f t="shared" si="150"/>
        <v>-5.500129136915902</v>
      </c>
      <c r="P99" s="47">
        <f t="shared" si="150"/>
        <v>-9.2744166655980962</v>
      </c>
      <c r="Q99" s="47">
        <f t="shared" si="150"/>
        <v>-10.981390048873507</v>
      </c>
      <c r="R99" s="47">
        <f t="shared" si="150"/>
        <v>-14.290249729815699</v>
      </c>
      <c r="S99" s="47">
        <f t="shared" si="150"/>
        <v>-18.927363762469867</v>
      </c>
    </row>
    <row r="100" spans="1:22" s="328" customFormat="1" x14ac:dyDescent="0.2">
      <c r="A100" s="365" t="s">
        <v>39</v>
      </c>
      <c r="B100" s="365" t="s">
        <v>53</v>
      </c>
      <c r="C100" s="338" t="s">
        <v>43</v>
      </c>
      <c r="D100" s="368">
        <f>' Capacity by Company'!D46</f>
        <v>20</v>
      </c>
      <c r="E100" s="368">
        <f>' Capacity by Company'!E46</f>
        <v>20</v>
      </c>
      <c r="F100" s="368">
        <f>' Capacity by Company'!F46</f>
        <v>20</v>
      </c>
      <c r="G100" s="368">
        <f>' Capacity by Company'!G46</f>
        <v>20</v>
      </c>
      <c r="H100" s="368">
        <f>' Capacity by Company'!H46</f>
        <v>20</v>
      </c>
      <c r="I100" s="368">
        <f>' Capacity by Company'!I46</f>
        <v>20</v>
      </c>
      <c r="J100" s="368">
        <f>' Capacity by Company'!J46</f>
        <v>20</v>
      </c>
      <c r="K100" s="368">
        <f>' Capacity by Company'!K46</f>
        <v>20</v>
      </c>
      <c r="L100" s="368">
        <f>' Capacity by Company'!L46</f>
        <v>20</v>
      </c>
      <c r="M100" s="368">
        <f>' Capacity by Company'!M46</f>
        <v>20</v>
      </c>
      <c r="N100" s="368">
        <f>' Capacity by Company'!N46</f>
        <v>20</v>
      </c>
      <c r="O100" s="368">
        <f>' Capacity by Company'!O46</f>
        <v>20</v>
      </c>
      <c r="P100" s="368">
        <f>' Capacity by Company'!P46</f>
        <v>20</v>
      </c>
      <c r="Q100" s="368">
        <f>' Capacity by Company'!Q46</f>
        <v>20</v>
      </c>
      <c r="R100" s="368">
        <f>' Capacity by Company'!R46</f>
        <v>20</v>
      </c>
      <c r="S100" s="368">
        <f>' Capacity by Company'!S46</f>
        <v>20</v>
      </c>
    </row>
    <row r="101" spans="1:22" s="328" customFormat="1" x14ac:dyDescent="0.2">
      <c r="A101" s="365" t="s">
        <v>39</v>
      </c>
      <c r="B101" s="365" t="s">
        <v>53</v>
      </c>
      <c r="C101" s="338" t="s">
        <v>44</v>
      </c>
      <c r="D101" s="368">
        <f>'Production by Company'!D46</f>
        <v>15.8405</v>
      </c>
      <c r="E101" s="368">
        <f>'Production by Company'!E46</f>
        <v>16.1525</v>
      </c>
      <c r="F101" s="368">
        <f>'Production by Company'!F46</f>
        <v>16.277999999999999</v>
      </c>
      <c r="G101" s="368">
        <f>'Production by Company'!G46</f>
        <v>16.222999999999999</v>
      </c>
      <c r="H101" s="368">
        <f>'Production by Company'!H46</f>
        <v>16.5625</v>
      </c>
      <c r="I101" s="368">
        <f>'Production by Company'!I46</f>
        <v>15.7685</v>
      </c>
      <c r="J101" s="368">
        <f>'Production by Company'!J46</f>
        <v>16.12</v>
      </c>
      <c r="K101" s="368">
        <f>'Production by Company'!K46</f>
        <v>16.36</v>
      </c>
      <c r="L101" s="368">
        <f>'Production by Company'!L46</f>
        <v>16.486999999999998</v>
      </c>
      <c r="M101" s="368">
        <f>'Production by Company'!M46</f>
        <v>16.987000000000002</v>
      </c>
      <c r="N101" s="368">
        <f>'Production by Company'!N46</f>
        <v>17.68</v>
      </c>
      <c r="O101" s="368">
        <f>'Production by Company'!O46</f>
        <v>18.137</v>
      </c>
      <c r="P101" s="368">
        <f>'Production by Company'!P46</f>
        <v>18.187000000000001</v>
      </c>
      <c r="Q101" s="368">
        <f>'Production by Company'!Q46</f>
        <v>18.687000000000001</v>
      </c>
      <c r="R101" s="368">
        <f>'Production by Company'!R46</f>
        <v>19.161000000000001</v>
      </c>
      <c r="S101" s="368">
        <f>'Production by Company'!S46</f>
        <v>19.186999999999998</v>
      </c>
    </row>
    <row r="102" spans="1:22" s="328" customFormat="1" x14ac:dyDescent="0.2">
      <c r="A102" s="365" t="s">
        <v>39</v>
      </c>
      <c r="B102" s="365" t="s">
        <v>53</v>
      </c>
      <c r="C102" s="338" t="s">
        <v>45</v>
      </c>
      <c r="D102" s="380">
        <f>D101/D100</f>
        <v>0.79202499999999998</v>
      </c>
      <c r="E102" s="380">
        <f t="shared" ref="E102:S102" si="151">E101/E100</f>
        <v>0.80762500000000004</v>
      </c>
      <c r="F102" s="380">
        <f t="shared" si="151"/>
        <v>0.81389999999999996</v>
      </c>
      <c r="G102" s="380">
        <f t="shared" si="151"/>
        <v>0.81114999999999993</v>
      </c>
      <c r="H102" s="380">
        <f t="shared" si="151"/>
        <v>0.828125</v>
      </c>
      <c r="I102" s="380">
        <f t="shared" si="151"/>
        <v>0.78842499999999993</v>
      </c>
      <c r="J102" s="380">
        <f t="shared" si="151"/>
        <v>0.80600000000000005</v>
      </c>
      <c r="K102" s="380">
        <f t="shared" si="151"/>
        <v>0.81799999999999995</v>
      </c>
      <c r="L102" s="380">
        <f t="shared" si="151"/>
        <v>0.82434999999999992</v>
      </c>
      <c r="M102" s="380">
        <f t="shared" si="151"/>
        <v>0.84935000000000005</v>
      </c>
      <c r="N102" s="380">
        <f t="shared" si="151"/>
        <v>0.88400000000000001</v>
      </c>
      <c r="O102" s="380">
        <f t="shared" si="151"/>
        <v>0.90685000000000004</v>
      </c>
      <c r="P102" s="380">
        <f t="shared" si="151"/>
        <v>0.9093500000000001</v>
      </c>
      <c r="Q102" s="380">
        <f t="shared" si="151"/>
        <v>0.93435000000000001</v>
      </c>
      <c r="R102" s="380">
        <f t="shared" si="151"/>
        <v>0.95805000000000007</v>
      </c>
      <c r="S102" s="380">
        <f t="shared" si="151"/>
        <v>0.95934999999999993</v>
      </c>
      <c r="U102" s="347">
        <v>0.02</v>
      </c>
    </row>
    <row r="103" spans="1:22" s="328" customFormat="1" x14ac:dyDescent="0.2">
      <c r="A103" s="365" t="s">
        <v>39</v>
      </c>
      <c r="B103" s="365" t="s">
        <v>53</v>
      </c>
      <c r="C103" s="338" t="s">
        <v>46</v>
      </c>
      <c r="D103" s="368">
        <v>0.79066000000000003</v>
      </c>
      <c r="E103" s="368">
        <v>0.76963999999999999</v>
      </c>
      <c r="F103" s="368">
        <v>0.83928000000000003</v>
      </c>
      <c r="G103" s="368">
        <v>0.78444000000000003</v>
      </c>
      <c r="H103" s="368">
        <v>0.78072000000000008</v>
      </c>
      <c r="I103" s="368">
        <v>0.66174000000000011</v>
      </c>
      <c r="J103" s="368"/>
      <c r="K103" s="368"/>
      <c r="L103" s="368"/>
      <c r="M103" s="368"/>
      <c r="N103" s="368"/>
      <c r="O103" s="368"/>
      <c r="P103" s="368"/>
      <c r="Q103" s="368"/>
      <c r="R103" s="368"/>
      <c r="S103" s="368"/>
      <c r="U103" s="328">
        <v>1000</v>
      </c>
    </row>
    <row r="104" spans="1:22" s="328" customFormat="1" x14ac:dyDescent="0.2">
      <c r="A104" s="365" t="s">
        <v>39</v>
      </c>
      <c r="B104" s="365" t="s">
        <v>53</v>
      </c>
      <c r="C104" s="338" t="s">
        <v>47</v>
      </c>
      <c r="D104" s="368">
        <v>0.22722000000000001</v>
      </c>
      <c r="E104" s="368">
        <v>0.22218000000000002</v>
      </c>
      <c r="F104" s="368">
        <v>0.28449999999999998</v>
      </c>
      <c r="G104" s="368">
        <v>0.31868000000000002</v>
      </c>
      <c r="H104" s="368">
        <v>0.29077999999999998</v>
      </c>
      <c r="I104" s="368">
        <v>0.18486</v>
      </c>
      <c r="J104" s="368"/>
      <c r="K104" s="368"/>
      <c r="L104" s="368"/>
      <c r="M104" s="368"/>
      <c r="N104" s="368"/>
      <c r="O104" s="368"/>
      <c r="P104" s="368"/>
      <c r="Q104" s="368"/>
      <c r="R104" s="368"/>
      <c r="S104" s="368"/>
    </row>
    <row r="105" spans="1:22" s="328" customFormat="1" x14ac:dyDescent="0.2">
      <c r="A105" s="365" t="s">
        <v>39</v>
      </c>
      <c r="B105" s="365" t="s">
        <v>53</v>
      </c>
      <c r="C105" s="338" t="s">
        <v>25</v>
      </c>
      <c r="D105" s="323">
        <f>2%*D101</f>
        <v>0.31681000000000004</v>
      </c>
      <c r="E105" s="323">
        <f t="shared" ref="E105:S105" si="152">2%*E101</f>
        <v>0.32305</v>
      </c>
      <c r="F105" s="323">
        <f t="shared" si="152"/>
        <v>0.32555999999999996</v>
      </c>
      <c r="G105" s="323">
        <f t="shared" si="152"/>
        <v>0.32445999999999997</v>
      </c>
      <c r="H105" s="323">
        <f t="shared" si="152"/>
        <v>0.33124999999999999</v>
      </c>
      <c r="I105" s="323">
        <f t="shared" si="152"/>
        <v>0.31536999999999998</v>
      </c>
      <c r="J105" s="323">
        <f t="shared" si="152"/>
        <v>0.32240000000000002</v>
      </c>
      <c r="K105" s="323">
        <f t="shared" si="152"/>
        <v>0.32719999999999999</v>
      </c>
      <c r="L105" s="323">
        <f t="shared" si="152"/>
        <v>0.32973999999999998</v>
      </c>
      <c r="M105" s="323">
        <f t="shared" si="152"/>
        <v>0.33974000000000004</v>
      </c>
      <c r="N105" s="323">
        <f t="shared" si="152"/>
        <v>0.35360000000000003</v>
      </c>
      <c r="O105" s="323">
        <f t="shared" si="152"/>
        <v>0.36274000000000001</v>
      </c>
      <c r="P105" s="323">
        <f t="shared" si="152"/>
        <v>0.36374000000000001</v>
      </c>
      <c r="Q105" s="323">
        <f t="shared" si="152"/>
        <v>0.37374000000000002</v>
      </c>
      <c r="R105" s="323">
        <f t="shared" si="152"/>
        <v>0.38322000000000006</v>
      </c>
      <c r="S105" s="323">
        <f t="shared" si="152"/>
        <v>0.38373999999999997</v>
      </c>
    </row>
    <row r="106" spans="1:22" s="328" customFormat="1" x14ac:dyDescent="0.2">
      <c r="A106" s="365" t="s">
        <v>39</v>
      </c>
      <c r="B106" s="365" t="s">
        <v>53</v>
      </c>
      <c r="C106" s="338" t="s">
        <v>48</v>
      </c>
      <c r="D106" s="323">
        <f>D101+D103-D104-D105</f>
        <v>16.087130000000002</v>
      </c>
      <c r="E106" s="323">
        <f t="shared" ref="E106:I106" si="153">E101+E103-E104-E105</f>
        <v>16.376909999999999</v>
      </c>
      <c r="F106" s="323">
        <f t="shared" si="153"/>
        <v>16.507219999999997</v>
      </c>
      <c r="G106" s="323">
        <f t="shared" si="153"/>
        <v>16.3643</v>
      </c>
      <c r="H106" s="323">
        <f t="shared" si="153"/>
        <v>16.721189999999996</v>
      </c>
      <c r="I106" s="323">
        <f t="shared" si="153"/>
        <v>15.930010000000001</v>
      </c>
      <c r="J106" s="323">
        <f>I106*(J107+1)</f>
        <v>16.135507129000001</v>
      </c>
      <c r="K106" s="323">
        <f t="shared" ref="K106:S106" si="154">J106*(K107+1)</f>
        <v>16.522759300096002</v>
      </c>
      <c r="L106" s="323">
        <f t="shared" si="154"/>
        <v>17.016789803168873</v>
      </c>
      <c r="M106" s="323">
        <f t="shared" si="154"/>
        <v>17.68384796345309</v>
      </c>
      <c r="N106" s="323">
        <f t="shared" si="154"/>
        <v>18.44425342588157</v>
      </c>
      <c r="O106" s="323">
        <f t="shared" si="154"/>
        <v>19.311133336898003</v>
      </c>
      <c r="P106" s="323">
        <f t="shared" si="154"/>
        <v>20.239998850402799</v>
      </c>
      <c r="Q106" s="323">
        <f t="shared" si="154"/>
        <v>21.130558799820523</v>
      </c>
      <c r="R106" s="323">
        <f t="shared" si="154"/>
        <v>22.187086739811551</v>
      </c>
      <c r="S106" s="323">
        <f t="shared" si="154"/>
        <v>23.385189423761375</v>
      </c>
      <c r="T106" s="197">
        <f>(S106/J106)^(1/9)-1</f>
        <v>4.2092990609455816E-2</v>
      </c>
      <c r="V106" s="331">
        <v>1.0200000000000001E-2</v>
      </c>
    </row>
    <row r="107" spans="1:22" s="328" customFormat="1" x14ac:dyDescent="0.2">
      <c r="A107" s="365" t="s">
        <v>39</v>
      </c>
      <c r="B107" s="365" t="s">
        <v>53</v>
      </c>
      <c r="C107" s="339" t="s">
        <v>327</v>
      </c>
      <c r="D107" s="368"/>
      <c r="E107" s="322">
        <f>E106/D106-1</f>
        <v>1.8013157101359756E-2</v>
      </c>
      <c r="F107" s="322">
        <f t="shared" ref="F107:I107" si="155">F106/E106-1</f>
        <v>7.9569344888625881E-3</v>
      </c>
      <c r="G107" s="322">
        <f t="shared" si="155"/>
        <v>-8.6580296379400457E-3</v>
      </c>
      <c r="H107" s="322">
        <f t="shared" si="155"/>
        <v>2.1809059965901101E-2</v>
      </c>
      <c r="I107" s="322">
        <f t="shared" si="155"/>
        <v>-4.7316010403565478E-2</v>
      </c>
      <c r="J107" s="322">
        <v>1.2899999999999998E-2</v>
      </c>
      <c r="K107" s="322">
        <v>2.4E-2</v>
      </c>
      <c r="L107" s="322">
        <v>2.9899999999999996E-2</v>
      </c>
      <c r="M107" s="322">
        <v>3.9199999999999999E-2</v>
      </c>
      <c r="N107" s="322">
        <v>4.2999999999999997E-2</v>
      </c>
      <c r="O107" s="322">
        <v>4.7E-2</v>
      </c>
      <c r="P107" s="322">
        <v>4.8099999999999997E-2</v>
      </c>
      <c r="Q107" s="322">
        <v>4.3999999999999997E-2</v>
      </c>
      <c r="R107" s="322">
        <v>4.9999999999999996E-2</v>
      </c>
      <c r="S107" s="322">
        <v>5.3999999999999992E-2</v>
      </c>
      <c r="U107" s="331">
        <v>3.5000000000000001E-3</v>
      </c>
    </row>
    <row r="108" spans="1:22" s="328" customFormat="1" ht="13.5" thickBot="1" x14ac:dyDescent="0.25">
      <c r="A108" s="262" t="s">
        <v>39</v>
      </c>
      <c r="B108" s="262" t="s">
        <v>53</v>
      </c>
      <c r="C108" s="340" t="s">
        <v>328</v>
      </c>
      <c r="D108" s="327">
        <f>D101-D106</f>
        <v>-0.24663000000000146</v>
      </c>
      <c r="E108" s="327">
        <f t="shared" ref="E108:S108" si="156">E101-E106</f>
        <v>-0.22440999999999889</v>
      </c>
      <c r="F108" s="327">
        <f t="shared" si="156"/>
        <v>-0.22921999999999798</v>
      </c>
      <c r="G108" s="327">
        <f t="shared" si="156"/>
        <v>-0.14130000000000109</v>
      </c>
      <c r="H108" s="327">
        <f t="shared" si="156"/>
        <v>-0.15868999999999645</v>
      </c>
      <c r="I108" s="327">
        <f t="shared" si="156"/>
        <v>-0.1615100000000016</v>
      </c>
      <c r="J108" s="327">
        <f t="shared" si="156"/>
        <v>-1.5507128999999509E-2</v>
      </c>
      <c r="K108" s="327">
        <f t="shared" si="156"/>
        <v>-0.16275930009600259</v>
      </c>
      <c r="L108" s="327">
        <f t="shared" si="156"/>
        <v>-0.52978980316887458</v>
      </c>
      <c r="M108" s="327">
        <f t="shared" si="156"/>
        <v>-0.69684796345308797</v>
      </c>
      <c r="N108" s="327">
        <f t="shared" si="156"/>
        <v>-0.76425342588157008</v>
      </c>
      <c r="O108" s="327">
        <f t="shared" si="156"/>
        <v>-1.1741333368980023</v>
      </c>
      <c r="P108" s="327">
        <f t="shared" si="156"/>
        <v>-2.0529988504027976</v>
      </c>
      <c r="Q108" s="327">
        <f t="shared" si="156"/>
        <v>-2.4435587998205222</v>
      </c>
      <c r="R108" s="327">
        <f t="shared" si="156"/>
        <v>-3.0260867398115501</v>
      </c>
      <c r="S108" s="327">
        <f t="shared" si="156"/>
        <v>-4.1981894237613773</v>
      </c>
    </row>
    <row r="109" spans="1:22" x14ac:dyDescent="0.2">
      <c r="A109" s="382" t="s">
        <v>39</v>
      </c>
      <c r="B109" s="382" t="s">
        <v>42</v>
      </c>
      <c r="C109" s="369" t="s">
        <v>43</v>
      </c>
      <c r="D109" s="381">
        <f>' Capacity by Company'!D50</f>
        <v>23</v>
      </c>
      <c r="E109" s="381">
        <f>' Capacity by Company'!E50</f>
        <v>23</v>
      </c>
      <c r="F109" s="381">
        <f>' Capacity by Company'!F50</f>
        <v>23</v>
      </c>
      <c r="G109" s="381">
        <f>' Capacity by Company'!G50</f>
        <v>23</v>
      </c>
      <c r="H109" s="381">
        <f>' Capacity by Company'!H50</f>
        <v>23</v>
      </c>
      <c r="I109" s="381">
        <f>' Capacity by Company'!I50</f>
        <v>23</v>
      </c>
      <c r="J109" s="381">
        <f>' Capacity by Company'!J50</f>
        <v>23</v>
      </c>
      <c r="K109" s="381">
        <f>' Capacity by Company'!K50</f>
        <v>23</v>
      </c>
      <c r="L109" s="381">
        <f>' Capacity by Company'!L50</f>
        <v>23</v>
      </c>
      <c r="M109" s="381">
        <f>' Capacity by Company'!M50</f>
        <v>23</v>
      </c>
      <c r="N109" s="381">
        <f>' Capacity by Company'!N50</f>
        <v>23</v>
      </c>
      <c r="O109" s="381">
        <f>' Capacity by Company'!O50</f>
        <v>23</v>
      </c>
      <c r="P109" s="381">
        <f>' Capacity by Company'!P50</f>
        <v>23</v>
      </c>
      <c r="Q109" s="381">
        <f>' Capacity by Company'!Q50</f>
        <v>23</v>
      </c>
      <c r="R109" s="381">
        <f>' Capacity by Company'!R50</f>
        <v>23</v>
      </c>
      <c r="S109" s="381">
        <f>' Capacity by Company'!S50</f>
        <v>23</v>
      </c>
    </row>
    <row r="110" spans="1:22" x14ac:dyDescent="0.2">
      <c r="A110" s="73" t="s">
        <v>39</v>
      </c>
      <c r="B110" s="73" t="s">
        <v>42</v>
      </c>
      <c r="C110" s="100" t="s">
        <v>44</v>
      </c>
      <c r="D110" s="37">
        <f>'Production by Company'!D50</f>
        <v>19.456499999999998</v>
      </c>
      <c r="E110" s="37">
        <f>'Production by Company'!E50</f>
        <v>19.762999999999998</v>
      </c>
      <c r="F110" s="37">
        <f>'Production by Company'!F50</f>
        <v>19.839500000000001</v>
      </c>
      <c r="G110" s="37">
        <f>'Production by Company'!G50</f>
        <v>19.686</v>
      </c>
      <c r="H110" s="37">
        <f>'Production by Company'!H50</f>
        <v>19.9923</v>
      </c>
      <c r="I110" s="37">
        <f>'Production by Company'!I50</f>
        <v>18.688800000000001</v>
      </c>
      <c r="J110" s="37">
        <f>'Production by Company'!J50</f>
        <v>19.915299999999998</v>
      </c>
      <c r="K110" s="37">
        <f>'Production by Company'!K50</f>
        <v>19.991700000000002</v>
      </c>
      <c r="L110" s="37">
        <f>'Production by Company'!L50</f>
        <v>20.068199999999997</v>
      </c>
      <c r="M110" s="37">
        <f>'Production by Company'!M50</f>
        <v>20.144600000000001</v>
      </c>
      <c r="N110" s="37">
        <f>'Production by Company'!N50</f>
        <v>20.2211</v>
      </c>
      <c r="O110" s="37">
        <f>'Production by Company'!O50</f>
        <v>20.297499999999999</v>
      </c>
      <c r="P110" s="37">
        <f>'Production by Company'!P50</f>
        <v>20.393999999999998</v>
      </c>
      <c r="Q110" s="37">
        <f>'Production by Company'!Q50</f>
        <v>20.450499999999998</v>
      </c>
      <c r="R110" s="37">
        <f>'Production by Company'!R50</f>
        <v>20.526900000000001</v>
      </c>
      <c r="S110" s="37">
        <f>'Production by Company'!S50</f>
        <v>20.603300000000001</v>
      </c>
    </row>
    <row r="111" spans="1:22" x14ac:dyDescent="0.2">
      <c r="A111" s="73" t="s">
        <v>39</v>
      </c>
      <c r="B111" s="73" t="s">
        <v>42</v>
      </c>
      <c r="C111" s="100" t="s">
        <v>45</v>
      </c>
      <c r="D111" s="36">
        <f t="shared" ref="D111:S111" si="157">(D110/D109)</f>
        <v>0.84593478260869559</v>
      </c>
      <c r="E111" s="36">
        <f t="shared" si="157"/>
        <v>0.8592608695652173</v>
      </c>
      <c r="F111" s="36">
        <f t="shared" si="157"/>
        <v>0.86258695652173922</v>
      </c>
      <c r="G111" s="36">
        <f t="shared" si="157"/>
        <v>0.85591304347826092</v>
      </c>
      <c r="H111" s="36">
        <f t="shared" si="157"/>
        <v>0.86923043478260875</v>
      </c>
      <c r="I111" s="36">
        <f t="shared" si="157"/>
        <v>0.81255652173913051</v>
      </c>
      <c r="J111" s="36">
        <f t="shared" si="157"/>
        <v>0.86588260869565215</v>
      </c>
      <c r="K111" s="36">
        <f t="shared" si="157"/>
        <v>0.86920434782608702</v>
      </c>
      <c r="L111" s="36">
        <f t="shared" si="157"/>
        <v>0.87253043478260861</v>
      </c>
      <c r="M111" s="36">
        <f t="shared" si="157"/>
        <v>0.87585217391304349</v>
      </c>
      <c r="N111" s="36">
        <f t="shared" si="157"/>
        <v>0.87917826086956519</v>
      </c>
      <c r="O111" s="36">
        <f t="shared" si="157"/>
        <v>0.88249999999999995</v>
      </c>
      <c r="P111" s="36">
        <f t="shared" si="157"/>
        <v>0.886695652173913</v>
      </c>
      <c r="Q111" s="36">
        <f t="shared" si="157"/>
        <v>0.88915217391304335</v>
      </c>
      <c r="R111" s="36">
        <f t="shared" si="157"/>
        <v>0.89247391304347834</v>
      </c>
      <c r="S111" s="36">
        <f t="shared" si="157"/>
        <v>0.8957956521739131</v>
      </c>
    </row>
    <row r="112" spans="1:22" x14ac:dyDescent="0.2">
      <c r="A112" s="73" t="s">
        <v>39</v>
      </c>
      <c r="B112" s="73" t="s">
        <v>42</v>
      </c>
      <c r="C112" s="100" t="s">
        <v>46</v>
      </c>
      <c r="D112" s="101">
        <f>'Foreign Trade'!J10</f>
        <v>1.3456341199999999</v>
      </c>
      <c r="E112" s="101">
        <f>'Foreign Trade'!K10</f>
        <v>1.40990328</v>
      </c>
      <c r="F112" s="101">
        <f>'Foreign Trade'!L10</f>
        <v>1.4786779400000001</v>
      </c>
      <c r="G112" s="101">
        <f>'Foreign Trade'!M10</f>
        <v>1.3178717</v>
      </c>
      <c r="H112" s="101">
        <f>'Foreign Trade'!N10</f>
        <v>1.29156848</v>
      </c>
      <c r="I112" s="101">
        <f>'Foreign Trade'!O10</f>
        <v>1.16316</v>
      </c>
      <c r="J112" s="45"/>
      <c r="K112" s="45"/>
      <c r="L112" s="45"/>
      <c r="M112" s="45"/>
      <c r="N112" s="45"/>
      <c r="O112" s="45"/>
      <c r="P112" s="45"/>
      <c r="Q112" s="45"/>
      <c r="R112" s="45"/>
      <c r="S112" s="46"/>
      <c r="U112" s="331">
        <v>4.3099999999999999E-2</v>
      </c>
    </row>
    <row r="113" spans="1:23" x14ac:dyDescent="0.2">
      <c r="A113" s="73" t="s">
        <v>39</v>
      </c>
      <c r="B113" s="73" t="s">
        <v>42</v>
      </c>
      <c r="C113" s="100" t="s">
        <v>47</v>
      </c>
      <c r="D113" s="101">
        <f>'Foreign Trade'!AK10</f>
        <v>0.76477835999999999</v>
      </c>
      <c r="E113" s="101">
        <f>'Foreign Trade'!AL10</f>
        <v>0.82777508</v>
      </c>
      <c r="F113" s="101">
        <f>'Foreign Trade'!AM10</f>
        <v>0.85878631999999999</v>
      </c>
      <c r="G113" s="101">
        <f>'Foreign Trade'!AN10</f>
        <v>0.78515795999999993</v>
      </c>
      <c r="H113" s="101">
        <f>'Foreign Trade'!AO10</f>
        <v>0.70017205999999999</v>
      </c>
      <c r="I113" s="101">
        <f>'Foreign Trade'!AP10</f>
        <v>0.74325999999999992</v>
      </c>
      <c r="J113" s="45"/>
      <c r="K113" s="45"/>
      <c r="L113" s="45"/>
      <c r="M113" s="45"/>
      <c r="N113" s="45"/>
      <c r="O113" s="45"/>
      <c r="P113" s="45"/>
      <c r="Q113" s="45"/>
      <c r="R113" s="45"/>
      <c r="S113" s="46"/>
    </row>
    <row r="114" spans="1:23" x14ac:dyDescent="0.2">
      <c r="A114" s="73" t="s">
        <v>39</v>
      </c>
      <c r="B114" s="73" t="s">
        <v>42</v>
      </c>
      <c r="C114" s="100" t="s">
        <v>25</v>
      </c>
      <c r="D114" s="37">
        <f>2%*D110</f>
        <v>0.38912999999999998</v>
      </c>
      <c r="E114" s="37">
        <f t="shared" ref="E114:S114" si="158">2%*E110</f>
        <v>0.39525999999999994</v>
      </c>
      <c r="F114" s="37">
        <f t="shared" si="158"/>
        <v>0.39679000000000003</v>
      </c>
      <c r="G114" s="37">
        <f t="shared" si="158"/>
        <v>0.39372000000000001</v>
      </c>
      <c r="H114" s="37">
        <f t="shared" si="158"/>
        <v>0.39984600000000003</v>
      </c>
      <c r="I114" s="37">
        <f t="shared" si="158"/>
        <v>0.373776</v>
      </c>
      <c r="J114" s="37">
        <f t="shared" si="158"/>
        <v>0.39830599999999999</v>
      </c>
      <c r="K114" s="37">
        <f t="shared" si="158"/>
        <v>0.39983400000000002</v>
      </c>
      <c r="L114" s="37">
        <f t="shared" si="158"/>
        <v>0.40136399999999994</v>
      </c>
      <c r="M114" s="37">
        <f t="shared" si="158"/>
        <v>0.40289200000000003</v>
      </c>
      <c r="N114" s="37">
        <f t="shared" si="158"/>
        <v>0.404422</v>
      </c>
      <c r="O114" s="37">
        <f t="shared" si="158"/>
        <v>0.40594999999999998</v>
      </c>
      <c r="P114" s="37">
        <f t="shared" si="158"/>
        <v>0.40787999999999996</v>
      </c>
      <c r="Q114" s="37">
        <f t="shared" si="158"/>
        <v>0.40900999999999998</v>
      </c>
      <c r="R114" s="37">
        <f t="shared" si="158"/>
        <v>0.41053800000000001</v>
      </c>
      <c r="S114" s="37">
        <f t="shared" si="158"/>
        <v>0.41206600000000004</v>
      </c>
    </row>
    <row r="115" spans="1:23" x14ac:dyDescent="0.2">
      <c r="A115" s="73" t="s">
        <v>39</v>
      </c>
      <c r="B115" s="73" t="s">
        <v>42</v>
      </c>
      <c r="C115" s="100" t="s">
        <v>48</v>
      </c>
      <c r="D115" s="37">
        <f>D110+D112-D113-D114</f>
        <v>19.648225759999995</v>
      </c>
      <c r="E115" s="37">
        <f t="shared" ref="E115" si="159">E110+E112-E113-E114</f>
        <v>19.949868200000001</v>
      </c>
      <c r="F115" s="37">
        <f t="shared" ref="F115" si="160">F110+F112-F113-F114</f>
        <v>20.062601620000002</v>
      </c>
      <c r="G115" s="37">
        <f t="shared" ref="G115" si="161">G110+G112-G113-G114</f>
        <v>19.824993740000004</v>
      </c>
      <c r="H115" s="37">
        <f t="shared" ref="H115:I115" si="162">H110+H112-H113-H114</f>
        <v>20.183850419999999</v>
      </c>
      <c r="I115" s="323">
        <f t="shared" si="162"/>
        <v>18.734924000000003</v>
      </c>
      <c r="J115" s="37">
        <f t="shared" ref="J115" si="163">I115+I115*J116</f>
        <v>19.042176753600003</v>
      </c>
      <c r="K115" s="37">
        <f t="shared" ref="K115" si="164">J115+J115*K116</f>
        <v>19.565836614324002</v>
      </c>
      <c r="L115" s="37">
        <f t="shared" ref="L115" si="165">K115+K115*L116</f>
        <v>20.219335557242424</v>
      </c>
      <c r="M115" s="37">
        <f t="shared" ref="M115" si="166">L115+L115*M116</f>
        <v>21.082701185536674</v>
      </c>
      <c r="N115" s="37">
        <f t="shared" ref="N115" si="167">M115+M115*N116</f>
        <v>22.063046790664128</v>
      </c>
      <c r="O115" s="37">
        <f t="shared" ref="O115" si="168">N115+N115*O116</f>
        <v>23.177230653592666</v>
      </c>
      <c r="P115" s="37">
        <f t="shared" ref="P115" si="169">O115+O115*P116</f>
        <v>24.373175755318048</v>
      </c>
      <c r="Q115" s="37">
        <f t="shared" ref="Q115" si="170">P115+P115*Q116</f>
        <v>25.530901603695654</v>
      </c>
      <c r="R115" s="37">
        <f t="shared" ref="R115" si="171">Q115+Q115*R116</f>
        <v>26.89680483949337</v>
      </c>
      <c r="S115" s="37">
        <f t="shared" ref="S115" si="172">R115+R115*S116</f>
        <v>28.44337111776424</v>
      </c>
      <c r="T115" s="197">
        <f>(S115/J115)^(1/9)-1</f>
        <v>4.5593126273371531E-2</v>
      </c>
      <c r="U115" s="331">
        <v>2.4299999999999999E-2</v>
      </c>
    </row>
    <row r="116" spans="1:23" x14ac:dyDescent="0.2">
      <c r="A116" s="73" t="s">
        <v>39</v>
      </c>
      <c r="B116" s="73" t="s">
        <v>42</v>
      </c>
      <c r="C116" s="102" t="s">
        <v>327</v>
      </c>
      <c r="D116" s="36"/>
      <c r="E116" s="36">
        <f>E115/D115-1</f>
        <v>1.5352146483072815E-2</v>
      </c>
      <c r="F116" s="36">
        <f>F115/E115-1</f>
        <v>5.6508353273232448E-3</v>
      </c>
      <c r="G116" s="36">
        <f t="shared" ref="G116" si="173">G115/F115-1</f>
        <v>-1.1843323438328723E-2</v>
      </c>
      <c r="H116" s="36">
        <f t="shared" ref="H116:I116" si="174">H115/G115-1</f>
        <v>1.8101225387826769E-2</v>
      </c>
      <c r="I116" s="322">
        <f t="shared" si="174"/>
        <v>-7.1786422800887761E-2</v>
      </c>
      <c r="J116" s="322">
        <v>1.6399999999999998E-2</v>
      </c>
      <c r="K116" s="322">
        <v>2.75E-2</v>
      </c>
      <c r="L116" s="322">
        <v>3.3399999999999999E-2</v>
      </c>
      <c r="M116" s="322">
        <v>4.2700000000000002E-2</v>
      </c>
      <c r="N116" s="322">
        <v>4.65E-2</v>
      </c>
      <c r="O116" s="322">
        <v>5.0500000000000003E-2</v>
      </c>
      <c r="P116" s="322">
        <v>5.16E-2</v>
      </c>
      <c r="Q116" s="322">
        <v>4.7500000000000001E-2</v>
      </c>
      <c r="R116" s="322">
        <v>5.3499999999999999E-2</v>
      </c>
      <c r="S116" s="322">
        <v>5.7499999999999996E-2</v>
      </c>
    </row>
    <row r="117" spans="1:23" ht="13.5" thickBot="1" x14ac:dyDescent="0.25">
      <c r="A117" s="262" t="s">
        <v>39</v>
      </c>
      <c r="B117" s="262" t="s">
        <v>42</v>
      </c>
      <c r="C117" s="103" t="s">
        <v>328</v>
      </c>
      <c r="D117" s="47">
        <f>D110-D115</f>
        <v>-0.19172575999999708</v>
      </c>
      <c r="E117" s="47">
        <f t="shared" ref="E117:S117" si="175">E110-E115</f>
        <v>-0.18686820000000282</v>
      </c>
      <c r="F117" s="47">
        <f t="shared" si="175"/>
        <v>-0.22310162000000133</v>
      </c>
      <c r="G117" s="47">
        <f t="shared" si="175"/>
        <v>-0.13899374000000364</v>
      </c>
      <c r="H117" s="47">
        <f t="shared" si="175"/>
        <v>-0.19155041999999867</v>
      </c>
      <c r="I117" s="47">
        <f t="shared" si="175"/>
        <v>-4.6124000000002496E-2</v>
      </c>
      <c r="J117" s="47">
        <f t="shared" si="175"/>
        <v>0.87312324639999517</v>
      </c>
      <c r="K117" s="47">
        <f t="shared" si="175"/>
        <v>0.42586338567599924</v>
      </c>
      <c r="L117" s="47">
        <f t="shared" si="175"/>
        <v>-0.15113555724242644</v>
      </c>
      <c r="M117" s="47">
        <f t="shared" si="175"/>
        <v>-0.93810118553667365</v>
      </c>
      <c r="N117" s="47">
        <f t="shared" si="175"/>
        <v>-1.841946790664128</v>
      </c>
      <c r="O117" s="47">
        <f t="shared" si="175"/>
        <v>-2.8797306535926666</v>
      </c>
      <c r="P117" s="47">
        <f t="shared" si="175"/>
        <v>-3.9791757553180496</v>
      </c>
      <c r="Q117" s="47">
        <f t="shared" si="175"/>
        <v>-5.0804016036956554</v>
      </c>
      <c r="R117" s="47">
        <f t="shared" si="175"/>
        <v>-6.3699048394933691</v>
      </c>
      <c r="S117" s="47">
        <f t="shared" si="175"/>
        <v>-7.8400711177642393</v>
      </c>
    </row>
    <row r="118" spans="1:23" x14ac:dyDescent="0.2">
      <c r="A118" s="73" t="s">
        <v>39</v>
      </c>
      <c r="B118" s="73" t="s">
        <v>109</v>
      </c>
      <c r="C118" s="100" t="s">
        <v>43</v>
      </c>
      <c r="D118" s="35">
        <f>' Capacity by Company'!D53</f>
        <v>5</v>
      </c>
      <c r="E118" s="35">
        <f>' Capacity by Company'!E53</f>
        <v>5</v>
      </c>
      <c r="F118" s="35">
        <f>' Capacity by Company'!F53</f>
        <v>5</v>
      </c>
      <c r="G118" s="35">
        <f>' Capacity by Company'!G53</f>
        <v>5</v>
      </c>
      <c r="H118" s="35">
        <f>' Capacity by Company'!H53</f>
        <v>5</v>
      </c>
      <c r="I118" s="35">
        <f>' Capacity by Company'!I53</f>
        <v>5</v>
      </c>
      <c r="J118" s="35">
        <f>' Capacity by Company'!J53</f>
        <v>5</v>
      </c>
      <c r="K118" s="35">
        <f>' Capacity by Company'!K53</f>
        <v>5</v>
      </c>
      <c r="L118" s="35">
        <f>' Capacity by Company'!L53</f>
        <v>5</v>
      </c>
      <c r="M118" s="35">
        <f>' Capacity by Company'!M53</f>
        <v>5</v>
      </c>
      <c r="N118" s="35">
        <f>' Capacity by Company'!N53</f>
        <v>5</v>
      </c>
      <c r="O118" s="35">
        <f>' Capacity by Company'!O53</f>
        <v>5</v>
      </c>
      <c r="P118" s="35">
        <f>' Capacity by Company'!P53</f>
        <v>5</v>
      </c>
      <c r="Q118" s="35">
        <f>' Capacity by Company'!Q53</f>
        <v>5</v>
      </c>
      <c r="R118" s="35">
        <f>' Capacity by Company'!R53</f>
        <v>5</v>
      </c>
      <c r="S118" s="35">
        <f>' Capacity by Company'!S53</f>
        <v>5</v>
      </c>
    </row>
    <row r="119" spans="1:23" x14ac:dyDescent="0.2">
      <c r="A119" s="73" t="s">
        <v>39</v>
      </c>
      <c r="B119" s="73" t="s">
        <v>109</v>
      </c>
      <c r="C119" s="100" t="s">
        <v>44</v>
      </c>
      <c r="D119" s="37">
        <f>'Production by Company'!D53</f>
        <v>4.0876999999999999</v>
      </c>
      <c r="E119" s="37">
        <f>'Production by Company'!E53</f>
        <v>4.1871999999999998</v>
      </c>
      <c r="F119" s="37">
        <f>'Production by Company'!F53</f>
        <v>4.2366000000000001</v>
      </c>
      <c r="G119" s="37">
        <f>'Production by Company'!G53</f>
        <v>4.2361000000000004</v>
      </c>
      <c r="H119" s="37">
        <f>'Production by Company'!H53</f>
        <v>4.2946999999999997</v>
      </c>
      <c r="I119" s="37">
        <f>'Production by Company'!I53</f>
        <v>4.1032999999999999</v>
      </c>
      <c r="J119" s="37">
        <f>'Production by Company'!J53</f>
        <v>4.2618999999999998</v>
      </c>
      <c r="K119" s="37">
        <f>'Production by Company'!K53</f>
        <v>4.2704000000000004</v>
      </c>
      <c r="L119" s="37">
        <f>'Production by Company'!L53</f>
        <v>4.2789999999999999</v>
      </c>
      <c r="M119" s="37">
        <f>'Production by Company'!M53</f>
        <v>4.2876000000000003</v>
      </c>
      <c r="N119" s="37">
        <f>'Production by Company'!N53</f>
        <v>4.2961999999999998</v>
      </c>
      <c r="O119" s="37">
        <f>'Production by Company'!O53</f>
        <v>4.3048000000000002</v>
      </c>
      <c r="P119" s="37">
        <f>'Production by Company'!P53</f>
        <v>4.3133999999999997</v>
      </c>
      <c r="Q119" s="37">
        <f>'Production by Company'!Q53</f>
        <v>4.3220000000000001</v>
      </c>
      <c r="R119" s="37">
        <f>'Production by Company'!R53</f>
        <v>4.3305999999999996</v>
      </c>
      <c r="S119" s="37">
        <f>'Production by Company'!S53</f>
        <v>4.3391999999999999</v>
      </c>
    </row>
    <row r="120" spans="1:23" x14ac:dyDescent="0.2">
      <c r="A120" s="73" t="s">
        <v>39</v>
      </c>
      <c r="B120" s="73" t="s">
        <v>109</v>
      </c>
      <c r="C120" s="100" t="s">
        <v>45</v>
      </c>
      <c r="D120" s="36">
        <f t="shared" ref="D120:S120" si="176">(D119/D118)</f>
        <v>0.81753999999999993</v>
      </c>
      <c r="E120" s="36">
        <f t="shared" si="176"/>
        <v>0.83743999999999996</v>
      </c>
      <c r="F120" s="36">
        <f t="shared" si="176"/>
        <v>0.84732000000000007</v>
      </c>
      <c r="G120" s="36">
        <f t="shared" si="176"/>
        <v>0.84722000000000008</v>
      </c>
      <c r="H120" s="36">
        <f t="shared" si="176"/>
        <v>0.85893999999999993</v>
      </c>
      <c r="I120" s="36">
        <f t="shared" si="176"/>
        <v>0.82065999999999995</v>
      </c>
      <c r="J120" s="36">
        <f t="shared" si="176"/>
        <v>0.85237999999999992</v>
      </c>
      <c r="K120" s="36">
        <f t="shared" si="176"/>
        <v>0.85408000000000006</v>
      </c>
      <c r="L120" s="36">
        <f t="shared" si="176"/>
        <v>0.85580000000000001</v>
      </c>
      <c r="M120" s="36">
        <f t="shared" si="176"/>
        <v>0.85752000000000006</v>
      </c>
      <c r="N120" s="36">
        <f t="shared" si="176"/>
        <v>0.85924</v>
      </c>
      <c r="O120" s="36">
        <f t="shared" si="176"/>
        <v>0.86096000000000006</v>
      </c>
      <c r="P120" s="36">
        <f t="shared" si="176"/>
        <v>0.86267999999999989</v>
      </c>
      <c r="Q120" s="36">
        <f t="shared" si="176"/>
        <v>0.86440000000000006</v>
      </c>
      <c r="R120" s="36">
        <f t="shared" si="176"/>
        <v>0.86611999999999989</v>
      </c>
      <c r="S120" s="36">
        <f t="shared" si="176"/>
        <v>0.86783999999999994</v>
      </c>
    </row>
    <row r="121" spans="1:23" x14ac:dyDescent="0.2">
      <c r="A121" s="73" t="s">
        <v>39</v>
      </c>
      <c r="B121" s="73" t="s">
        <v>109</v>
      </c>
      <c r="C121" s="100" t="s">
        <v>46</v>
      </c>
      <c r="D121" s="101">
        <f>'Foreign Trade'!J11</f>
        <v>0.25534852000000002</v>
      </c>
      <c r="E121" s="101">
        <f>'Foreign Trade'!K11</f>
        <v>0.25875492</v>
      </c>
      <c r="F121" s="101">
        <f>'Foreign Trade'!L11</f>
        <v>0.26836004000000002</v>
      </c>
      <c r="G121" s="101">
        <f>'Foreign Trade'!M11</f>
        <v>0.27483128000000001</v>
      </c>
      <c r="H121" s="101">
        <f>'Foreign Trade'!N11</f>
        <v>0.32925648000000002</v>
      </c>
      <c r="I121" s="101">
        <f>'Foreign Trade'!O11</f>
        <v>0.23910000000000001</v>
      </c>
      <c r="J121" s="45"/>
      <c r="K121" s="45"/>
      <c r="L121" s="45"/>
      <c r="M121" s="45"/>
      <c r="N121" s="45"/>
      <c r="O121" s="45"/>
      <c r="P121" s="45"/>
      <c r="Q121" s="45"/>
      <c r="R121" s="45"/>
      <c r="S121" s="46"/>
    </row>
    <row r="122" spans="1:23" x14ac:dyDescent="0.2">
      <c r="A122" s="73" t="s">
        <v>39</v>
      </c>
      <c r="B122" s="73" t="s">
        <v>109</v>
      </c>
      <c r="C122" s="100" t="s">
        <v>47</v>
      </c>
      <c r="D122" s="101">
        <f>'Foreign Trade'!AK11</f>
        <v>1.1200464999999999</v>
      </c>
      <c r="E122" s="101">
        <f>'Foreign Trade'!AL11</f>
        <v>1.06758946</v>
      </c>
      <c r="F122" s="101">
        <f>'Foreign Trade'!AM11</f>
        <v>1.1634676000000002</v>
      </c>
      <c r="G122" s="101">
        <f>'Foreign Trade'!AN11</f>
        <v>1.26410366</v>
      </c>
      <c r="H122" s="101">
        <f>'Foreign Trade'!AO11</f>
        <v>1.11920438</v>
      </c>
      <c r="I122" s="101">
        <f>'Foreign Trade'!AP11</f>
        <v>0.88152000000000008</v>
      </c>
      <c r="J122" s="45"/>
      <c r="K122" s="45"/>
      <c r="L122" s="45"/>
      <c r="M122" s="45"/>
      <c r="N122" s="45"/>
      <c r="O122" s="45"/>
      <c r="P122" s="45"/>
      <c r="Q122" s="45"/>
      <c r="R122" s="45"/>
      <c r="S122" s="46"/>
    </row>
    <row r="123" spans="1:23" x14ac:dyDescent="0.2">
      <c r="A123" s="73" t="s">
        <v>39</v>
      </c>
      <c r="B123" s="73" t="s">
        <v>109</v>
      </c>
      <c r="C123" s="100" t="s">
        <v>25</v>
      </c>
      <c r="D123" s="37">
        <f>2%*D119</f>
        <v>8.1753999999999993E-2</v>
      </c>
      <c r="E123" s="37">
        <f t="shared" ref="E123:S123" si="177">2%*E119</f>
        <v>8.3743999999999999E-2</v>
      </c>
      <c r="F123" s="37">
        <f t="shared" si="177"/>
        <v>8.4732000000000002E-2</v>
      </c>
      <c r="G123" s="37">
        <f t="shared" si="177"/>
        <v>8.4722000000000006E-2</v>
      </c>
      <c r="H123" s="37">
        <f t="shared" si="177"/>
        <v>8.5893999999999998E-2</v>
      </c>
      <c r="I123" s="37">
        <f t="shared" si="177"/>
        <v>8.2066E-2</v>
      </c>
      <c r="J123" s="37">
        <f t="shared" si="177"/>
        <v>8.5237999999999994E-2</v>
      </c>
      <c r="K123" s="37">
        <f t="shared" si="177"/>
        <v>8.5408000000000012E-2</v>
      </c>
      <c r="L123" s="37">
        <f t="shared" si="177"/>
        <v>8.5580000000000003E-2</v>
      </c>
      <c r="M123" s="37">
        <f t="shared" si="177"/>
        <v>8.5752000000000009E-2</v>
      </c>
      <c r="N123" s="37">
        <f t="shared" si="177"/>
        <v>8.5924E-2</v>
      </c>
      <c r="O123" s="37">
        <f t="shared" si="177"/>
        <v>8.6096000000000006E-2</v>
      </c>
      <c r="P123" s="37">
        <f t="shared" si="177"/>
        <v>8.6267999999999997E-2</v>
      </c>
      <c r="Q123" s="37">
        <f t="shared" si="177"/>
        <v>8.6440000000000003E-2</v>
      </c>
      <c r="R123" s="37">
        <f t="shared" si="177"/>
        <v>8.6611999999999995E-2</v>
      </c>
      <c r="S123" s="37">
        <f t="shared" si="177"/>
        <v>8.6784E-2</v>
      </c>
    </row>
    <row r="124" spans="1:23" x14ac:dyDescent="0.2">
      <c r="A124" s="73" t="s">
        <v>39</v>
      </c>
      <c r="B124" s="73" t="s">
        <v>109</v>
      </c>
      <c r="C124" s="100" t="s">
        <v>48</v>
      </c>
      <c r="D124" s="37">
        <f>D119+D121-D122-D123</f>
        <v>3.1412480199999999</v>
      </c>
      <c r="E124" s="37">
        <f t="shared" ref="E124" si="178">E119+E121-E122-E123</f>
        <v>3.2946214600000006</v>
      </c>
      <c r="F124" s="37">
        <f t="shared" ref="F124" si="179">F119+F121-F122-F123</f>
        <v>3.2567604400000003</v>
      </c>
      <c r="G124" s="37">
        <f t="shared" ref="G124" si="180">G119+G121-G122-G123</f>
        <v>3.1621056200000002</v>
      </c>
      <c r="H124" s="37">
        <f>H119+H121-H122-H123</f>
        <v>3.4188580999999991</v>
      </c>
      <c r="I124" s="323">
        <f>I119+I121-I122-I123</f>
        <v>3.3788139999999993</v>
      </c>
      <c r="J124" s="37">
        <f t="shared" ref="J124" si="181">I124+I124*J125</f>
        <v>3.4338886681999994</v>
      </c>
      <c r="K124" s="37">
        <f t="shared" ref="K124" si="182">J124+J124*K125</f>
        <v>3.5279772177086794</v>
      </c>
      <c r="L124" s="37">
        <f t="shared" ref="L124" si="183">K124+K124*L125</f>
        <v>3.6454588590583783</v>
      </c>
      <c r="M124" s="37">
        <f t="shared" ref="M124" si="184">L124+L124*M125</f>
        <v>3.800755406454265</v>
      </c>
      <c r="N124" s="37">
        <f t="shared" ref="N124" si="185">M124+M124*N125</f>
        <v>3.977110457313743</v>
      </c>
      <c r="O124" s="37">
        <f t="shared" ref="O124" si="186">N124+N124*O125</f>
        <v>4.1775568243623553</v>
      </c>
      <c r="P124" s="37">
        <f t="shared" ref="P124" si="187">O124+O124*P125</f>
        <v>4.3927010008170164</v>
      </c>
      <c r="Q124" s="37">
        <f t="shared" ref="Q124" si="188">P124+P124*Q125</f>
        <v>4.6009150282557432</v>
      </c>
      <c r="R124" s="37">
        <f t="shared" ref="R124" si="189">Q124+Q124*R125</f>
        <v>4.8466038907645999</v>
      </c>
      <c r="S124" s="37">
        <f t="shared" ref="S124" si="190">R124+R124*S125</f>
        <v>5.124798954094488</v>
      </c>
      <c r="T124" s="197">
        <f>(S124/J124)^(1/9)-1</f>
        <v>4.5493122409923759E-2</v>
      </c>
      <c r="U124" s="331">
        <v>2.81E-2</v>
      </c>
    </row>
    <row r="125" spans="1:23" x14ac:dyDescent="0.2">
      <c r="A125" s="73" t="s">
        <v>39</v>
      </c>
      <c r="B125" s="73" t="s">
        <v>109</v>
      </c>
      <c r="C125" s="102" t="s">
        <v>327</v>
      </c>
      <c r="D125" s="36"/>
      <c r="E125" s="36">
        <f>E124/D124-1</f>
        <v>4.8825638416160722E-2</v>
      </c>
      <c r="F125" s="36">
        <f>F124/E124-1</f>
        <v>-1.1491766340889553E-2</v>
      </c>
      <c r="G125" s="36">
        <f t="shared" ref="G125" si="191">G124/F124-1</f>
        <v>-2.9064102731486186E-2</v>
      </c>
      <c r="H125" s="36">
        <f t="shared" ref="H125:I125" si="192">H124/G124-1</f>
        <v>8.1196680583996095E-2</v>
      </c>
      <c r="I125" s="322">
        <f t="shared" si="192"/>
        <v>-1.1712711913957397E-2</v>
      </c>
      <c r="J125" s="322">
        <v>1.6299999999999995E-2</v>
      </c>
      <c r="K125" s="322">
        <v>2.7400000000000001E-2</v>
      </c>
      <c r="L125" s="322">
        <v>3.3299999999999996E-2</v>
      </c>
      <c r="M125" s="322">
        <v>4.2599999999999999E-2</v>
      </c>
      <c r="N125" s="322">
        <v>4.6399999999999997E-2</v>
      </c>
      <c r="O125" s="322">
        <v>5.04E-2</v>
      </c>
      <c r="P125" s="322">
        <v>5.1499999999999997E-2</v>
      </c>
      <c r="Q125" s="322">
        <v>4.7399999999999998E-2</v>
      </c>
      <c r="R125" s="322">
        <v>5.3400000000000003E-2</v>
      </c>
      <c r="S125" s="322">
        <v>5.7399999999999993E-2</v>
      </c>
      <c r="T125" s="197"/>
    </row>
    <row r="126" spans="1:23" ht="13.5" thickBot="1" x14ac:dyDescent="0.25">
      <c r="A126" s="262" t="s">
        <v>39</v>
      </c>
      <c r="B126" s="262" t="s">
        <v>109</v>
      </c>
      <c r="C126" s="103" t="s">
        <v>328</v>
      </c>
      <c r="D126" s="47">
        <f>D119-D124</f>
        <v>0.94645197999999997</v>
      </c>
      <c r="E126" s="47">
        <f t="shared" ref="E126:S126" si="193">E119-E124</f>
        <v>0.89257853999999925</v>
      </c>
      <c r="F126" s="47">
        <f t="shared" si="193"/>
        <v>0.97983955999999983</v>
      </c>
      <c r="G126" s="47">
        <f t="shared" si="193"/>
        <v>1.0739943800000002</v>
      </c>
      <c r="H126" s="47">
        <f t="shared" si="193"/>
        <v>0.87584190000000062</v>
      </c>
      <c r="I126" s="47">
        <f t="shared" si="193"/>
        <v>0.72448600000000063</v>
      </c>
      <c r="J126" s="47">
        <f t="shared" si="193"/>
        <v>0.82801133180000042</v>
      </c>
      <c r="K126" s="47">
        <f t="shared" si="193"/>
        <v>0.74242278229132097</v>
      </c>
      <c r="L126" s="47">
        <f t="shared" si="193"/>
        <v>0.63354114094162162</v>
      </c>
      <c r="M126" s="47">
        <f t="shared" si="193"/>
        <v>0.48684459354573528</v>
      </c>
      <c r="N126" s="47">
        <f t="shared" si="193"/>
        <v>0.31908954268625678</v>
      </c>
      <c r="O126" s="47">
        <f t="shared" si="193"/>
        <v>0.12724317563764487</v>
      </c>
      <c r="P126" s="47">
        <f t="shared" si="193"/>
        <v>-7.9301000817016742E-2</v>
      </c>
      <c r="Q126" s="47">
        <f t="shared" si="193"/>
        <v>-0.2789150282557431</v>
      </c>
      <c r="R126" s="47">
        <f t="shared" si="193"/>
        <v>-0.51600389076460029</v>
      </c>
      <c r="S126" s="47">
        <f t="shared" si="193"/>
        <v>-0.7855989540944881</v>
      </c>
      <c r="W126" s="331">
        <v>3.0999999999999999E-3</v>
      </c>
    </row>
    <row r="127" spans="1:23" x14ac:dyDescent="0.2">
      <c r="A127" s="73" t="s">
        <v>39</v>
      </c>
      <c r="B127" s="73" t="s">
        <v>106</v>
      </c>
      <c r="C127" s="100" t="s">
        <v>43</v>
      </c>
      <c r="D127" s="35">
        <f>' Capacity by Company'!D56</f>
        <v>30</v>
      </c>
      <c r="E127" s="35">
        <f>' Capacity by Company'!E56</f>
        <v>30</v>
      </c>
      <c r="F127" s="35">
        <f>' Capacity by Company'!F56</f>
        <v>30</v>
      </c>
      <c r="G127" s="35">
        <f>' Capacity by Company'!G56</f>
        <v>30</v>
      </c>
      <c r="H127" s="35">
        <f>' Capacity by Company'!H56</f>
        <v>30</v>
      </c>
      <c r="I127" s="35">
        <f>' Capacity by Company'!I56</f>
        <v>30</v>
      </c>
      <c r="J127" s="35">
        <f>' Capacity by Company'!J56</f>
        <v>30</v>
      </c>
      <c r="K127" s="35">
        <f>' Capacity by Company'!K56</f>
        <v>30</v>
      </c>
      <c r="L127" s="35">
        <f>' Capacity by Company'!L56</f>
        <v>30</v>
      </c>
      <c r="M127" s="35">
        <f>' Capacity by Company'!M56</f>
        <v>30</v>
      </c>
      <c r="N127" s="35">
        <f>' Capacity by Company'!N56</f>
        <v>30</v>
      </c>
      <c r="O127" s="35">
        <f>' Capacity by Company'!O56</f>
        <v>30</v>
      </c>
      <c r="P127" s="35">
        <f>' Capacity by Company'!P56</f>
        <v>30</v>
      </c>
      <c r="Q127" s="35">
        <f>' Capacity by Company'!Q56</f>
        <v>30</v>
      </c>
      <c r="R127" s="35">
        <f>' Capacity by Company'!R56</f>
        <v>30</v>
      </c>
      <c r="S127" s="35">
        <f>' Capacity by Company'!S56</f>
        <v>30</v>
      </c>
    </row>
    <row r="128" spans="1:23" x14ac:dyDescent="0.2">
      <c r="A128" s="73" t="s">
        <v>39</v>
      </c>
      <c r="B128" s="73" t="s">
        <v>106</v>
      </c>
      <c r="C128" s="100" t="s">
        <v>44</v>
      </c>
      <c r="D128" s="37">
        <f>'Production by Company'!D56</f>
        <v>23.8247</v>
      </c>
      <c r="E128" s="37">
        <f>'Production by Company'!E56</f>
        <v>24.308700000000002</v>
      </c>
      <c r="F128" s="37">
        <f>'Production by Company'!F56</f>
        <v>24.492799999999999</v>
      </c>
      <c r="G128" s="37">
        <f>'Production by Company'!G56</f>
        <v>24.376799999999999</v>
      </c>
      <c r="H128" s="37">
        <f>'Production by Company'!H56</f>
        <v>25.037600000000001</v>
      </c>
      <c r="I128" s="37">
        <f>'Production by Company'!I56</f>
        <v>23.899699999999999</v>
      </c>
      <c r="J128" s="37">
        <f>'Production by Company'!J56</f>
        <v>24.861799999999999</v>
      </c>
      <c r="K128" s="37">
        <f>'Production by Company'!K56</f>
        <v>24.9239</v>
      </c>
      <c r="L128" s="37">
        <f>'Production by Company'!L56</f>
        <v>24.986000000000001</v>
      </c>
      <c r="M128" s="37">
        <f>'Production by Company'!M56</f>
        <v>25.048100000000002</v>
      </c>
      <c r="N128" s="37">
        <f>'Production by Company'!N56</f>
        <v>25.110199999999999</v>
      </c>
      <c r="O128" s="37">
        <f>'Production by Company'!O56</f>
        <v>25.1723</v>
      </c>
      <c r="P128" s="37">
        <f>'Production by Company'!P56</f>
        <v>25.234400000000001</v>
      </c>
      <c r="Q128" s="37">
        <f>'Production by Company'!Q56</f>
        <v>25.296500000000002</v>
      </c>
      <c r="R128" s="37">
        <f>'Production by Company'!R56</f>
        <v>25.358599999999999</v>
      </c>
      <c r="S128" s="37">
        <f>'Production by Company'!S56</f>
        <v>25.4207</v>
      </c>
    </row>
    <row r="129" spans="1:22" x14ac:dyDescent="0.2">
      <c r="A129" s="73" t="s">
        <v>39</v>
      </c>
      <c r="B129" s="73" t="s">
        <v>106</v>
      </c>
      <c r="C129" s="100" t="s">
        <v>45</v>
      </c>
      <c r="D129" s="36">
        <f t="shared" ref="D129:S129" si="194">(D128/D127)</f>
        <v>0.79415666666666662</v>
      </c>
      <c r="E129" s="36">
        <f t="shared" si="194"/>
        <v>0.81029000000000007</v>
      </c>
      <c r="F129" s="36">
        <f t="shared" si="194"/>
        <v>0.81642666666666663</v>
      </c>
      <c r="G129" s="36">
        <f t="shared" si="194"/>
        <v>0.81255999999999995</v>
      </c>
      <c r="H129" s="36">
        <f t="shared" si="194"/>
        <v>0.8345866666666667</v>
      </c>
      <c r="I129" s="36">
        <f t="shared" si="194"/>
        <v>0.79665666666666668</v>
      </c>
      <c r="J129" s="36">
        <f t="shared" si="194"/>
        <v>0.82872666666666661</v>
      </c>
      <c r="K129" s="36">
        <f t="shared" si="194"/>
        <v>0.83079666666666663</v>
      </c>
      <c r="L129" s="36">
        <f t="shared" si="194"/>
        <v>0.83286666666666664</v>
      </c>
      <c r="M129" s="36">
        <f t="shared" si="194"/>
        <v>0.83493666666666677</v>
      </c>
      <c r="N129" s="36">
        <f t="shared" si="194"/>
        <v>0.83700666666666668</v>
      </c>
      <c r="O129" s="36">
        <f t="shared" si="194"/>
        <v>0.83907666666666669</v>
      </c>
      <c r="P129" s="36">
        <f t="shared" si="194"/>
        <v>0.84114666666666671</v>
      </c>
      <c r="Q129" s="36">
        <f t="shared" si="194"/>
        <v>0.84321666666666673</v>
      </c>
      <c r="R129" s="36">
        <f t="shared" si="194"/>
        <v>0.84528666666666663</v>
      </c>
      <c r="S129" s="36">
        <f t="shared" si="194"/>
        <v>0.84735666666666665</v>
      </c>
    </row>
    <row r="130" spans="1:22" x14ac:dyDescent="0.2">
      <c r="A130" s="73" t="s">
        <v>39</v>
      </c>
      <c r="B130" s="73" t="s">
        <v>106</v>
      </c>
      <c r="C130" s="100" t="s">
        <v>46</v>
      </c>
      <c r="D130" s="101">
        <f>'Foreign Trade'!J12</f>
        <v>0.67369338000000001</v>
      </c>
      <c r="E130" s="101">
        <f>'Foreign Trade'!K12</f>
        <v>0.83955846000000001</v>
      </c>
      <c r="F130" s="101">
        <f>'Foreign Trade'!L12</f>
        <v>0.86489251999999994</v>
      </c>
      <c r="G130" s="101">
        <f>'Foreign Trade'!M12</f>
        <v>0.95159559999999999</v>
      </c>
      <c r="H130" s="101">
        <f>'Foreign Trade'!N12</f>
        <v>0.85379362000000003</v>
      </c>
      <c r="I130" s="101">
        <f>'Foreign Trade'!O12</f>
        <v>0.91537999999999997</v>
      </c>
      <c r="J130" s="45"/>
      <c r="K130" s="45"/>
      <c r="L130" s="45"/>
      <c r="M130" s="45"/>
      <c r="N130" s="45"/>
      <c r="O130" s="45"/>
      <c r="P130" s="45"/>
      <c r="Q130" s="45"/>
      <c r="R130" s="45"/>
      <c r="S130" s="46"/>
    </row>
    <row r="131" spans="1:22" x14ac:dyDescent="0.2">
      <c r="A131" s="73" t="s">
        <v>39</v>
      </c>
      <c r="B131" s="73" t="s">
        <v>106</v>
      </c>
      <c r="C131" s="100" t="s">
        <v>47</v>
      </c>
      <c r="D131" s="101">
        <f>'Foreign Trade'!AK12</f>
        <v>2.9823408599999999</v>
      </c>
      <c r="E131" s="101">
        <f>'Foreign Trade'!AL12</f>
        <v>2.8732657000000001</v>
      </c>
      <c r="F131" s="101">
        <f>'Foreign Trade'!AM12</f>
        <v>2.9090561799999999</v>
      </c>
      <c r="G131" s="101">
        <f>'Foreign Trade'!AN12</f>
        <v>2.6465434000000001</v>
      </c>
      <c r="H131" s="101">
        <f>'Foreign Trade'!AO12</f>
        <v>2.6683931000000003</v>
      </c>
      <c r="I131" s="101">
        <f>'Foreign Trade'!AP12</f>
        <v>2.4788399999999999</v>
      </c>
      <c r="J131" s="101"/>
      <c r="K131" s="45"/>
      <c r="L131" s="45"/>
      <c r="M131" s="45"/>
      <c r="N131" s="45"/>
      <c r="O131" s="45"/>
      <c r="P131" s="45"/>
      <c r="Q131" s="45"/>
      <c r="R131" s="45"/>
      <c r="S131" s="46"/>
    </row>
    <row r="132" spans="1:22" x14ac:dyDescent="0.2">
      <c r="A132" s="73" t="s">
        <v>39</v>
      </c>
      <c r="B132" s="73" t="s">
        <v>106</v>
      </c>
      <c r="C132" s="100" t="s">
        <v>25</v>
      </c>
      <c r="D132" s="37">
        <f>2%*D128</f>
        <v>0.47649400000000003</v>
      </c>
      <c r="E132" s="37">
        <f t="shared" ref="E132:S132" si="195">2%*E128</f>
        <v>0.48617400000000005</v>
      </c>
      <c r="F132" s="37">
        <f t="shared" si="195"/>
        <v>0.48985600000000001</v>
      </c>
      <c r="G132" s="37">
        <f t="shared" si="195"/>
        <v>0.48753600000000002</v>
      </c>
      <c r="H132" s="37">
        <f t="shared" si="195"/>
        <v>0.50075200000000009</v>
      </c>
      <c r="I132" s="37">
        <f t="shared" si="195"/>
        <v>0.47799399999999997</v>
      </c>
      <c r="J132" s="37">
        <f t="shared" si="195"/>
        <v>0.49723600000000001</v>
      </c>
      <c r="K132" s="37">
        <f t="shared" si="195"/>
        <v>0.49847800000000003</v>
      </c>
      <c r="L132" s="37">
        <f t="shared" si="195"/>
        <v>0.49972</v>
      </c>
      <c r="M132" s="37">
        <f t="shared" si="195"/>
        <v>0.50096200000000002</v>
      </c>
      <c r="N132" s="37">
        <f t="shared" si="195"/>
        <v>0.50220399999999998</v>
      </c>
      <c r="O132" s="37">
        <f t="shared" si="195"/>
        <v>0.50344600000000006</v>
      </c>
      <c r="P132" s="37">
        <f t="shared" si="195"/>
        <v>0.50468800000000003</v>
      </c>
      <c r="Q132" s="37">
        <f t="shared" si="195"/>
        <v>0.50592999999999999</v>
      </c>
      <c r="R132" s="37">
        <f t="shared" si="195"/>
        <v>0.50717199999999996</v>
      </c>
      <c r="S132" s="37">
        <f t="shared" si="195"/>
        <v>0.50841400000000003</v>
      </c>
    </row>
    <row r="133" spans="1:22" x14ac:dyDescent="0.2">
      <c r="A133" s="73" t="s">
        <v>39</v>
      </c>
      <c r="B133" s="73" t="s">
        <v>106</v>
      </c>
      <c r="C133" s="100" t="s">
        <v>48</v>
      </c>
      <c r="D133" s="37">
        <f>D128+D130-D131-D132</f>
        <v>21.03955852</v>
      </c>
      <c r="E133" s="37">
        <f>E128+E130-E131-E132</f>
        <v>21.788818760000002</v>
      </c>
      <c r="F133" s="37">
        <f t="shared" ref="F133:I133" si="196">F128+F130-F131-F132</f>
        <v>21.958780340000001</v>
      </c>
      <c r="G133" s="37">
        <f t="shared" si="196"/>
        <v>22.194316200000003</v>
      </c>
      <c r="H133" s="37">
        <f t="shared" si="196"/>
        <v>22.722248520000004</v>
      </c>
      <c r="I133" s="323">
        <f t="shared" si="196"/>
        <v>21.858245999999998</v>
      </c>
      <c r="J133" s="37">
        <f t="shared" ref="J133" si="197">I133+I133*J134</f>
        <v>22.505250081599996</v>
      </c>
      <c r="K133" s="37">
        <f t="shared" ref="K133" si="198">J133+J133*K134</f>
        <v>23.421213759921116</v>
      </c>
      <c r="L133" s="37">
        <f t="shared" ref="L133" si="199">K133+K133*L134</f>
        <v>24.512642321133441</v>
      </c>
      <c r="M133" s="37">
        <f t="shared" ref="M133" si="200">L133+L133*M134</f>
        <v>25.8828990268848</v>
      </c>
      <c r="N133" s="37">
        <f t="shared" ref="N133" si="201">M133+M133*N134</f>
        <v>27.428108098789824</v>
      </c>
      <c r="O133" s="37">
        <f t="shared" ref="O133" si="202">N133+N133*O134</f>
        <v>29.175278584682736</v>
      </c>
      <c r="P133" s="37">
        <f t="shared" ref="P133" si="203">O133+O133*P134</f>
        <v>31.065836636970179</v>
      </c>
      <c r="Q133" s="37">
        <f t="shared" ref="Q133" si="204">P133+P133*Q134</f>
        <v>32.951532920834268</v>
      </c>
      <c r="R133" s="37">
        <f t="shared" ref="R133" si="205">Q133+Q133*R134</f>
        <v>35.149400166653912</v>
      </c>
      <c r="S133" s="37">
        <f t="shared" ref="S133" si="206">R133+R133*S134</f>
        <v>37.634462758436342</v>
      </c>
      <c r="T133" s="197">
        <f>(S133/J133)^(1/9)-1</f>
        <v>5.8793629812993409E-2</v>
      </c>
      <c r="U133" s="331">
        <v>2.92E-2</v>
      </c>
    </row>
    <row r="134" spans="1:22" x14ac:dyDescent="0.2">
      <c r="A134" s="73" t="s">
        <v>39</v>
      </c>
      <c r="B134" s="73" t="s">
        <v>106</v>
      </c>
      <c r="C134" s="102" t="s">
        <v>327</v>
      </c>
      <c r="D134" s="36"/>
      <c r="E134" s="36">
        <f>E133/D133-1</f>
        <v>3.561197537903471E-2</v>
      </c>
      <c r="F134" s="36">
        <f>F133/E133-1</f>
        <v>7.8004035864494004E-3</v>
      </c>
      <c r="G134" s="36">
        <f t="shared" ref="G134" si="207">G133/F133-1</f>
        <v>1.0726272422833638E-2</v>
      </c>
      <c r="H134" s="36">
        <f t="shared" ref="H134:I134" si="208">H133/G133-1</f>
        <v>2.3786825205274864E-2</v>
      </c>
      <c r="I134" s="322">
        <f t="shared" si="208"/>
        <v>-3.8024516774363915E-2</v>
      </c>
      <c r="J134" s="322">
        <v>2.9599999999999994E-2</v>
      </c>
      <c r="K134" s="322">
        <v>4.07E-2</v>
      </c>
      <c r="L134" s="322">
        <v>4.6599999999999996E-2</v>
      </c>
      <c r="M134" s="322">
        <v>5.5899999999999998E-2</v>
      </c>
      <c r="N134" s="322">
        <v>5.9699999999999996E-2</v>
      </c>
      <c r="O134" s="322">
        <v>6.3700000000000007E-2</v>
      </c>
      <c r="P134" s="322">
        <v>6.4799999999999996E-2</v>
      </c>
      <c r="Q134" s="322">
        <v>6.0699999999999997E-2</v>
      </c>
      <c r="R134" s="322">
        <v>6.6700000000000009E-2</v>
      </c>
      <c r="S134" s="322">
        <v>7.0699999999999999E-2</v>
      </c>
    </row>
    <row r="135" spans="1:22" ht="13.5" thickBot="1" x14ac:dyDescent="0.25">
      <c r="A135" s="262" t="s">
        <v>39</v>
      </c>
      <c r="B135" s="262" t="s">
        <v>106</v>
      </c>
      <c r="C135" s="103" t="s">
        <v>328</v>
      </c>
      <c r="D135" s="47">
        <f>D128-D133</f>
        <v>2.7851414800000001</v>
      </c>
      <c r="E135" s="47">
        <f t="shared" ref="E135:S135" si="209">E128-E133</f>
        <v>2.5198812400000001</v>
      </c>
      <c r="F135" s="47">
        <f t="shared" si="209"/>
        <v>2.5340196599999985</v>
      </c>
      <c r="G135" s="47">
        <f t="shared" si="209"/>
        <v>2.1824837999999964</v>
      </c>
      <c r="H135" s="47">
        <f t="shared" si="209"/>
        <v>2.3153514799999968</v>
      </c>
      <c r="I135" s="47">
        <f t="shared" si="209"/>
        <v>2.0414540000000017</v>
      </c>
      <c r="J135" s="47">
        <f t="shared" si="209"/>
        <v>2.3565499184000025</v>
      </c>
      <c r="K135" s="47">
        <f t="shared" si="209"/>
        <v>1.5026862400788836</v>
      </c>
      <c r="L135" s="47">
        <f t="shared" si="209"/>
        <v>0.47335767886655944</v>
      </c>
      <c r="M135" s="47">
        <f t="shared" si="209"/>
        <v>-0.83479902688479868</v>
      </c>
      <c r="N135" s="47">
        <f t="shared" si="209"/>
        <v>-2.3179080987898253</v>
      </c>
      <c r="O135" s="47">
        <f t="shared" si="209"/>
        <v>-4.0029785846827366</v>
      </c>
      <c r="P135" s="47">
        <f t="shared" si="209"/>
        <v>-5.831436636970178</v>
      </c>
      <c r="Q135" s="47">
        <f t="shared" si="209"/>
        <v>-7.655032920834266</v>
      </c>
      <c r="R135" s="47">
        <f t="shared" si="209"/>
        <v>-9.7908001666539128</v>
      </c>
      <c r="S135" s="47">
        <f t="shared" si="209"/>
        <v>-12.213762758436342</v>
      </c>
    </row>
    <row r="136" spans="1:22" x14ac:dyDescent="0.2">
      <c r="A136" s="73" t="s">
        <v>39</v>
      </c>
      <c r="B136" s="73" t="s">
        <v>259</v>
      </c>
      <c r="C136" s="100" t="s">
        <v>43</v>
      </c>
      <c r="D136" s="35">
        <f>' Capacity by Company'!D59</f>
        <v>15</v>
      </c>
      <c r="E136" s="35">
        <f>' Capacity by Company'!E59</f>
        <v>15</v>
      </c>
      <c r="F136" s="35">
        <f>' Capacity by Company'!F59</f>
        <v>15</v>
      </c>
      <c r="G136" s="35">
        <f>' Capacity by Company'!G59</f>
        <v>15</v>
      </c>
      <c r="H136" s="35">
        <f>' Capacity by Company'!H59</f>
        <v>15</v>
      </c>
      <c r="I136" s="35">
        <f>' Capacity by Company'!I59</f>
        <v>15</v>
      </c>
      <c r="J136" s="35">
        <f>' Capacity by Company'!J59</f>
        <v>15</v>
      </c>
      <c r="K136" s="35">
        <f>' Capacity by Company'!K59</f>
        <v>15</v>
      </c>
      <c r="L136" s="35">
        <f>' Capacity by Company'!L59</f>
        <v>15</v>
      </c>
      <c r="M136" s="35">
        <f>' Capacity by Company'!M59</f>
        <v>15</v>
      </c>
      <c r="N136" s="35">
        <f>' Capacity by Company'!N59</f>
        <v>15</v>
      </c>
      <c r="O136" s="35">
        <f>' Capacity by Company'!O59</f>
        <v>15</v>
      </c>
      <c r="P136" s="35">
        <f>' Capacity by Company'!P59</f>
        <v>15</v>
      </c>
      <c r="Q136" s="35">
        <f>' Capacity by Company'!Q59</f>
        <v>15</v>
      </c>
      <c r="R136" s="35">
        <f>' Capacity by Company'!R59</f>
        <v>15</v>
      </c>
      <c r="S136" s="35">
        <f>' Capacity by Company'!S59</f>
        <v>15</v>
      </c>
    </row>
    <row r="137" spans="1:22" x14ac:dyDescent="0.2">
      <c r="A137" s="73" t="s">
        <v>39</v>
      </c>
      <c r="B137" s="73" t="s">
        <v>259</v>
      </c>
      <c r="C137" s="100" t="s">
        <v>44</v>
      </c>
      <c r="D137" s="37">
        <f>'Production by Company'!D59</f>
        <v>13.229699999999999</v>
      </c>
      <c r="E137" s="37">
        <f>'Production by Company'!E59</f>
        <v>13.237</v>
      </c>
      <c r="F137" s="37">
        <f>'Production by Company'!F59</f>
        <v>13.244300000000001</v>
      </c>
      <c r="G137" s="37">
        <f>'Production by Company'!G59</f>
        <v>13.2517</v>
      </c>
      <c r="H137" s="37">
        <f>'Production by Company'!H59</f>
        <v>13.409000000000001</v>
      </c>
      <c r="I137" s="37">
        <f>'Production by Company'!I59</f>
        <v>12.8163</v>
      </c>
      <c r="J137" s="37">
        <f>'Production by Company'!J59</f>
        <v>13.2736</v>
      </c>
      <c r="K137" s="37">
        <f>'Production by Company'!K59</f>
        <v>13.280900000000001</v>
      </c>
      <c r="L137" s="37">
        <f>'Production by Company'!L59</f>
        <v>13.2883</v>
      </c>
      <c r="M137" s="37">
        <f>'Production by Company'!M59</f>
        <v>13.2956</v>
      </c>
      <c r="N137" s="37">
        <f>'Production by Company'!N59</f>
        <v>13.302899999999999</v>
      </c>
      <c r="O137" s="37">
        <f>'Production by Company'!O59</f>
        <v>13.3102</v>
      </c>
      <c r="P137" s="37">
        <f>'Production by Company'!P59</f>
        <v>13.317600000000001</v>
      </c>
      <c r="Q137" s="37">
        <f>'Production by Company'!Q59</f>
        <v>13.3249</v>
      </c>
      <c r="R137" s="37">
        <f>'Production by Company'!R59</f>
        <v>13.3322</v>
      </c>
      <c r="S137" s="37">
        <f>'Production by Company'!S59</f>
        <v>13.339499999999999</v>
      </c>
    </row>
    <row r="138" spans="1:22" x14ac:dyDescent="0.2">
      <c r="A138" s="73" t="s">
        <v>39</v>
      </c>
      <c r="B138" s="73" t="s">
        <v>259</v>
      </c>
      <c r="C138" s="100" t="s">
        <v>45</v>
      </c>
      <c r="D138" s="36">
        <f t="shared" ref="D138:S138" si="210">(D137/D136)</f>
        <v>0.88197999999999999</v>
      </c>
      <c r="E138" s="36">
        <f t="shared" si="210"/>
        <v>0.88246666666666662</v>
      </c>
      <c r="F138" s="36">
        <f t="shared" si="210"/>
        <v>0.88295333333333337</v>
      </c>
      <c r="G138" s="36">
        <f t="shared" si="210"/>
        <v>0.8834466666666666</v>
      </c>
      <c r="H138" s="36">
        <f t="shared" si="210"/>
        <v>0.89393333333333336</v>
      </c>
      <c r="I138" s="36">
        <f t="shared" si="210"/>
        <v>0.85441999999999996</v>
      </c>
      <c r="J138" s="36">
        <f t="shared" si="210"/>
        <v>0.88490666666666662</v>
      </c>
      <c r="K138" s="36">
        <f t="shared" si="210"/>
        <v>0.88539333333333337</v>
      </c>
      <c r="L138" s="36">
        <f t="shared" si="210"/>
        <v>0.8858866666666666</v>
      </c>
      <c r="M138" s="36">
        <f t="shared" si="210"/>
        <v>0.88637333333333335</v>
      </c>
      <c r="N138" s="36">
        <f t="shared" si="210"/>
        <v>0.88685999999999998</v>
      </c>
      <c r="O138" s="36">
        <f t="shared" si="210"/>
        <v>0.88734666666666662</v>
      </c>
      <c r="P138" s="36">
        <f t="shared" si="210"/>
        <v>0.88784000000000007</v>
      </c>
      <c r="Q138" s="36">
        <f t="shared" si="210"/>
        <v>0.8883266666666666</v>
      </c>
      <c r="R138" s="36">
        <f t="shared" si="210"/>
        <v>0.88881333333333334</v>
      </c>
      <c r="S138" s="36">
        <f t="shared" si="210"/>
        <v>0.88929999999999998</v>
      </c>
    </row>
    <row r="139" spans="1:22" x14ac:dyDescent="0.2">
      <c r="A139" s="73" t="s">
        <v>39</v>
      </c>
      <c r="B139" s="73" t="s">
        <v>259</v>
      </c>
      <c r="C139" s="100" t="s">
        <v>46</v>
      </c>
      <c r="D139" s="101">
        <f>'Foreign Trade'!J13</f>
        <v>0.77005999999999997</v>
      </c>
      <c r="E139" s="101">
        <f>'Foreign Trade'!K13</f>
        <v>0.77678000000000003</v>
      </c>
      <c r="F139" s="101">
        <f>'Foreign Trade'!L13</f>
        <v>0.90191999999999994</v>
      </c>
      <c r="G139" s="101">
        <f>'Foreign Trade'!M13</f>
        <v>0.90427999999999997</v>
      </c>
      <c r="H139" s="101">
        <f>'Foreign Trade'!N13</f>
        <v>0.95798000000000005</v>
      </c>
      <c r="I139" s="101">
        <f>'Foreign Trade'!O13</f>
        <v>0.91480000000000006</v>
      </c>
      <c r="J139" s="45"/>
      <c r="K139" s="45"/>
      <c r="L139" s="45"/>
      <c r="M139" s="45"/>
      <c r="N139" s="45"/>
      <c r="O139" s="45"/>
      <c r="P139" s="45"/>
      <c r="Q139" s="45"/>
      <c r="R139" s="45"/>
      <c r="S139" s="46"/>
    </row>
    <row r="140" spans="1:22" x14ac:dyDescent="0.2">
      <c r="A140" s="73" t="s">
        <v>39</v>
      </c>
      <c r="B140" s="73" t="s">
        <v>259</v>
      </c>
      <c r="C140" s="100" t="s">
        <v>47</v>
      </c>
      <c r="D140" s="101">
        <f>'Foreign Trade'!AK13</f>
        <v>2.6700000000000002E-2</v>
      </c>
      <c r="E140" s="101">
        <f>'Foreign Trade'!AL13</f>
        <v>3.1379999999999998E-2</v>
      </c>
      <c r="F140" s="101">
        <f>'Foreign Trade'!AM13</f>
        <v>4.0480000000000002E-2</v>
      </c>
      <c r="G140" s="101">
        <f>'Foreign Trade'!AN13</f>
        <v>4.9640000000000004E-2</v>
      </c>
      <c r="H140" s="101">
        <f>'Foreign Trade'!AO13</f>
        <v>4.8659999999999995E-2</v>
      </c>
      <c r="I140" s="101">
        <f>'Foreign Trade'!AP13</f>
        <v>4.8640000000000003E-2</v>
      </c>
      <c r="J140" s="45"/>
      <c r="K140" s="45"/>
      <c r="L140" s="45"/>
      <c r="M140" s="45"/>
      <c r="N140" s="45"/>
      <c r="O140" s="45"/>
      <c r="P140" s="45"/>
      <c r="Q140" s="45"/>
      <c r="R140" s="45"/>
      <c r="S140" s="46"/>
      <c r="V140" s="331">
        <v>2.5000000000000001E-3</v>
      </c>
    </row>
    <row r="141" spans="1:22" x14ac:dyDescent="0.2">
      <c r="A141" s="73" t="s">
        <v>39</v>
      </c>
      <c r="B141" s="73" t="s">
        <v>259</v>
      </c>
      <c r="C141" s="100" t="s">
        <v>25</v>
      </c>
      <c r="D141" s="37">
        <f>2%*D137</f>
        <v>0.264594</v>
      </c>
      <c r="E141" s="37">
        <f t="shared" ref="E141:S141" si="211">2%*E137</f>
        <v>0.26474000000000003</v>
      </c>
      <c r="F141" s="37">
        <f t="shared" si="211"/>
        <v>0.26488600000000001</v>
      </c>
      <c r="G141" s="37">
        <f t="shared" si="211"/>
        <v>0.26503399999999999</v>
      </c>
      <c r="H141" s="37">
        <f t="shared" si="211"/>
        <v>0.26818000000000003</v>
      </c>
      <c r="I141" s="37">
        <f t="shared" si="211"/>
        <v>0.256326</v>
      </c>
      <c r="J141" s="37">
        <f t="shared" si="211"/>
        <v>0.26547199999999999</v>
      </c>
      <c r="K141" s="37">
        <f t="shared" si="211"/>
        <v>0.26561800000000002</v>
      </c>
      <c r="L141" s="37">
        <f t="shared" si="211"/>
        <v>0.265766</v>
      </c>
      <c r="M141" s="37">
        <f t="shared" si="211"/>
        <v>0.26591200000000004</v>
      </c>
      <c r="N141" s="37">
        <f t="shared" si="211"/>
        <v>0.26605800000000002</v>
      </c>
      <c r="O141" s="37">
        <f t="shared" si="211"/>
        <v>0.266204</v>
      </c>
      <c r="P141" s="37">
        <f t="shared" si="211"/>
        <v>0.26635200000000003</v>
      </c>
      <c r="Q141" s="37">
        <f t="shared" si="211"/>
        <v>0.26649800000000001</v>
      </c>
      <c r="R141" s="37">
        <f t="shared" si="211"/>
        <v>0.26664399999999999</v>
      </c>
      <c r="S141" s="37">
        <f t="shared" si="211"/>
        <v>0.26678999999999997</v>
      </c>
    </row>
    <row r="142" spans="1:22" x14ac:dyDescent="0.2">
      <c r="A142" s="73" t="s">
        <v>39</v>
      </c>
      <c r="B142" s="73" t="s">
        <v>259</v>
      </c>
      <c r="C142" s="100" t="s">
        <v>48</v>
      </c>
      <c r="D142" s="37">
        <f>D137+D139-D140-D141</f>
        <v>13.708465999999998</v>
      </c>
      <c r="E142" s="37">
        <f t="shared" ref="E142" si="212">E137+E139-E140-E141</f>
        <v>13.71766</v>
      </c>
      <c r="F142" s="37">
        <f t="shared" ref="F142" si="213">F137+F139-F140-F141</f>
        <v>13.840854</v>
      </c>
      <c r="G142" s="37">
        <f t="shared" ref="G142" si="214">G137+G139-G140-G141</f>
        <v>13.841305999999999</v>
      </c>
      <c r="H142" s="37">
        <f t="shared" ref="H142:I142" si="215">H137+H139-H140-H141</f>
        <v>14.050140000000003</v>
      </c>
      <c r="I142" s="323">
        <f t="shared" si="215"/>
        <v>13.426133999999999</v>
      </c>
      <c r="J142" s="37">
        <f t="shared" ref="J142" si="216">I142+I142*J143</f>
        <v>13.7738708706</v>
      </c>
      <c r="K142" s="37">
        <f t="shared" ref="K142" si="217">J142+J142*K143</f>
        <v>14.283504092812199</v>
      </c>
      <c r="L142" s="37">
        <f t="shared" ref="L142" si="218">K142+K142*L143</f>
        <v>14.896266418393843</v>
      </c>
      <c r="M142" s="37">
        <f t="shared" ref="M142" si="219">L142+L142*M143</f>
        <v>15.673851525434001</v>
      </c>
      <c r="N142" s="37">
        <f t="shared" ref="N142" si="220">M142+M142*N143</f>
        <v>16.551587210858305</v>
      </c>
      <c r="O142" s="37">
        <f t="shared" ref="O142" si="221">N142+N142*O143</f>
        <v>17.544682443509803</v>
      </c>
      <c r="P142" s="37">
        <f t="shared" ref="P142" si="222">O142+O142*P143</f>
        <v>18.616662540808253</v>
      </c>
      <c r="Q142" s="37">
        <f t="shared" ref="Q142" si="223">P142+P142*Q143</f>
        <v>19.677812305634323</v>
      </c>
      <c r="R142" s="37">
        <f t="shared" ref="R142" si="224">Q142+Q142*R143</f>
        <v>20.917514480889285</v>
      </c>
      <c r="S142" s="37">
        <f t="shared" ref="S142" si="225">R142+R142*S143</f>
        <v>22.318987951108866</v>
      </c>
      <c r="T142" s="197">
        <f>(S142/J142)^(1/9)-1</f>
        <v>5.5093489946024699E-2</v>
      </c>
    </row>
    <row r="143" spans="1:22" x14ac:dyDescent="0.2">
      <c r="A143" s="73" t="s">
        <v>39</v>
      </c>
      <c r="B143" s="73" t="s">
        <v>259</v>
      </c>
      <c r="C143" s="102" t="s">
        <v>327</v>
      </c>
      <c r="D143" s="36"/>
      <c r="E143" s="36">
        <f>E142/D142-1</f>
        <v>6.7068043937257293E-4</v>
      </c>
      <c r="F143" s="36">
        <f>F142/E142-1</f>
        <v>8.9806862103303242E-3</v>
      </c>
      <c r="G143" s="36">
        <f t="shared" ref="G143" si="226">G142/F142-1</f>
        <v>3.2656944434217294E-5</v>
      </c>
      <c r="H143" s="36">
        <f t="shared" ref="H143:I143" si="227">H142/G142-1</f>
        <v>1.5087738107950388E-2</v>
      </c>
      <c r="I143" s="322">
        <f t="shared" si="227"/>
        <v>-4.4412795886731637E-2</v>
      </c>
      <c r="J143" s="322">
        <v>2.5899999999999999E-2</v>
      </c>
      <c r="K143" s="322">
        <v>3.7000000000000005E-2</v>
      </c>
      <c r="L143" s="322">
        <v>4.2900000000000001E-2</v>
      </c>
      <c r="M143" s="322">
        <v>5.2200000000000003E-2</v>
      </c>
      <c r="N143" s="322">
        <v>5.6000000000000001E-2</v>
      </c>
      <c r="O143" s="322">
        <v>6.0000000000000005E-2</v>
      </c>
      <c r="P143" s="322">
        <v>6.1099999999999995E-2</v>
      </c>
      <c r="Q143" s="322">
        <v>5.6999999999999995E-2</v>
      </c>
      <c r="R143" s="322">
        <v>6.3E-2</v>
      </c>
      <c r="S143" s="322">
        <v>6.699999999999999E-2</v>
      </c>
    </row>
    <row r="144" spans="1:22" ht="13.5" thickBot="1" x14ac:dyDescent="0.25">
      <c r="A144" s="262" t="s">
        <v>39</v>
      </c>
      <c r="B144" s="262" t="s">
        <v>259</v>
      </c>
      <c r="C144" s="103" t="s">
        <v>328</v>
      </c>
      <c r="D144" s="47">
        <f>D137-D142</f>
        <v>-0.47876599999999847</v>
      </c>
      <c r="E144" s="47">
        <f t="shared" ref="E144:S144" si="228">E137-E142</f>
        <v>-0.48066000000000031</v>
      </c>
      <c r="F144" s="47">
        <f t="shared" si="228"/>
        <v>-0.59655399999999936</v>
      </c>
      <c r="G144" s="47">
        <f t="shared" si="228"/>
        <v>-0.58960599999999985</v>
      </c>
      <c r="H144" s="47">
        <f t="shared" si="228"/>
        <v>-0.64114000000000182</v>
      </c>
      <c r="I144" s="47">
        <f t="shared" si="228"/>
        <v>-0.60983399999999932</v>
      </c>
      <c r="J144" s="47">
        <f t="shared" si="228"/>
        <v>-0.50027087059999964</v>
      </c>
      <c r="K144" s="47">
        <f t="shared" si="228"/>
        <v>-1.0026040928121986</v>
      </c>
      <c r="L144" s="47">
        <f t="shared" si="228"/>
        <v>-1.6079664183938434</v>
      </c>
      <c r="M144" s="47">
        <f t="shared" si="228"/>
        <v>-2.3782515254340009</v>
      </c>
      <c r="N144" s="47">
        <f t="shared" si="228"/>
        <v>-3.2486872108583054</v>
      </c>
      <c r="O144" s="47">
        <f t="shared" si="228"/>
        <v>-4.234482443509803</v>
      </c>
      <c r="P144" s="47">
        <f t="shared" si="228"/>
        <v>-5.2990625408082526</v>
      </c>
      <c r="Q144" s="47">
        <f t="shared" si="228"/>
        <v>-6.3529123056343231</v>
      </c>
      <c r="R144" s="47">
        <f t="shared" si="228"/>
        <v>-7.5853144808892843</v>
      </c>
      <c r="S144" s="47">
        <f t="shared" si="228"/>
        <v>-8.979487951108867</v>
      </c>
    </row>
    <row r="145" spans="1:25" x14ac:dyDescent="0.2">
      <c r="A145" s="73" t="s">
        <v>39</v>
      </c>
      <c r="B145" s="73" t="s">
        <v>107</v>
      </c>
      <c r="C145" s="100" t="s">
        <v>43</v>
      </c>
      <c r="D145" s="35">
        <f>' Capacity by Company'!D62</f>
        <v>20</v>
      </c>
      <c r="E145" s="35">
        <f>' Capacity by Company'!E62</f>
        <v>20</v>
      </c>
      <c r="F145" s="35">
        <f>' Capacity by Company'!F62</f>
        <v>20</v>
      </c>
      <c r="G145" s="35">
        <f>' Capacity by Company'!G62</f>
        <v>20</v>
      </c>
      <c r="H145" s="35">
        <f>' Capacity by Company'!H62</f>
        <v>20</v>
      </c>
      <c r="I145" s="35">
        <f>' Capacity by Company'!I62</f>
        <v>20</v>
      </c>
      <c r="J145" s="35">
        <f>' Capacity by Company'!J62</f>
        <v>20</v>
      </c>
      <c r="K145" s="35">
        <f>' Capacity by Company'!K62</f>
        <v>20</v>
      </c>
      <c r="L145" s="35">
        <f>' Capacity by Company'!L62</f>
        <v>20</v>
      </c>
      <c r="M145" s="35">
        <f>' Capacity by Company'!M62</f>
        <v>20</v>
      </c>
      <c r="N145" s="35">
        <f>' Capacity by Company'!N62</f>
        <v>20</v>
      </c>
      <c r="O145" s="35">
        <f>' Capacity by Company'!O62</f>
        <v>20</v>
      </c>
      <c r="P145" s="35">
        <f>' Capacity by Company'!P62</f>
        <v>20</v>
      </c>
      <c r="Q145" s="35">
        <f>' Capacity by Company'!Q62</f>
        <v>20</v>
      </c>
      <c r="R145" s="35">
        <f>' Capacity by Company'!R62</f>
        <v>20</v>
      </c>
      <c r="S145" s="35">
        <f>' Capacity by Company'!S62</f>
        <v>20</v>
      </c>
    </row>
    <row r="146" spans="1:25" x14ac:dyDescent="0.2">
      <c r="A146" s="73" t="s">
        <v>39</v>
      </c>
      <c r="B146" s="73" t="s">
        <v>107</v>
      </c>
      <c r="C146" s="100" t="s">
        <v>44</v>
      </c>
      <c r="D146" s="37">
        <f>'Production by Company'!D62</f>
        <v>17.714300000000001</v>
      </c>
      <c r="E146" s="37">
        <f>'Production by Company'!E62</f>
        <v>17.769200000000001</v>
      </c>
      <c r="F146" s="37">
        <f>'Production by Company'!F62</f>
        <v>17.824000000000002</v>
      </c>
      <c r="G146" s="37">
        <f>'Production by Company'!G62</f>
        <v>17.878799999999998</v>
      </c>
      <c r="H146" s="37">
        <f>'Production by Company'!H62</f>
        <v>18.1462</v>
      </c>
      <c r="I146" s="37">
        <f>'Production by Company'!I62</f>
        <v>17.008700000000001</v>
      </c>
      <c r="J146" s="37">
        <f>'Production by Company'!J62</f>
        <v>17.671299999999999</v>
      </c>
      <c r="K146" s="37">
        <f>'Production by Company'!K62</f>
        <v>17.733799999999999</v>
      </c>
      <c r="L146" s="37">
        <f>'Production by Company'!L62</f>
        <v>17.796399999999998</v>
      </c>
      <c r="M146" s="37">
        <f>'Production by Company'!M62</f>
        <v>17.858899999999998</v>
      </c>
      <c r="N146" s="37">
        <f>'Production by Company'!N62</f>
        <v>17.921500000000002</v>
      </c>
      <c r="O146" s="37">
        <f>'Production by Company'!O62</f>
        <v>17.984000000000002</v>
      </c>
      <c r="P146" s="37">
        <f>'Production by Company'!P62</f>
        <v>18.046600000000002</v>
      </c>
      <c r="Q146" s="37">
        <f>'Production by Company'!Q62</f>
        <v>18.109100000000002</v>
      </c>
      <c r="R146" s="37">
        <f>'Production by Company'!R62</f>
        <v>18.171700000000001</v>
      </c>
      <c r="S146" s="37">
        <f>'Production by Company'!S62</f>
        <v>18.234200000000001</v>
      </c>
    </row>
    <row r="147" spans="1:25" x14ac:dyDescent="0.2">
      <c r="A147" s="73" t="s">
        <v>39</v>
      </c>
      <c r="B147" s="73" t="s">
        <v>107</v>
      </c>
      <c r="C147" s="100" t="s">
        <v>45</v>
      </c>
      <c r="D147" s="36">
        <f t="shared" ref="D147:S147" si="229">(D146/D145)</f>
        <v>0.88571500000000003</v>
      </c>
      <c r="E147" s="36">
        <f t="shared" si="229"/>
        <v>0.88846000000000003</v>
      </c>
      <c r="F147" s="36">
        <f t="shared" si="229"/>
        <v>0.8912000000000001</v>
      </c>
      <c r="G147" s="36">
        <f t="shared" si="229"/>
        <v>0.89393999999999996</v>
      </c>
      <c r="H147" s="36">
        <f t="shared" si="229"/>
        <v>0.90731000000000006</v>
      </c>
      <c r="I147" s="36">
        <f t="shared" si="229"/>
        <v>0.85043500000000005</v>
      </c>
      <c r="J147" s="36">
        <f t="shared" si="229"/>
        <v>0.88356499999999993</v>
      </c>
      <c r="K147" s="36">
        <f t="shared" si="229"/>
        <v>0.88668999999999998</v>
      </c>
      <c r="L147" s="36">
        <f t="shared" si="229"/>
        <v>0.88981999999999994</v>
      </c>
      <c r="M147" s="36">
        <f t="shared" si="229"/>
        <v>0.89294499999999988</v>
      </c>
      <c r="N147" s="36">
        <f t="shared" si="229"/>
        <v>0.89607500000000007</v>
      </c>
      <c r="O147" s="36">
        <f t="shared" si="229"/>
        <v>0.89920000000000011</v>
      </c>
      <c r="P147" s="36">
        <f t="shared" si="229"/>
        <v>0.90233000000000008</v>
      </c>
      <c r="Q147" s="36">
        <f t="shared" si="229"/>
        <v>0.90545500000000012</v>
      </c>
      <c r="R147" s="36">
        <f t="shared" si="229"/>
        <v>0.90858500000000009</v>
      </c>
      <c r="S147" s="36">
        <f t="shared" si="229"/>
        <v>0.91171000000000002</v>
      </c>
    </row>
    <row r="148" spans="1:25" x14ac:dyDescent="0.2">
      <c r="A148" s="73" t="s">
        <v>39</v>
      </c>
      <c r="B148" s="73" t="s">
        <v>107</v>
      </c>
      <c r="C148" s="100" t="s">
        <v>46</v>
      </c>
      <c r="D148" s="101">
        <f>'Foreign Trade'!J14</f>
        <v>1.06344802</v>
      </c>
      <c r="E148" s="101">
        <f>'Foreign Trade'!K14</f>
        <v>1.12423502</v>
      </c>
      <c r="F148" s="101">
        <f>'Foreign Trade'!L14</f>
        <v>1.14688908</v>
      </c>
      <c r="G148" s="101">
        <f>'Foreign Trade'!M14</f>
        <v>1.08094756</v>
      </c>
      <c r="H148" s="101">
        <f>'Foreign Trade'!N14</f>
        <v>1.11122648</v>
      </c>
      <c r="I148" s="101">
        <f>'Foreign Trade'!O14</f>
        <v>0.90867999999999993</v>
      </c>
      <c r="J148" s="45"/>
      <c r="K148" s="45"/>
      <c r="L148" s="45"/>
      <c r="M148" s="45"/>
      <c r="N148" s="45"/>
      <c r="O148" s="45"/>
      <c r="P148" s="45"/>
      <c r="Q148" s="45"/>
      <c r="R148" s="45"/>
      <c r="S148" s="46"/>
    </row>
    <row r="149" spans="1:25" x14ac:dyDescent="0.2">
      <c r="A149" s="73" t="s">
        <v>39</v>
      </c>
      <c r="B149" s="73" t="s">
        <v>107</v>
      </c>
      <c r="C149" s="100" t="s">
        <v>47</v>
      </c>
      <c r="D149" s="101">
        <f>'Foreign Trade'!AK14</f>
        <v>0.32638136000000001</v>
      </c>
      <c r="E149" s="101">
        <f>'Foreign Trade'!AL14</f>
        <v>0.27999866000000001</v>
      </c>
      <c r="F149" s="101">
        <f>'Foreign Trade'!AM14</f>
        <v>0.25172823999999999</v>
      </c>
      <c r="G149" s="101">
        <f>'Foreign Trade'!AN14</f>
        <v>0.25229750000000001</v>
      </c>
      <c r="H149" s="101">
        <f>'Foreign Trade'!AO14</f>
        <v>0.24822079999999999</v>
      </c>
      <c r="I149" s="101">
        <f>'Foreign Trade'!AP14</f>
        <v>0.20784</v>
      </c>
      <c r="J149" s="45"/>
      <c r="K149" s="45"/>
      <c r="L149" s="45"/>
      <c r="M149" s="45"/>
      <c r="N149" s="45"/>
      <c r="O149" s="45"/>
      <c r="P149" s="45"/>
      <c r="Q149" s="45"/>
      <c r="R149" s="45"/>
      <c r="S149" s="46"/>
    </row>
    <row r="150" spans="1:25" x14ac:dyDescent="0.2">
      <c r="A150" s="73" t="s">
        <v>39</v>
      </c>
      <c r="B150" s="73" t="s">
        <v>107</v>
      </c>
      <c r="C150" s="100" t="s">
        <v>25</v>
      </c>
      <c r="D150" s="37">
        <f>2%*D146</f>
        <v>0.35428600000000005</v>
      </c>
      <c r="E150" s="37">
        <f t="shared" ref="E150:S150" si="230">2%*E146</f>
        <v>0.35538400000000003</v>
      </c>
      <c r="F150" s="37">
        <f t="shared" si="230"/>
        <v>0.35648000000000002</v>
      </c>
      <c r="G150" s="37">
        <f t="shared" si="230"/>
        <v>0.35757599999999995</v>
      </c>
      <c r="H150" s="37">
        <f t="shared" si="230"/>
        <v>0.36292400000000002</v>
      </c>
      <c r="I150" s="37">
        <f t="shared" si="230"/>
        <v>0.34017400000000003</v>
      </c>
      <c r="J150" s="37">
        <f t="shared" si="230"/>
        <v>0.35342599999999996</v>
      </c>
      <c r="K150" s="37">
        <f t="shared" si="230"/>
        <v>0.35467599999999999</v>
      </c>
      <c r="L150" s="37">
        <f t="shared" si="230"/>
        <v>0.35592799999999997</v>
      </c>
      <c r="M150" s="37">
        <f t="shared" si="230"/>
        <v>0.357178</v>
      </c>
      <c r="N150" s="37">
        <f t="shared" si="230"/>
        <v>0.35843000000000003</v>
      </c>
      <c r="O150" s="37">
        <f t="shared" si="230"/>
        <v>0.35968000000000006</v>
      </c>
      <c r="P150" s="37">
        <f t="shared" si="230"/>
        <v>0.36093200000000003</v>
      </c>
      <c r="Q150" s="37">
        <f t="shared" si="230"/>
        <v>0.36218200000000006</v>
      </c>
      <c r="R150" s="37">
        <f t="shared" si="230"/>
        <v>0.36343400000000003</v>
      </c>
      <c r="S150" s="37">
        <f t="shared" si="230"/>
        <v>0.36468400000000001</v>
      </c>
    </row>
    <row r="151" spans="1:25" x14ac:dyDescent="0.2">
      <c r="A151" s="73" t="s">
        <v>39</v>
      </c>
      <c r="B151" s="73" t="s">
        <v>107</v>
      </c>
      <c r="C151" s="100" t="s">
        <v>48</v>
      </c>
      <c r="D151" s="37">
        <f>D146+D148-D149-D150</f>
        <v>18.097080660000003</v>
      </c>
      <c r="E151" s="37">
        <f t="shared" ref="E151" si="231">E146+E148-E149-E150</f>
        <v>18.258052360000001</v>
      </c>
      <c r="F151" s="37">
        <f t="shared" ref="F151" si="232">F146+F148-F149-F150</f>
        <v>18.362680840000003</v>
      </c>
      <c r="G151" s="37">
        <f t="shared" ref="G151" si="233">G146+G148-G149-G150</f>
        <v>18.349874059999994</v>
      </c>
      <c r="H151" s="37">
        <f t="shared" ref="H151:I151" si="234">H146+H148-H149-H150</f>
        <v>18.646281680000001</v>
      </c>
      <c r="I151" s="323">
        <f t="shared" si="234"/>
        <v>17.369365999999999</v>
      </c>
      <c r="J151" s="37">
        <f t="shared" ref="J151:S151" si="235">I151+I151*J152</f>
        <v>17.576061455399998</v>
      </c>
      <c r="K151" s="37">
        <f t="shared" si="235"/>
        <v>17.980310868874199</v>
      </c>
      <c r="L151" s="37">
        <f t="shared" si="235"/>
        <v>18.499941852984662</v>
      </c>
      <c r="M151" s="37">
        <f t="shared" si="235"/>
        <v>19.206639631768677</v>
      </c>
      <c r="N151" s="37">
        <f t="shared" si="235"/>
        <v>20.013318496302961</v>
      </c>
      <c r="O151" s="37">
        <f t="shared" si="235"/>
        <v>20.933931147132899</v>
      </c>
      <c r="P151" s="37">
        <f t="shared" si="235"/>
        <v>21.91991930416286</v>
      </c>
      <c r="Q151" s="37">
        <f t="shared" si="235"/>
        <v>22.862475834241863</v>
      </c>
      <c r="R151" s="37">
        <f t="shared" si="235"/>
        <v>23.982737150119714</v>
      </c>
      <c r="S151" s="37">
        <f t="shared" si="235"/>
        <v>25.25382221907606</v>
      </c>
      <c r="T151" s="197">
        <f>(S151/J151)^(1/9)-1</f>
        <v>4.1092951680013146E-2</v>
      </c>
      <c r="V151" s="347">
        <v>0.02</v>
      </c>
    </row>
    <row r="152" spans="1:25" x14ac:dyDescent="0.2">
      <c r="A152" s="73" t="s">
        <v>39</v>
      </c>
      <c r="B152" s="73" t="s">
        <v>107</v>
      </c>
      <c r="C152" s="102" t="s">
        <v>327</v>
      </c>
      <c r="D152" s="36"/>
      <c r="E152" s="36">
        <f>E151/D151-1</f>
        <v>8.8948987421928472E-3</v>
      </c>
      <c r="F152" s="36">
        <f>F151/E151-1</f>
        <v>5.730538939039409E-3</v>
      </c>
      <c r="G152" s="36">
        <f t="shared" ref="G152" si="236">G151/F151-1</f>
        <v>-6.974352008619622E-4</v>
      </c>
      <c r="H152" s="36">
        <f t="shared" ref="H152:I152" si="237">H151/G151-1</f>
        <v>1.6153114677017522E-2</v>
      </c>
      <c r="I152" s="322">
        <f t="shared" si="237"/>
        <v>-6.848098199490471E-2</v>
      </c>
      <c r="J152" s="322">
        <v>1.1899999999999997E-2</v>
      </c>
      <c r="K152" s="322">
        <v>2.3000000000000003E-2</v>
      </c>
      <c r="L152" s="322">
        <v>2.8899999999999999E-2</v>
      </c>
      <c r="M152" s="322">
        <v>3.8199999999999998E-2</v>
      </c>
      <c r="N152" s="322">
        <v>4.1999999999999996E-2</v>
      </c>
      <c r="O152" s="322">
        <v>4.6000000000000013E-2</v>
      </c>
      <c r="P152" s="322">
        <v>4.7100000000000003E-2</v>
      </c>
      <c r="Q152" s="322">
        <v>4.2999999999999997E-2</v>
      </c>
      <c r="R152" s="322">
        <v>4.9000000000000016E-2</v>
      </c>
      <c r="S152" s="322">
        <v>5.3000000000000005E-2</v>
      </c>
      <c r="U152" s="331">
        <v>2.0199999999999999E-2</v>
      </c>
      <c r="V152" s="53">
        <v>1000</v>
      </c>
    </row>
    <row r="153" spans="1:25" ht="13.5" thickBot="1" x14ac:dyDescent="0.25">
      <c r="A153" s="262" t="s">
        <v>39</v>
      </c>
      <c r="B153" s="262" t="s">
        <v>107</v>
      </c>
      <c r="C153" s="103" t="s">
        <v>328</v>
      </c>
      <c r="D153" s="47">
        <f>D146-D151</f>
        <v>-0.38278066000000166</v>
      </c>
      <c r="E153" s="47">
        <f t="shared" ref="E153:S153" si="238">E146-E151</f>
        <v>-0.48885235999999921</v>
      </c>
      <c r="F153" s="47">
        <f t="shared" si="238"/>
        <v>-0.53868084000000138</v>
      </c>
      <c r="G153" s="47">
        <f t="shared" si="238"/>
        <v>-0.47107405999999585</v>
      </c>
      <c r="H153" s="47">
        <f t="shared" si="238"/>
        <v>-0.50008168000000097</v>
      </c>
      <c r="I153" s="47">
        <f t="shared" si="238"/>
        <v>-0.36066599999999838</v>
      </c>
      <c r="J153" s="47">
        <f t="shared" si="238"/>
        <v>9.5238544600000807E-2</v>
      </c>
      <c r="K153" s="47">
        <f t="shared" si="238"/>
        <v>-0.24651086887419993</v>
      </c>
      <c r="L153" s="47">
        <f t="shared" si="238"/>
        <v>-0.70354185298466376</v>
      </c>
      <c r="M153" s="47">
        <f t="shared" si="238"/>
        <v>-1.3477396317686789</v>
      </c>
      <c r="N153" s="47">
        <f t="shared" si="238"/>
        <v>-2.0918184963029596</v>
      </c>
      <c r="O153" s="47">
        <f t="shared" si="238"/>
        <v>-2.9499311471328973</v>
      </c>
      <c r="P153" s="47">
        <f t="shared" si="238"/>
        <v>-3.8733193041628589</v>
      </c>
      <c r="Q153" s="47">
        <f t="shared" si="238"/>
        <v>-4.7533758342418615</v>
      </c>
      <c r="R153" s="47">
        <f t="shared" si="238"/>
        <v>-5.8110371501197129</v>
      </c>
      <c r="S153" s="47">
        <f t="shared" si="238"/>
        <v>-7.0196222190760587</v>
      </c>
    </row>
    <row r="154" spans="1:25" x14ac:dyDescent="0.2">
      <c r="A154" s="73" t="s">
        <v>39</v>
      </c>
      <c r="B154" s="73" t="s">
        <v>54</v>
      </c>
      <c r="C154" s="100" t="s">
        <v>43</v>
      </c>
      <c r="D154" s="35">
        <f>' Capacity by Company'!D63</f>
        <v>40</v>
      </c>
      <c r="E154" s="321">
        <f>' Capacity by Company'!E63</f>
        <v>40</v>
      </c>
      <c r="F154" s="321">
        <f>' Capacity by Company'!F63</f>
        <v>40</v>
      </c>
      <c r="G154" s="321">
        <f>' Capacity by Company'!G63</f>
        <v>40</v>
      </c>
      <c r="H154" s="321">
        <f>' Capacity by Company'!H63</f>
        <v>40</v>
      </c>
      <c r="I154" s="321">
        <f>' Capacity by Company'!I63</f>
        <v>40</v>
      </c>
      <c r="J154" s="321">
        <f>' Capacity by Company'!J63</f>
        <v>40</v>
      </c>
      <c r="K154" s="321">
        <f>' Capacity by Company'!K63</f>
        <v>40</v>
      </c>
      <c r="L154" s="321">
        <f>' Capacity by Company'!L63</f>
        <v>40</v>
      </c>
      <c r="M154" s="321">
        <f>' Capacity by Company'!M63</f>
        <v>40</v>
      </c>
      <c r="N154" s="321">
        <f>' Capacity by Company'!N63</f>
        <v>40</v>
      </c>
      <c r="O154" s="321">
        <f>' Capacity by Company'!O63</f>
        <v>40</v>
      </c>
      <c r="P154" s="321">
        <f>' Capacity by Company'!P63</f>
        <v>40</v>
      </c>
      <c r="Q154" s="321">
        <f>' Capacity by Company'!Q63</f>
        <v>40</v>
      </c>
      <c r="R154" s="321">
        <f>' Capacity by Company'!R63</f>
        <v>40</v>
      </c>
      <c r="S154" s="321">
        <f>' Capacity by Company'!S63</f>
        <v>40</v>
      </c>
    </row>
    <row r="155" spans="1:25" x14ac:dyDescent="0.2">
      <c r="A155" s="73" t="s">
        <v>39</v>
      </c>
      <c r="B155" s="73" t="s">
        <v>54</v>
      </c>
      <c r="C155" s="100" t="s">
        <v>44</v>
      </c>
      <c r="D155" s="37">
        <f>'Production by Company'!D63</f>
        <v>35.428699999999999</v>
      </c>
      <c r="E155" s="37">
        <f>'Production by Company'!E63</f>
        <v>35.5383</v>
      </c>
      <c r="F155" s="37">
        <f>'Production by Company'!F63</f>
        <v>35.648000000000003</v>
      </c>
      <c r="G155" s="37">
        <f>'Production by Company'!G63</f>
        <v>35.757599999999996</v>
      </c>
      <c r="H155" s="37">
        <f>'Production by Company'!H63</f>
        <v>35.492400000000004</v>
      </c>
      <c r="I155" s="37">
        <f>'Production by Company'!I63</f>
        <v>34.017499999999998</v>
      </c>
      <c r="J155" s="37">
        <f>'Production by Company'!J63</f>
        <v>35.342599999999997</v>
      </c>
      <c r="K155" s="37">
        <f>'Production by Company'!K63</f>
        <v>35.467700000000001</v>
      </c>
      <c r="L155" s="37">
        <f>'Production by Company'!L63</f>
        <v>35.592799999999997</v>
      </c>
      <c r="M155" s="37">
        <f>'Production by Company'!M63</f>
        <v>35.7179</v>
      </c>
      <c r="N155" s="37">
        <f>'Production by Company'!N63</f>
        <v>35.843000000000004</v>
      </c>
      <c r="O155" s="37">
        <f>'Production by Company'!O63</f>
        <v>35.9681</v>
      </c>
      <c r="P155" s="37">
        <f>'Production by Company'!P63</f>
        <v>36.093200000000003</v>
      </c>
      <c r="Q155" s="37">
        <f>'Production by Company'!Q63</f>
        <v>36.218299999999999</v>
      </c>
      <c r="R155" s="37">
        <f>'Production by Company'!R63</f>
        <v>36.343400000000003</v>
      </c>
      <c r="S155" s="37">
        <f>'Production by Company'!S63</f>
        <v>36.468499999999999</v>
      </c>
    </row>
    <row r="156" spans="1:25" x14ac:dyDescent="0.2">
      <c r="A156" s="73" t="s">
        <v>39</v>
      </c>
      <c r="B156" s="73" t="s">
        <v>54</v>
      </c>
      <c r="C156" s="100" t="s">
        <v>45</v>
      </c>
      <c r="D156" s="36">
        <f t="shared" ref="D156:S156" si="239">(D155/D154)</f>
        <v>0.88571749999999994</v>
      </c>
      <c r="E156" s="36">
        <f t="shared" si="239"/>
        <v>0.88845750000000001</v>
      </c>
      <c r="F156" s="36">
        <f t="shared" si="239"/>
        <v>0.8912000000000001</v>
      </c>
      <c r="G156" s="36">
        <f t="shared" si="239"/>
        <v>0.89393999999999996</v>
      </c>
      <c r="H156" s="36">
        <f t="shared" si="239"/>
        <v>0.88731000000000004</v>
      </c>
      <c r="I156" s="36">
        <f t="shared" si="239"/>
        <v>0.85043749999999996</v>
      </c>
      <c r="J156" s="36">
        <f t="shared" si="239"/>
        <v>0.88356499999999993</v>
      </c>
      <c r="K156" s="36">
        <f t="shared" si="239"/>
        <v>0.88669249999999999</v>
      </c>
      <c r="L156" s="36">
        <f t="shared" si="239"/>
        <v>0.88981999999999994</v>
      </c>
      <c r="M156" s="36">
        <f t="shared" si="239"/>
        <v>0.89294750000000001</v>
      </c>
      <c r="N156" s="36">
        <f t="shared" si="239"/>
        <v>0.89607500000000007</v>
      </c>
      <c r="O156" s="36">
        <f t="shared" si="239"/>
        <v>0.89920250000000002</v>
      </c>
      <c r="P156" s="36">
        <f t="shared" si="239"/>
        <v>0.90233000000000008</v>
      </c>
      <c r="Q156" s="36">
        <f t="shared" si="239"/>
        <v>0.90545750000000003</v>
      </c>
      <c r="R156" s="36">
        <f t="shared" si="239"/>
        <v>0.90858500000000009</v>
      </c>
      <c r="S156" s="36">
        <f t="shared" si="239"/>
        <v>0.91171249999999993</v>
      </c>
    </row>
    <row r="157" spans="1:25" x14ac:dyDescent="0.2">
      <c r="A157" s="73" t="s">
        <v>39</v>
      </c>
      <c r="B157" s="73" t="s">
        <v>54</v>
      </c>
      <c r="C157" s="100" t="s">
        <v>46</v>
      </c>
      <c r="D157" s="326">
        <f t="shared" ref="D157:I158" si="240">T157-SUM(D148,D139,D130,D121,D112,D103,D94)</f>
        <v>2.0319827999999998</v>
      </c>
      <c r="E157" s="326">
        <f t="shared" si="240"/>
        <v>2.0783157200000009</v>
      </c>
      <c r="F157" s="326">
        <f t="shared" si="240"/>
        <v>1.8711942000000015</v>
      </c>
      <c r="G157" s="326">
        <f t="shared" si="240"/>
        <v>1.6777338600000018</v>
      </c>
      <c r="H157" s="326">
        <f t="shared" si="240"/>
        <v>1.5568582000000006</v>
      </c>
      <c r="I157" s="326">
        <f t="shared" si="240"/>
        <v>1.49038</v>
      </c>
      <c r="J157" s="45"/>
      <c r="K157" s="45"/>
      <c r="L157" s="45"/>
      <c r="M157" s="45"/>
      <c r="N157" s="45"/>
      <c r="O157" s="45"/>
      <c r="P157" s="45"/>
      <c r="Q157" s="45"/>
      <c r="R157" s="45"/>
      <c r="S157" s="46"/>
      <c r="T157" s="341">
        <v>10.31644</v>
      </c>
      <c r="U157" s="341">
        <v>10.668760000000001</v>
      </c>
      <c r="V157" s="341">
        <v>10.889980000000001</v>
      </c>
      <c r="W157" s="341">
        <v>10.591700000000001</v>
      </c>
      <c r="X157" s="341">
        <v>9.9817600000000013</v>
      </c>
      <c r="Y157" s="341">
        <v>9.1356400000000004</v>
      </c>
    </row>
    <row r="158" spans="1:25" x14ac:dyDescent="0.2">
      <c r="A158" s="73" t="s">
        <v>39</v>
      </c>
      <c r="B158" s="73" t="s">
        <v>54</v>
      </c>
      <c r="C158" s="100" t="s">
        <v>47</v>
      </c>
      <c r="D158" s="326">
        <f t="shared" si="240"/>
        <v>1.4102744800000018</v>
      </c>
      <c r="E158" s="326">
        <f t="shared" si="240"/>
        <v>1.3565005199999991</v>
      </c>
      <c r="F158" s="326">
        <f t="shared" si="240"/>
        <v>1.2114942800000001</v>
      </c>
      <c r="G158" s="326">
        <f t="shared" si="240"/>
        <v>1.1703028999999976</v>
      </c>
      <c r="H158" s="326">
        <f t="shared" si="240"/>
        <v>1.5805409200000025</v>
      </c>
      <c r="I158" s="326">
        <f t="shared" si="240"/>
        <v>1.5240600000000004</v>
      </c>
      <c r="J158" s="45"/>
      <c r="K158" s="45"/>
      <c r="L158" s="45"/>
      <c r="M158" s="45"/>
      <c r="N158" s="45"/>
      <c r="O158" s="45"/>
      <c r="P158" s="45"/>
      <c r="Q158" s="45"/>
      <c r="R158" s="45"/>
      <c r="S158" s="46"/>
      <c r="T158" s="45">
        <v>12.143360000000001</v>
      </c>
      <c r="U158" s="45">
        <v>12.06724</v>
      </c>
      <c r="V158" s="45">
        <v>12.24494</v>
      </c>
      <c r="W158" s="45">
        <v>12.173599999999999</v>
      </c>
      <c r="X158" s="45">
        <v>12.056220000000001</v>
      </c>
      <c r="Y158" s="45">
        <v>11.4581</v>
      </c>
    </row>
    <row r="159" spans="1:25" x14ac:dyDescent="0.2">
      <c r="A159" s="73" t="s">
        <v>39</v>
      </c>
      <c r="B159" s="73" t="s">
        <v>54</v>
      </c>
      <c r="C159" s="100" t="s">
        <v>25</v>
      </c>
      <c r="D159" s="37">
        <f>2%*D155</f>
        <v>0.70857400000000004</v>
      </c>
      <c r="E159" s="37">
        <f t="shared" ref="E159:S159" si="241">2%*E155</f>
        <v>0.71076600000000001</v>
      </c>
      <c r="F159" s="37">
        <f t="shared" si="241"/>
        <v>0.71296000000000004</v>
      </c>
      <c r="G159" s="37">
        <f t="shared" si="241"/>
        <v>0.7151519999999999</v>
      </c>
      <c r="H159" s="37">
        <f t="shared" si="241"/>
        <v>0.70984800000000003</v>
      </c>
      <c r="I159" s="37">
        <f t="shared" si="241"/>
        <v>0.68035000000000001</v>
      </c>
      <c r="J159" s="37">
        <f t="shared" si="241"/>
        <v>0.70685199999999992</v>
      </c>
      <c r="K159" s="37">
        <f t="shared" si="241"/>
        <v>0.70935400000000004</v>
      </c>
      <c r="L159" s="37">
        <f t="shared" si="241"/>
        <v>0.71185599999999993</v>
      </c>
      <c r="M159" s="37">
        <f t="shared" si="241"/>
        <v>0.71435800000000005</v>
      </c>
      <c r="N159" s="37">
        <f t="shared" si="241"/>
        <v>0.71686000000000005</v>
      </c>
      <c r="O159" s="37">
        <f t="shared" si="241"/>
        <v>0.71936200000000006</v>
      </c>
      <c r="P159" s="37">
        <f t="shared" si="241"/>
        <v>0.72186400000000006</v>
      </c>
      <c r="Q159" s="37">
        <f t="shared" si="241"/>
        <v>0.72436599999999995</v>
      </c>
      <c r="R159" s="37">
        <f t="shared" si="241"/>
        <v>0.72686800000000007</v>
      </c>
      <c r="S159" s="37">
        <f t="shared" si="241"/>
        <v>0.72936999999999996</v>
      </c>
      <c r="T159" s="197"/>
    </row>
    <row r="160" spans="1:25" x14ac:dyDescent="0.2">
      <c r="A160" s="73" t="s">
        <v>39</v>
      </c>
      <c r="B160" s="73" t="s">
        <v>54</v>
      </c>
      <c r="C160" s="100" t="s">
        <v>48</v>
      </c>
      <c r="D160" s="37">
        <f>D155+D157-D158-D159</f>
        <v>35.341834320000004</v>
      </c>
      <c r="E160" s="323">
        <f t="shared" ref="E160:I160" si="242">E155+E157-E158-E159</f>
        <v>35.549349200000002</v>
      </c>
      <c r="F160" s="323">
        <f t="shared" si="242"/>
        <v>35.594739920000002</v>
      </c>
      <c r="G160" s="323">
        <f t="shared" si="242"/>
        <v>35.549878960000001</v>
      </c>
      <c r="H160" s="323">
        <f t="shared" si="242"/>
        <v>34.758869279999999</v>
      </c>
      <c r="I160" s="323">
        <f t="shared" si="242"/>
        <v>33.303470000000004</v>
      </c>
      <c r="J160" s="37">
        <f t="shared" ref="J160" si="243">J155+J157-J158-J159</f>
        <v>34.635748</v>
      </c>
      <c r="K160" s="37">
        <f t="shared" ref="K160" si="244">K155+K157-K158-K159</f>
        <v>34.758346000000003</v>
      </c>
      <c r="L160" s="37">
        <f t="shared" ref="L160" si="245">L155+L157-L158-L159</f>
        <v>34.880944</v>
      </c>
      <c r="M160" s="37">
        <f t="shared" ref="M160" si="246">M155+M157-M158-M159</f>
        <v>35.003542000000003</v>
      </c>
      <c r="N160" s="37">
        <f t="shared" ref="N160" si="247">N155+N157-N158-N159</f>
        <v>35.126140000000007</v>
      </c>
      <c r="O160" s="37">
        <f t="shared" ref="O160" si="248">O155+O157-O158-O159</f>
        <v>35.248738000000003</v>
      </c>
      <c r="P160" s="37">
        <f t="shared" ref="P160" si="249">P155+P157-P158-P159</f>
        <v>35.371335999999999</v>
      </c>
      <c r="Q160" s="37">
        <f t="shared" ref="Q160" si="250">Q155+Q157-Q158-Q159</f>
        <v>35.493933999999996</v>
      </c>
      <c r="R160" s="37">
        <f t="shared" ref="R160" si="251">R155+R157-R158-R159</f>
        <v>35.616531999999999</v>
      </c>
      <c r="S160" s="37">
        <f t="shared" ref="S160" si="252">S155+S157-S158-S159</f>
        <v>35.739129999999996</v>
      </c>
      <c r="T160" s="197"/>
    </row>
    <row r="161" spans="1:21" x14ac:dyDescent="0.2">
      <c r="A161" s="73" t="s">
        <v>39</v>
      </c>
      <c r="B161" s="73" t="s">
        <v>54</v>
      </c>
      <c r="C161" s="102" t="s">
        <v>327</v>
      </c>
      <c r="D161" s="36"/>
      <c r="E161" s="36">
        <f>E160/D160-1</f>
        <v>5.8716499579809511E-3</v>
      </c>
      <c r="F161" s="36">
        <f>F160/E160-1</f>
        <v>1.2768368766649107E-3</v>
      </c>
      <c r="G161" s="36">
        <f t="shared" ref="G161" si="253">G160/F160-1</f>
        <v>-1.2603255453145223E-3</v>
      </c>
      <c r="H161" s="36">
        <f t="shared" ref="H161:I161" si="254">H160/G160-1</f>
        <v>-2.2250699668767693E-2</v>
      </c>
      <c r="I161" s="322">
        <f t="shared" si="254"/>
        <v>-4.1871306810242537E-2</v>
      </c>
      <c r="J161" s="322">
        <v>8.7999999999999971E-3</v>
      </c>
      <c r="K161" s="322">
        <v>1.9900000000000004E-2</v>
      </c>
      <c r="L161" s="322">
        <v>2.58E-2</v>
      </c>
      <c r="M161" s="322">
        <v>3.5099999999999999E-2</v>
      </c>
      <c r="N161" s="322">
        <v>3.8899999999999997E-2</v>
      </c>
      <c r="O161" s="322">
        <v>4.2900000000000015E-2</v>
      </c>
      <c r="P161" s="322">
        <v>4.4000000000000004E-2</v>
      </c>
      <c r="Q161" s="322">
        <v>3.9899999999999998E-2</v>
      </c>
      <c r="R161" s="322">
        <v>4.5900000000000017E-2</v>
      </c>
      <c r="S161" s="322">
        <v>4.9900000000000007E-2</v>
      </c>
      <c r="U161" s="331">
        <v>2.41E-2</v>
      </c>
    </row>
    <row r="162" spans="1:21" ht="13.5" thickBot="1" x14ac:dyDescent="0.25">
      <c r="A162" s="262" t="s">
        <v>39</v>
      </c>
      <c r="B162" s="262" t="s">
        <v>54</v>
      </c>
      <c r="C162" s="103" t="s">
        <v>328</v>
      </c>
      <c r="D162" s="47">
        <f>D155-D160</f>
        <v>8.6865679999995393E-2</v>
      </c>
      <c r="E162" s="47">
        <f t="shared" ref="E162:S162" si="255">E155-E160</f>
        <v>-1.1049200000002202E-2</v>
      </c>
      <c r="F162" s="47">
        <f t="shared" si="255"/>
        <v>5.3260080000001153E-2</v>
      </c>
      <c r="G162" s="47">
        <f t="shared" si="255"/>
        <v>0.20772103999999558</v>
      </c>
      <c r="H162" s="47">
        <f t="shared" si="255"/>
        <v>0.73353072000000452</v>
      </c>
      <c r="I162" s="47">
        <f t="shared" si="255"/>
        <v>0.71402999999999395</v>
      </c>
      <c r="J162" s="47">
        <f t="shared" si="255"/>
        <v>0.70685199999999782</v>
      </c>
      <c r="K162" s="47">
        <f t="shared" si="255"/>
        <v>0.7093539999999976</v>
      </c>
      <c r="L162" s="47">
        <f t="shared" si="255"/>
        <v>0.71185599999999738</v>
      </c>
      <c r="M162" s="47">
        <f t="shared" si="255"/>
        <v>0.71435799999999716</v>
      </c>
      <c r="N162" s="47">
        <f t="shared" si="255"/>
        <v>0.71685999999999694</v>
      </c>
      <c r="O162" s="47">
        <f t="shared" si="255"/>
        <v>0.71936199999999673</v>
      </c>
      <c r="P162" s="47">
        <f t="shared" si="255"/>
        <v>0.72186400000000361</v>
      </c>
      <c r="Q162" s="47">
        <f t="shared" si="255"/>
        <v>0.7243660000000034</v>
      </c>
      <c r="R162" s="47">
        <f t="shared" si="255"/>
        <v>0.72686800000000318</v>
      </c>
      <c r="S162" s="47">
        <f t="shared" si="255"/>
        <v>0.72937000000000296</v>
      </c>
    </row>
    <row r="163" spans="1:21" x14ac:dyDescent="0.2">
      <c r="A163" s="267" t="s">
        <v>39</v>
      </c>
      <c r="B163" s="31" t="s">
        <v>58</v>
      </c>
      <c r="C163" s="268" t="s">
        <v>43</v>
      </c>
      <c r="D163" s="266">
        <f>' Capacity by Company'!D64</f>
        <v>208</v>
      </c>
      <c r="E163" s="266">
        <f>' Capacity by Company'!E64</f>
        <v>208</v>
      </c>
      <c r="F163" s="266">
        <f>' Capacity by Company'!F64</f>
        <v>208</v>
      </c>
      <c r="G163" s="266">
        <f>' Capacity by Company'!G64</f>
        <v>208</v>
      </c>
      <c r="H163" s="266">
        <f>' Capacity by Company'!H64</f>
        <v>208</v>
      </c>
      <c r="I163" s="266">
        <f>' Capacity by Company'!I64</f>
        <v>213</v>
      </c>
      <c r="J163" s="266">
        <f>' Capacity by Company'!J64</f>
        <v>213</v>
      </c>
      <c r="K163" s="266">
        <f>' Capacity by Company'!K64</f>
        <v>213</v>
      </c>
      <c r="L163" s="266">
        <f>' Capacity by Company'!L64</f>
        <v>213</v>
      </c>
      <c r="M163" s="266">
        <f>' Capacity by Company'!M64</f>
        <v>213</v>
      </c>
      <c r="N163" s="266">
        <f>' Capacity by Company'!N64</f>
        <v>213</v>
      </c>
      <c r="O163" s="266">
        <f>' Capacity by Company'!O64</f>
        <v>213</v>
      </c>
      <c r="P163" s="266">
        <f>' Capacity by Company'!P64</f>
        <v>213</v>
      </c>
      <c r="Q163" s="266">
        <f>' Capacity by Company'!Q64</f>
        <v>213</v>
      </c>
      <c r="R163" s="266">
        <f>' Capacity by Company'!R64</f>
        <v>213</v>
      </c>
      <c r="S163" s="266">
        <f>' Capacity by Company'!S64</f>
        <v>213</v>
      </c>
    </row>
    <row r="164" spans="1:21" x14ac:dyDescent="0.2">
      <c r="A164" s="267" t="s">
        <v>39</v>
      </c>
      <c r="B164" s="31" t="s">
        <v>58</v>
      </c>
      <c r="C164" s="268" t="s">
        <v>44</v>
      </c>
      <c r="D164" s="272">
        <f>'Production by Company'!D64</f>
        <v>169.59909999999999</v>
      </c>
      <c r="E164" s="272">
        <f>'Production by Company'!E64</f>
        <v>172.07190000000003</v>
      </c>
      <c r="F164" s="272">
        <f>'Production by Company'!F64</f>
        <v>172.40120000000002</v>
      </c>
      <c r="G164" s="272">
        <f>'Production by Company'!G64</f>
        <v>172.50200000000001</v>
      </c>
      <c r="H164" s="272">
        <f>'Production by Company'!H64</f>
        <v>174.49020000000002</v>
      </c>
      <c r="I164" s="272">
        <f>'Production by Company'!I64</f>
        <v>169.9503</v>
      </c>
      <c r="J164" s="272">
        <f>'Production by Company'!J64</f>
        <v>176.39449999999999</v>
      </c>
      <c r="K164" s="272">
        <f>'Production by Company'!K64</f>
        <v>177.66839999999999</v>
      </c>
      <c r="L164" s="272">
        <f>'Production by Company'!L64</f>
        <v>178.61069999999998</v>
      </c>
      <c r="M164" s="272">
        <f>'Production by Company'!M64</f>
        <v>180.15269999999998</v>
      </c>
      <c r="N164" s="272">
        <f>'Production by Company'!N64</f>
        <v>181.09490000000002</v>
      </c>
      <c r="O164" s="272">
        <f>'Production by Company'!O64</f>
        <v>183.13689999999997</v>
      </c>
      <c r="P164" s="272">
        <f>'Production by Company'!P64</f>
        <v>183.89920000000001</v>
      </c>
      <c r="Q164" s="272">
        <f>'Production by Company'!Q64</f>
        <v>186.62130000000002</v>
      </c>
      <c r="R164" s="272">
        <f>'Production by Company'!R64</f>
        <v>188.46340000000001</v>
      </c>
      <c r="S164" s="272">
        <f>'Production by Company'!S64</f>
        <v>189.6054</v>
      </c>
    </row>
    <row r="165" spans="1:21" x14ac:dyDescent="0.2">
      <c r="A165" s="267" t="s">
        <v>39</v>
      </c>
      <c r="B165" s="31" t="s">
        <v>58</v>
      </c>
      <c r="C165" s="268" t="s">
        <v>45</v>
      </c>
      <c r="D165" s="269">
        <f t="shared" ref="D165:S165" si="256">(D164/D163)</f>
        <v>0.81538028846153843</v>
      </c>
      <c r="E165" s="269">
        <f t="shared" si="256"/>
        <v>0.82726875000000011</v>
      </c>
      <c r="F165" s="269">
        <f t="shared" si="256"/>
        <v>0.82885192307692312</v>
      </c>
      <c r="G165" s="269">
        <f t="shared" si="256"/>
        <v>0.82933653846153854</v>
      </c>
      <c r="H165" s="269">
        <f t="shared" si="256"/>
        <v>0.83889519230769238</v>
      </c>
      <c r="I165" s="269">
        <f t="shared" si="256"/>
        <v>0.7978887323943662</v>
      </c>
      <c r="J165" s="269">
        <f t="shared" si="256"/>
        <v>0.82814319248826285</v>
      </c>
      <c r="K165" s="269">
        <f t="shared" si="256"/>
        <v>0.83412394366197185</v>
      </c>
      <c r="L165" s="269">
        <f t="shared" si="256"/>
        <v>0.83854788732394359</v>
      </c>
      <c r="M165" s="269">
        <f t="shared" si="256"/>
        <v>0.84578732394366185</v>
      </c>
      <c r="N165" s="269">
        <f t="shared" si="256"/>
        <v>0.85021079812206579</v>
      </c>
      <c r="O165" s="269">
        <f t="shared" si="256"/>
        <v>0.85979765258215946</v>
      </c>
      <c r="P165" s="269">
        <f t="shared" si="256"/>
        <v>0.8633765258215963</v>
      </c>
      <c r="Q165" s="269">
        <f t="shared" si="256"/>
        <v>0.87615633802816906</v>
      </c>
      <c r="R165" s="269">
        <f t="shared" si="256"/>
        <v>0.88480469483568081</v>
      </c>
      <c r="S165" s="269">
        <f t="shared" si="256"/>
        <v>0.89016619718309864</v>
      </c>
    </row>
    <row r="166" spans="1:21" x14ac:dyDescent="0.2">
      <c r="A166" s="267" t="s">
        <v>39</v>
      </c>
      <c r="B166" s="31" t="s">
        <v>58</v>
      </c>
      <c r="C166" s="268" t="s">
        <v>46</v>
      </c>
      <c r="D166" s="270">
        <v>33.25</v>
      </c>
      <c r="E166" s="270">
        <v>35.72</v>
      </c>
      <c r="F166" s="270">
        <v>37.43</v>
      </c>
      <c r="G166" s="270">
        <v>40.56</v>
      </c>
      <c r="H166" s="270">
        <v>44.73</v>
      </c>
      <c r="I166" s="270">
        <v>35.61</v>
      </c>
      <c r="J166" s="270"/>
      <c r="K166" s="270"/>
      <c r="L166" s="270"/>
      <c r="M166" s="270"/>
      <c r="N166" s="270"/>
      <c r="O166" s="270"/>
      <c r="P166" s="270"/>
      <c r="Q166" s="270"/>
      <c r="R166" s="270"/>
      <c r="S166" s="271"/>
    </row>
    <row r="167" spans="1:21" x14ac:dyDescent="0.2">
      <c r="A167" s="267" t="s">
        <v>39</v>
      </c>
      <c r="B167" s="31" t="s">
        <v>58</v>
      </c>
      <c r="C167" s="268" t="s">
        <v>47</v>
      </c>
      <c r="D167" s="270">
        <v>28.05</v>
      </c>
      <c r="E167" s="270">
        <v>28.15</v>
      </c>
      <c r="F167" s="270">
        <v>26.4</v>
      </c>
      <c r="G167" s="270">
        <v>23.71</v>
      </c>
      <c r="H167" s="270">
        <v>25.55</v>
      </c>
      <c r="I167" s="270">
        <v>24.25</v>
      </c>
      <c r="J167" s="270"/>
      <c r="K167" s="270"/>
      <c r="L167" s="270"/>
      <c r="M167" s="270"/>
      <c r="N167" s="270"/>
      <c r="O167" s="270"/>
      <c r="P167" s="270"/>
      <c r="Q167" s="270"/>
      <c r="R167" s="270"/>
      <c r="S167" s="271"/>
    </row>
    <row r="168" spans="1:21" x14ac:dyDescent="0.2">
      <c r="A168" s="267" t="s">
        <v>39</v>
      </c>
      <c r="B168" s="31" t="s">
        <v>58</v>
      </c>
      <c r="C168" s="268" t="s">
        <v>25</v>
      </c>
      <c r="D168" s="270">
        <f>D150+D141+D132+D123+D114+D96+D159+D105</f>
        <v>3.7087920000000008</v>
      </c>
      <c r="E168" s="270">
        <f t="shared" ref="E168:I168" si="257">E150+E141+E132+E123+E114+E96+E159+E105</f>
        <v>3.7644880000000001</v>
      </c>
      <c r="F168" s="270">
        <f t="shared" si="257"/>
        <v>3.773584</v>
      </c>
      <c r="G168" s="270">
        <f t="shared" si="257"/>
        <v>3.7744999999999997</v>
      </c>
      <c r="H168" s="270">
        <f t="shared" si="257"/>
        <v>3.8210540000000002</v>
      </c>
      <c r="I168" s="270">
        <f t="shared" si="257"/>
        <v>3.7143760000000001</v>
      </c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</row>
    <row r="169" spans="1:21" x14ac:dyDescent="0.2">
      <c r="A169" s="267" t="s">
        <v>39</v>
      </c>
      <c r="B169" s="31" t="s">
        <v>58</v>
      </c>
      <c r="C169" s="268" t="s">
        <v>428</v>
      </c>
      <c r="D169" s="513">
        <f>D164+D166-D167-D168</f>
        <v>171.09030799999999</v>
      </c>
      <c r="E169" s="513">
        <f t="shared" ref="E169:I169" si="258">E164+E166-E167-E168</f>
        <v>175.87741200000002</v>
      </c>
      <c r="F169" s="513">
        <f t="shared" si="258"/>
        <v>179.65761600000002</v>
      </c>
      <c r="G169" s="513">
        <f t="shared" si="258"/>
        <v>185.57750000000001</v>
      </c>
      <c r="H169" s="513">
        <f t="shared" si="258"/>
        <v>189.84914599999999</v>
      </c>
      <c r="I169" s="513">
        <f t="shared" si="258"/>
        <v>177.595924</v>
      </c>
      <c r="J169" s="513">
        <f t="shared" ref="J169:S169" si="259">J151+J142+J133+J124+J115+J97+J160+J106</f>
        <v>184.0697340584</v>
      </c>
      <c r="K169" s="513">
        <f t="shared" si="259"/>
        <v>188.97545825735622</v>
      </c>
      <c r="L169" s="513">
        <f t="shared" si="259"/>
        <v>194.94940118278677</v>
      </c>
      <c r="M169" s="513">
        <f t="shared" si="259"/>
        <v>202.63939341545444</v>
      </c>
      <c r="N169" s="513">
        <f t="shared" si="259"/>
        <v>211.32975549089258</v>
      </c>
      <c r="O169" s="513">
        <f t="shared" si="259"/>
        <v>221.16868012709435</v>
      </c>
      <c r="P169" s="513">
        <f t="shared" si="259"/>
        <v>231.75404675407725</v>
      </c>
      <c r="Q169" s="513">
        <f t="shared" si="259"/>
        <v>242.12952054135587</v>
      </c>
      <c r="R169" s="513">
        <f t="shared" si="259"/>
        <v>254.28692899754813</v>
      </c>
      <c r="S169" s="513">
        <f t="shared" si="259"/>
        <v>268.02712618671126</v>
      </c>
      <c r="T169" s="514">
        <f>(S169/J169)^(1/9)-1</f>
        <v>4.2636512152829598E-2</v>
      </c>
      <c r="U169" s="514">
        <f>(I169/D169)^(1/5)-1</f>
        <v>7.4917932595566228E-3</v>
      </c>
    </row>
    <row r="170" spans="1:21" x14ac:dyDescent="0.2">
      <c r="A170" s="267" t="s">
        <v>39</v>
      </c>
      <c r="B170" s="31" t="s">
        <v>58</v>
      </c>
      <c r="C170" s="273" t="s">
        <v>327</v>
      </c>
      <c r="D170" s="269"/>
      <c r="E170" s="512">
        <f>E169/D169-1</f>
        <v>2.7979983530101782E-2</v>
      </c>
      <c r="F170" s="512">
        <f>F169/E169-1</f>
        <v>2.1493402461482569E-2</v>
      </c>
      <c r="G170" s="512">
        <f t="shared" ref="G170" si="260">G169/F169-1</f>
        <v>3.2950921490575658E-2</v>
      </c>
      <c r="H170" s="512">
        <f t="shared" ref="H170" si="261">H169/G169-1</f>
        <v>2.3018124503239701E-2</v>
      </c>
      <c r="I170" s="512">
        <f t="shared" ref="I170" si="262">I169/H169-1</f>
        <v>-6.4541886324840259E-2</v>
      </c>
      <c r="J170" s="512">
        <v>5.3499999999999999E-2</v>
      </c>
      <c r="K170" s="512">
        <v>5.0500000000000003E-2</v>
      </c>
      <c r="L170" s="512">
        <v>5.2499999999999998E-2</v>
      </c>
      <c r="M170" s="512">
        <v>5.5E-2</v>
      </c>
      <c r="N170" s="512">
        <v>4.7199999999999999E-2</v>
      </c>
      <c r="O170" s="512">
        <v>4.7699999999999999E-2</v>
      </c>
      <c r="P170" s="512">
        <v>4.5199999999999997E-2</v>
      </c>
      <c r="Q170" s="512">
        <v>4.2500000000000003E-2</v>
      </c>
      <c r="R170" s="512">
        <v>4.0500000000000001E-2</v>
      </c>
      <c r="S170" s="512">
        <v>3.8600000000000002E-2</v>
      </c>
    </row>
    <row r="171" spans="1:21" s="328" customFormat="1" x14ac:dyDescent="0.2">
      <c r="A171" s="499"/>
      <c r="B171" s="500"/>
      <c r="C171" s="268" t="s">
        <v>429</v>
      </c>
      <c r="D171" s="501"/>
      <c r="E171" s="501"/>
      <c r="F171" s="501"/>
      <c r="G171" s="501"/>
      <c r="H171" s="501"/>
      <c r="I171" s="501"/>
      <c r="J171" s="502">
        <f>I169+I169*J172</f>
        <v>184.43336707399999</v>
      </c>
      <c r="K171" s="502">
        <f>J171+J171*K172</f>
        <v>190.98075160512698</v>
      </c>
      <c r="L171" s="502">
        <f t="shared" ref="L171:S171" si="263">K171+K171*L172</f>
        <v>198.14252979031926</v>
      </c>
      <c r="M171" s="502">
        <f t="shared" si="263"/>
        <v>206.06823098193203</v>
      </c>
      <c r="N171" s="502">
        <f t="shared" si="263"/>
        <v>212.70362801955025</v>
      </c>
      <c r="O171" s="502">
        <f t="shared" si="263"/>
        <v>219.65903665578955</v>
      </c>
      <c r="P171" s="502">
        <f t="shared" si="263"/>
        <v>226.2927395627944</v>
      </c>
      <c r="Q171" s="502">
        <f t="shared" si="263"/>
        <v>232.51578990077124</v>
      </c>
      <c r="R171" s="502">
        <f t="shared" si="263"/>
        <v>238.4449425432409</v>
      </c>
      <c r="S171" s="502">
        <f t="shared" si="263"/>
        <v>244.07224318726139</v>
      </c>
      <c r="T171" s="197">
        <f>(S171/J171)^(1/9)-1</f>
        <v>3.162029529089927E-2</v>
      </c>
    </row>
    <row r="172" spans="1:21" s="328" customFormat="1" x14ac:dyDescent="0.2">
      <c r="A172" s="499"/>
      <c r="B172" s="500"/>
      <c r="C172" s="273" t="s">
        <v>327</v>
      </c>
      <c r="D172" s="501"/>
      <c r="E172" s="501"/>
      <c r="F172" s="501"/>
      <c r="G172" s="501"/>
      <c r="H172" s="501"/>
      <c r="I172" s="501"/>
      <c r="J172" s="501">
        <f>J170-1.5%</f>
        <v>3.85E-2</v>
      </c>
      <c r="K172" s="501">
        <f t="shared" ref="K172:S172" si="264">K170-1.5%</f>
        <v>3.5500000000000004E-2</v>
      </c>
      <c r="L172" s="501">
        <f t="shared" si="264"/>
        <v>3.7499999999999999E-2</v>
      </c>
      <c r="M172" s="501">
        <f t="shared" si="264"/>
        <v>0.04</v>
      </c>
      <c r="N172" s="501">
        <f t="shared" si="264"/>
        <v>3.2199999999999999E-2</v>
      </c>
      <c r="O172" s="501">
        <f t="shared" si="264"/>
        <v>3.27E-2</v>
      </c>
      <c r="P172" s="501">
        <f t="shared" si="264"/>
        <v>3.0199999999999998E-2</v>
      </c>
      <c r="Q172" s="501">
        <f t="shared" si="264"/>
        <v>2.7500000000000004E-2</v>
      </c>
      <c r="R172" s="501">
        <f t="shared" si="264"/>
        <v>2.5500000000000002E-2</v>
      </c>
      <c r="S172" s="501">
        <f t="shared" si="264"/>
        <v>2.3600000000000003E-2</v>
      </c>
    </row>
    <row r="173" spans="1:21" s="328" customFormat="1" x14ac:dyDescent="0.2">
      <c r="A173" s="499"/>
      <c r="B173" s="500"/>
      <c r="C173" s="268" t="s">
        <v>430</v>
      </c>
      <c r="D173" s="501"/>
      <c r="E173" s="501"/>
      <c r="F173" s="501"/>
      <c r="G173" s="501"/>
      <c r="H173" s="501"/>
      <c r="I173" s="501"/>
      <c r="J173" s="502">
        <f>I169+I169*J174</f>
        <v>181.76942821399999</v>
      </c>
      <c r="K173" s="502">
        <f>J173+J173*K174</f>
        <v>185.49570149238698</v>
      </c>
      <c r="L173" s="502">
        <f t="shared" ref="L173:S173" si="265">K173+K173*L174</f>
        <v>189.6693547759657</v>
      </c>
      <c r="M173" s="502">
        <f t="shared" si="265"/>
        <v>194.41108864536486</v>
      </c>
      <c r="N173" s="502">
        <f t="shared" si="265"/>
        <v>197.75495937006514</v>
      </c>
      <c r="O173" s="502">
        <f t="shared" si="265"/>
        <v>201.2552221509153</v>
      </c>
      <c r="P173" s="502">
        <f t="shared" si="265"/>
        <v>204.31430152760922</v>
      </c>
      <c r="Q173" s="502">
        <f t="shared" si="265"/>
        <v>206.86823029670433</v>
      </c>
      <c r="R173" s="502">
        <f t="shared" si="265"/>
        <v>209.04034671481972</v>
      </c>
      <c r="S173" s="502">
        <f t="shared" si="265"/>
        <v>210.83809369656717</v>
      </c>
      <c r="T173" s="197">
        <f>(S173/J173)^(1/9)-1</f>
        <v>1.6620102925773539E-2</v>
      </c>
    </row>
    <row r="174" spans="1:21" s="328" customFormat="1" x14ac:dyDescent="0.2">
      <c r="A174" s="499"/>
      <c r="B174" s="500"/>
      <c r="C174" s="273" t="s">
        <v>327</v>
      </c>
      <c r="D174" s="501"/>
      <c r="E174" s="501"/>
      <c r="F174" s="501"/>
      <c r="G174" s="501"/>
      <c r="H174" s="501"/>
      <c r="I174" s="501"/>
      <c r="J174" s="501">
        <f>J170-3%</f>
        <v>2.35E-2</v>
      </c>
      <c r="K174" s="501">
        <f t="shared" ref="K174:S174" si="266">K170-3%</f>
        <v>2.0500000000000004E-2</v>
      </c>
      <c r="L174" s="501">
        <f t="shared" si="266"/>
        <v>2.2499999999999999E-2</v>
      </c>
      <c r="M174" s="501">
        <f t="shared" si="266"/>
        <v>2.5000000000000001E-2</v>
      </c>
      <c r="N174" s="501">
        <f t="shared" si="266"/>
        <v>1.72E-2</v>
      </c>
      <c r="O174" s="501">
        <f t="shared" si="266"/>
        <v>1.77E-2</v>
      </c>
      <c r="P174" s="501">
        <f t="shared" si="266"/>
        <v>1.5199999999999998E-2</v>
      </c>
      <c r="Q174" s="501">
        <f t="shared" si="266"/>
        <v>1.2500000000000004E-2</v>
      </c>
      <c r="R174" s="501">
        <f t="shared" si="266"/>
        <v>1.0500000000000002E-2</v>
      </c>
      <c r="S174" s="501">
        <f t="shared" si="266"/>
        <v>8.6000000000000035E-3</v>
      </c>
    </row>
    <row r="175" spans="1:21" ht="13.5" thickBot="1" x14ac:dyDescent="0.25">
      <c r="A175" s="274" t="s">
        <v>39</v>
      </c>
      <c r="B175" s="275" t="s">
        <v>58</v>
      </c>
      <c r="C175" s="276" t="s">
        <v>328</v>
      </c>
      <c r="D175" s="277">
        <v>0</v>
      </c>
      <c r="E175" s="277">
        <v>0</v>
      </c>
      <c r="F175" s="277">
        <v>0</v>
      </c>
      <c r="G175" s="277">
        <v>0</v>
      </c>
      <c r="H175" s="277">
        <v>0</v>
      </c>
      <c r="I175" s="277">
        <v>0</v>
      </c>
      <c r="J175" s="277">
        <f t="shared" ref="J175:S175" si="267">J164-J169</f>
        <v>-7.6752340584000081</v>
      </c>
      <c r="K175" s="277">
        <f t="shared" si="267"/>
        <v>-11.307058257356232</v>
      </c>
      <c r="L175" s="277">
        <f t="shared" si="267"/>
        <v>-16.338701182786792</v>
      </c>
      <c r="M175" s="277">
        <f t="shared" si="267"/>
        <v>-22.486693415454454</v>
      </c>
      <c r="N175" s="277">
        <f t="shared" si="267"/>
        <v>-30.234855490892556</v>
      </c>
      <c r="O175" s="277">
        <f t="shared" si="267"/>
        <v>-38.031780127094379</v>
      </c>
      <c r="P175" s="277">
        <f t="shared" si="267"/>
        <v>-47.854846754077244</v>
      </c>
      <c r="Q175" s="277">
        <f t="shared" si="267"/>
        <v>-55.508220541355854</v>
      </c>
      <c r="R175" s="277">
        <f t="shared" si="267"/>
        <v>-65.823528997548124</v>
      </c>
      <c r="S175" s="277">
        <f t="shared" si="267"/>
        <v>-78.421726186711254</v>
      </c>
    </row>
    <row r="176" spans="1:21" x14ac:dyDescent="0.2">
      <c r="A176" s="73" t="s">
        <v>38</v>
      </c>
      <c r="B176" s="73" t="s">
        <v>34</v>
      </c>
      <c r="C176" s="100" t="s">
        <v>43</v>
      </c>
      <c r="D176" s="35">
        <f>' Capacity by Company'!D71</f>
        <v>185</v>
      </c>
      <c r="E176" s="35">
        <f>' Capacity by Company'!E71</f>
        <v>185</v>
      </c>
      <c r="F176" s="35">
        <f>' Capacity by Company'!F71</f>
        <v>200</v>
      </c>
      <c r="G176" s="35">
        <f>' Capacity by Company'!G71</f>
        <v>210</v>
      </c>
      <c r="H176" s="35">
        <f>' Capacity by Company'!H71</f>
        <v>210</v>
      </c>
      <c r="I176" s="35">
        <f>' Capacity by Company'!I71</f>
        <v>210</v>
      </c>
      <c r="J176" s="35">
        <f>' Capacity by Company'!J71</f>
        <v>210</v>
      </c>
      <c r="K176" s="35">
        <f>' Capacity by Company'!K71</f>
        <v>210</v>
      </c>
      <c r="L176" s="35">
        <f>' Capacity by Company'!L71</f>
        <v>210</v>
      </c>
      <c r="M176" s="35">
        <f>' Capacity by Company'!M71</f>
        <v>210</v>
      </c>
      <c r="N176" s="35">
        <f>' Capacity by Company'!N71</f>
        <v>210</v>
      </c>
      <c r="O176" s="35">
        <f>' Capacity by Company'!O71</f>
        <v>210</v>
      </c>
      <c r="P176" s="35">
        <f>' Capacity by Company'!P71</f>
        <v>210</v>
      </c>
      <c r="Q176" s="35">
        <f>' Capacity by Company'!Q71</f>
        <v>210</v>
      </c>
      <c r="R176" s="35">
        <f>' Capacity by Company'!R71</f>
        <v>210</v>
      </c>
      <c r="S176" s="35">
        <f>' Capacity by Company'!S71</f>
        <v>210</v>
      </c>
    </row>
    <row r="177" spans="1:23" x14ac:dyDescent="0.2">
      <c r="A177" s="73" t="s">
        <v>38</v>
      </c>
      <c r="B177" s="73" t="s">
        <v>34</v>
      </c>
      <c r="C177" s="100" t="s">
        <v>44</v>
      </c>
      <c r="D177" s="37">
        <f>'Production by Company'!D71</f>
        <v>156.7467</v>
      </c>
      <c r="E177" s="37">
        <f>'Production by Company'!E71</f>
        <v>157.3725</v>
      </c>
      <c r="F177" s="37">
        <f>'Production by Company'!F71</f>
        <v>169.785</v>
      </c>
      <c r="G177" s="37">
        <f>'Production by Company'!G71</f>
        <v>179.8749</v>
      </c>
      <c r="H177" s="37">
        <f>'Production by Company'!H71</f>
        <v>181.27719999999999</v>
      </c>
      <c r="I177" s="37">
        <f>'Production by Company'!I71</f>
        <v>169.2834</v>
      </c>
      <c r="J177" s="37">
        <f>'Production by Company'!J71</f>
        <v>166.23750000000001</v>
      </c>
      <c r="K177" s="37">
        <f>'Production by Company'!K71</f>
        <v>182.3022</v>
      </c>
      <c r="L177" s="37">
        <f>'Production by Company'!L71</f>
        <v>182.60840000000002</v>
      </c>
      <c r="M177" s="37">
        <f>'Production by Company'!M71</f>
        <v>183.50949999999997</v>
      </c>
      <c r="N177" s="37">
        <f>'Production by Company'!N71</f>
        <v>183.81580000000002</v>
      </c>
      <c r="O177" s="37">
        <f>'Production by Company'!O71</f>
        <v>184.33189999999999</v>
      </c>
      <c r="P177" s="37">
        <f>'Production by Company'!P71</f>
        <v>184.91810000000001</v>
      </c>
      <c r="Q177" s="37">
        <f>'Production by Company'!Q71</f>
        <v>185.43419999999998</v>
      </c>
      <c r="R177" s="37">
        <f>'Production by Company'!R71</f>
        <v>186.16039999999998</v>
      </c>
      <c r="S177" s="37">
        <f>'Production by Company'!S71</f>
        <v>186.7816</v>
      </c>
    </row>
    <row r="178" spans="1:23" x14ac:dyDescent="0.2">
      <c r="A178" s="73" t="s">
        <v>38</v>
      </c>
      <c r="B178" s="73" t="s">
        <v>34</v>
      </c>
      <c r="C178" s="100" t="s">
        <v>45</v>
      </c>
      <c r="D178" s="36">
        <f t="shared" ref="D178:S178" si="268">(D177/D176)</f>
        <v>0.84727945945945948</v>
      </c>
      <c r="E178" s="36">
        <f t="shared" si="268"/>
        <v>0.85066216216216217</v>
      </c>
      <c r="F178" s="36">
        <f t="shared" si="268"/>
        <v>0.84892499999999993</v>
      </c>
      <c r="G178" s="36">
        <f t="shared" si="268"/>
        <v>0.85654714285714284</v>
      </c>
      <c r="H178" s="36">
        <f t="shared" si="268"/>
        <v>0.86322476190476183</v>
      </c>
      <c r="I178" s="36">
        <f t="shared" si="268"/>
        <v>0.80611142857142859</v>
      </c>
      <c r="J178" s="36">
        <f t="shared" si="268"/>
        <v>0.79160714285714295</v>
      </c>
      <c r="K178" s="36">
        <f t="shared" si="268"/>
        <v>0.86810571428571426</v>
      </c>
      <c r="L178" s="36">
        <f t="shared" si="268"/>
        <v>0.86956380952380963</v>
      </c>
      <c r="M178" s="36">
        <f t="shared" si="268"/>
        <v>0.87385476190476175</v>
      </c>
      <c r="N178" s="36">
        <f t="shared" si="268"/>
        <v>0.8753133333333335</v>
      </c>
      <c r="O178" s="36">
        <f t="shared" si="268"/>
        <v>0.87777095238095237</v>
      </c>
      <c r="P178" s="36">
        <f t="shared" si="268"/>
        <v>0.88056238095238104</v>
      </c>
      <c r="Q178" s="36">
        <f t="shared" si="268"/>
        <v>0.88301999999999992</v>
      </c>
      <c r="R178" s="36">
        <f t="shared" si="268"/>
        <v>0.88647809523809518</v>
      </c>
      <c r="S178" s="36">
        <f t="shared" si="268"/>
        <v>0.88943619047619049</v>
      </c>
    </row>
    <row r="179" spans="1:23" x14ac:dyDescent="0.2">
      <c r="A179" s="73" t="s">
        <v>38</v>
      </c>
      <c r="B179" s="73" t="s">
        <v>34</v>
      </c>
      <c r="C179" s="100" t="s">
        <v>46</v>
      </c>
      <c r="D179" s="101">
        <f>'Foreign Trade'!J15</f>
        <v>2.2085498600000002</v>
      </c>
      <c r="E179" s="101">
        <f>'Foreign Trade'!K15</f>
        <v>1.8995350400000002</v>
      </c>
      <c r="F179" s="101">
        <f>'Foreign Trade'!L15</f>
        <v>2.11488232</v>
      </c>
      <c r="G179" s="101">
        <f>'Foreign Trade'!M15</f>
        <v>2.3093683200000004</v>
      </c>
      <c r="H179" s="101">
        <f>'Foreign Trade'!N15</f>
        <v>2.17231774</v>
      </c>
      <c r="I179" s="101">
        <f>'Foreign Trade'!O15</f>
        <v>1.7709999999999999</v>
      </c>
      <c r="J179" s="45"/>
      <c r="K179" s="45"/>
      <c r="L179" s="45"/>
      <c r="M179" s="45"/>
      <c r="N179" s="45"/>
      <c r="O179" s="45"/>
      <c r="P179" s="45"/>
      <c r="Q179" s="45"/>
      <c r="R179" s="45"/>
      <c r="S179" s="46"/>
      <c r="V179" s="331">
        <v>4.5199999999999997E-2</v>
      </c>
    </row>
    <row r="180" spans="1:23" x14ac:dyDescent="0.2">
      <c r="A180" s="73" t="s">
        <v>38</v>
      </c>
      <c r="B180" s="73" t="s">
        <v>34</v>
      </c>
      <c r="C180" s="100" t="s">
        <v>47</v>
      </c>
      <c r="D180" s="101">
        <f>'Foreign Trade'!AK15</f>
        <v>3.0905612200000001</v>
      </c>
      <c r="E180" s="101">
        <f>'Foreign Trade'!AL15</f>
        <v>3.13</v>
      </c>
      <c r="F180" s="101">
        <f>'Foreign Trade'!AM15</f>
        <v>3.27</v>
      </c>
      <c r="G180" s="101">
        <f>'Foreign Trade'!AN15</f>
        <v>3.38</v>
      </c>
      <c r="H180" s="101">
        <f>'Foreign Trade'!AO15</f>
        <v>3.43</v>
      </c>
      <c r="I180" s="101">
        <f>'Foreign Trade'!AP15</f>
        <v>3.5298000000000003</v>
      </c>
      <c r="J180" s="45"/>
      <c r="K180" s="45"/>
      <c r="L180" s="45"/>
      <c r="M180" s="45"/>
      <c r="N180" s="45"/>
      <c r="O180" s="45"/>
      <c r="P180" s="45"/>
      <c r="Q180" s="45"/>
      <c r="R180" s="45"/>
      <c r="S180" s="46"/>
    </row>
    <row r="181" spans="1:23" x14ac:dyDescent="0.2">
      <c r="A181" s="73" t="s">
        <v>38</v>
      </c>
      <c r="B181" s="73" t="s">
        <v>34</v>
      </c>
      <c r="C181" s="100" t="s">
        <v>25</v>
      </c>
      <c r="D181" s="37">
        <f>2%*D177</f>
        <v>3.1349340000000003</v>
      </c>
      <c r="E181" s="37">
        <f t="shared" ref="E181:S181" si="269">2%*E177</f>
        <v>3.1474500000000001</v>
      </c>
      <c r="F181" s="37">
        <f t="shared" si="269"/>
        <v>3.3957000000000002</v>
      </c>
      <c r="G181" s="37">
        <f t="shared" si="269"/>
        <v>3.5974979999999999</v>
      </c>
      <c r="H181" s="37">
        <f t="shared" si="269"/>
        <v>3.6255440000000001</v>
      </c>
      <c r="I181" s="37">
        <f t="shared" si="269"/>
        <v>3.3856679999999999</v>
      </c>
      <c r="J181" s="37">
        <f t="shared" si="269"/>
        <v>3.3247500000000003</v>
      </c>
      <c r="K181" s="37">
        <f t="shared" si="269"/>
        <v>3.6460439999999998</v>
      </c>
      <c r="L181" s="37">
        <f t="shared" si="269"/>
        <v>3.6521680000000005</v>
      </c>
      <c r="M181" s="37">
        <f t="shared" si="269"/>
        <v>3.6701899999999994</v>
      </c>
      <c r="N181" s="37">
        <f t="shared" si="269"/>
        <v>3.6763160000000004</v>
      </c>
      <c r="O181" s="37">
        <f t="shared" si="269"/>
        <v>3.6866379999999999</v>
      </c>
      <c r="P181" s="37">
        <f t="shared" si="269"/>
        <v>3.6983620000000004</v>
      </c>
      <c r="Q181" s="37">
        <f t="shared" si="269"/>
        <v>3.7086839999999994</v>
      </c>
      <c r="R181" s="37">
        <f t="shared" si="269"/>
        <v>3.7232079999999996</v>
      </c>
      <c r="S181" s="37">
        <f t="shared" si="269"/>
        <v>3.7356319999999998</v>
      </c>
    </row>
    <row r="182" spans="1:23" x14ac:dyDescent="0.2">
      <c r="A182" s="73" t="s">
        <v>38</v>
      </c>
      <c r="B182" s="73" t="s">
        <v>34</v>
      </c>
      <c r="C182" s="100" t="s">
        <v>48</v>
      </c>
      <c r="D182" s="37">
        <f>D177+D179-D180-D181</f>
        <v>152.72975464000001</v>
      </c>
      <c r="E182" s="37">
        <f t="shared" ref="E182" si="270">E177+E179-E180-E181</f>
        <v>152.99458504</v>
      </c>
      <c r="F182" s="37">
        <f t="shared" ref="F182" si="271">F177+F179-F180-F181</f>
        <v>165.23418231999997</v>
      </c>
      <c r="G182" s="37">
        <f t="shared" ref="G182" si="272">G177+G179-G180-G181</f>
        <v>175.20677032</v>
      </c>
      <c r="H182" s="37">
        <f t="shared" ref="H182:I182" si="273">H177+H179-H180-H181</f>
        <v>176.39397374000001</v>
      </c>
      <c r="I182" s="323">
        <f t="shared" si="273"/>
        <v>164.13893199999998</v>
      </c>
      <c r="J182" s="37">
        <f t="shared" ref="J182:S182" si="274">I182+I182*J183</f>
        <v>167.61867735839999</v>
      </c>
      <c r="K182" s="37">
        <f t="shared" si="274"/>
        <v>173.03276063707631</v>
      </c>
      <c r="L182" s="37">
        <f t="shared" si="274"/>
        <v>179.64261209341262</v>
      </c>
      <c r="M182" s="37">
        <f t="shared" si="274"/>
        <v>188.17563616784972</v>
      </c>
      <c r="N182" s="37">
        <f t="shared" si="274"/>
        <v>197.82904630326041</v>
      </c>
      <c r="O182" s="37">
        <f t="shared" si="274"/>
        <v>208.76899256383072</v>
      </c>
      <c r="P182" s="37">
        <f t="shared" si="274"/>
        <v>220.54356374443077</v>
      </c>
      <c r="Q182" s="37">
        <f t="shared" si="274"/>
        <v>232.0779921282645</v>
      </c>
      <c r="R182" s="37">
        <f t="shared" si="274"/>
        <v>245.60813906934231</v>
      </c>
      <c r="S182" s="37">
        <f t="shared" si="274"/>
        <v>260.90952613336236</v>
      </c>
      <c r="T182" s="197">
        <f>(S182/J182)^(1/9)-1</f>
        <v>5.039331084976939E-2</v>
      </c>
      <c r="W182" s="331">
        <v>1.32E-2</v>
      </c>
    </row>
    <row r="183" spans="1:23" x14ac:dyDescent="0.2">
      <c r="A183" s="73" t="s">
        <v>38</v>
      </c>
      <c r="B183" s="73" t="s">
        <v>34</v>
      </c>
      <c r="C183" s="102" t="s">
        <v>327</v>
      </c>
      <c r="D183" s="36"/>
      <c r="E183" s="36">
        <f>E182/D182-1</f>
        <v>1.7339803931737396E-3</v>
      </c>
      <c r="F183" s="36">
        <f>F182/E182-1</f>
        <v>8.0000199201821109E-2</v>
      </c>
      <c r="G183" s="36">
        <f t="shared" ref="G183" si="275">G182/F182-1</f>
        <v>6.0354267258615257E-2</v>
      </c>
      <c r="H183" s="36">
        <f t="shared" ref="H183:I183" si="276">H182/G182-1</f>
        <v>6.7760133802574618E-3</v>
      </c>
      <c r="I183" s="322">
        <f t="shared" si="276"/>
        <v>-6.9475399188317133E-2</v>
      </c>
      <c r="J183" s="322">
        <v>2.12E-2</v>
      </c>
      <c r="K183" s="322">
        <v>3.2300000000000002E-2</v>
      </c>
      <c r="L183" s="322">
        <v>3.8200000000000005E-2</v>
      </c>
      <c r="M183" s="322">
        <v>4.7499999999999994E-2</v>
      </c>
      <c r="N183" s="322">
        <v>5.1299999999999991E-2</v>
      </c>
      <c r="O183" s="322">
        <v>5.5300000000000009E-2</v>
      </c>
      <c r="P183" s="322">
        <v>5.6399999999999999E-2</v>
      </c>
      <c r="Q183" s="322">
        <v>5.2299999999999992E-2</v>
      </c>
      <c r="R183" s="322">
        <v>5.8300000000000012E-2</v>
      </c>
      <c r="S183" s="322">
        <v>6.2300000000000001E-2</v>
      </c>
      <c r="W183" s="331">
        <v>3.5999999999999999E-3</v>
      </c>
    </row>
    <row r="184" spans="1:23" ht="13.5" thickBot="1" x14ac:dyDescent="0.25">
      <c r="A184" s="262" t="s">
        <v>38</v>
      </c>
      <c r="B184" s="262" t="s">
        <v>34</v>
      </c>
      <c r="C184" s="103" t="s">
        <v>328</v>
      </c>
      <c r="D184" s="47">
        <f>D177-D182</f>
        <v>4.016945359999994</v>
      </c>
      <c r="E184" s="47">
        <f t="shared" ref="E184:S184" si="277">E177-E182</f>
        <v>4.3779149599999982</v>
      </c>
      <c r="F184" s="47">
        <f t="shared" si="277"/>
        <v>4.5508176800000228</v>
      </c>
      <c r="G184" s="47">
        <f t="shared" si="277"/>
        <v>4.6681296799999927</v>
      </c>
      <c r="H184" s="47">
        <f t="shared" si="277"/>
        <v>4.8832262599999865</v>
      </c>
      <c r="I184" s="47">
        <f t="shared" si="277"/>
        <v>5.1444680000000176</v>
      </c>
      <c r="J184" s="47">
        <f t="shared" si="277"/>
        <v>-1.3811773583999809</v>
      </c>
      <c r="K184" s="47">
        <f t="shared" si="277"/>
        <v>9.2694393629236913</v>
      </c>
      <c r="L184" s="47">
        <f t="shared" si="277"/>
        <v>2.9657879065873942</v>
      </c>
      <c r="M184" s="47">
        <f t="shared" si="277"/>
        <v>-4.6661361678497428</v>
      </c>
      <c r="N184" s="47">
        <f t="shared" si="277"/>
        <v>-14.013246303260388</v>
      </c>
      <c r="O184" s="47">
        <f t="shared" si="277"/>
        <v>-24.437092563830731</v>
      </c>
      <c r="P184" s="47">
        <f t="shared" si="277"/>
        <v>-35.62546374443076</v>
      </c>
      <c r="Q184" s="47">
        <f t="shared" si="277"/>
        <v>-46.643792128264522</v>
      </c>
      <c r="R184" s="47">
        <f t="shared" si="277"/>
        <v>-59.447739069342333</v>
      </c>
      <c r="S184" s="47">
        <f t="shared" si="277"/>
        <v>-74.127926133362365</v>
      </c>
    </row>
    <row r="185" spans="1:23" x14ac:dyDescent="0.2">
      <c r="A185" s="73" t="s">
        <v>38</v>
      </c>
      <c r="B185" s="73" t="s">
        <v>105</v>
      </c>
      <c r="C185" s="100" t="s">
        <v>43</v>
      </c>
      <c r="D185" s="35">
        <f>' Capacity by Company'!D73</f>
        <v>5</v>
      </c>
      <c r="E185" s="35">
        <f>' Capacity by Company'!E73</f>
        <v>5</v>
      </c>
      <c r="F185" s="35">
        <f>' Capacity by Company'!F73</f>
        <v>5</v>
      </c>
      <c r="G185" s="35">
        <f>' Capacity by Company'!G73</f>
        <v>5</v>
      </c>
      <c r="H185" s="35">
        <f>' Capacity by Company'!H73</f>
        <v>5</v>
      </c>
      <c r="I185" s="35">
        <f>' Capacity by Company'!I73</f>
        <v>5</v>
      </c>
      <c r="J185" s="35">
        <f>' Capacity by Company'!J73</f>
        <v>5</v>
      </c>
      <c r="K185" s="35">
        <f>' Capacity by Company'!K73</f>
        <v>5</v>
      </c>
      <c r="L185" s="35">
        <f>' Capacity by Company'!L73</f>
        <v>5</v>
      </c>
      <c r="M185" s="35">
        <f>' Capacity by Company'!M73</f>
        <v>5</v>
      </c>
      <c r="N185" s="35">
        <f>' Capacity by Company'!N73</f>
        <v>5</v>
      </c>
      <c r="O185" s="35">
        <f>' Capacity by Company'!O73</f>
        <v>5</v>
      </c>
      <c r="P185" s="35">
        <f>' Capacity by Company'!P73</f>
        <v>5</v>
      </c>
      <c r="Q185" s="35">
        <f>' Capacity by Company'!Q73</f>
        <v>5</v>
      </c>
      <c r="R185" s="35">
        <f>' Capacity by Company'!R73</f>
        <v>5</v>
      </c>
      <c r="S185" s="35">
        <f>' Capacity by Company'!S73</f>
        <v>5</v>
      </c>
    </row>
    <row r="186" spans="1:23" x14ac:dyDescent="0.2">
      <c r="A186" s="73" t="s">
        <v>38</v>
      </c>
      <c r="B186" s="73" t="s">
        <v>105</v>
      </c>
      <c r="C186" s="100" t="s">
        <v>44</v>
      </c>
      <c r="D186" s="37">
        <f>'Production by Company'!D73</f>
        <v>4.4286000000000003</v>
      </c>
      <c r="E186" s="37">
        <f>'Production by Company'!E73</f>
        <v>4.4423000000000004</v>
      </c>
      <c r="F186" s="37">
        <f>'Production by Company'!F73</f>
        <v>4.4560000000000004</v>
      </c>
      <c r="G186" s="37">
        <f>'Production by Company'!G73</f>
        <v>4.4196999999999997</v>
      </c>
      <c r="H186" s="37">
        <f>'Production by Company'!H73</f>
        <v>4.3865999999999996</v>
      </c>
      <c r="I186" s="37">
        <f>'Production by Company'!I73</f>
        <v>3.7021999999999999</v>
      </c>
      <c r="J186" s="37">
        <f>'Production by Company'!J73</f>
        <v>4.1677999999999997</v>
      </c>
      <c r="K186" s="37">
        <f>'Production by Company'!K73</f>
        <v>4.4335000000000004</v>
      </c>
      <c r="L186" s="37">
        <f>'Production by Company'!L73</f>
        <v>4.4490999999999996</v>
      </c>
      <c r="M186" s="37">
        <f>'Production by Company'!M73</f>
        <v>4.4646999999999997</v>
      </c>
      <c r="N186" s="37">
        <f>'Production by Company'!N73</f>
        <v>4.4804000000000004</v>
      </c>
      <c r="O186" s="37">
        <f>'Production by Company'!O73</f>
        <v>4.4960000000000004</v>
      </c>
      <c r="P186" s="37">
        <f>'Production by Company'!P73</f>
        <v>4.5115999999999996</v>
      </c>
      <c r="Q186" s="37">
        <f>'Production by Company'!Q73</f>
        <v>4.5273000000000003</v>
      </c>
      <c r="R186" s="37">
        <f>'Production by Company'!R73</f>
        <v>4.5429000000000004</v>
      </c>
      <c r="S186" s="37">
        <f>'Production by Company'!S73</f>
        <v>4.5586000000000002</v>
      </c>
    </row>
    <row r="187" spans="1:23" x14ac:dyDescent="0.2">
      <c r="A187" s="73" t="s">
        <v>38</v>
      </c>
      <c r="B187" s="73" t="s">
        <v>105</v>
      </c>
      <c r="C187" s="100" t="s">
        <v>45</v>
      </c>
      <c r="D187" s="36">
        <f>D186/D185</f>
        <v>0.88572000000000006</v>
      </c>
      <c r="E187" s="322">
        <f t="shared" ref="E187:S187" si="278">E186/E185</f>
        <v>0.88846000000000003</v>
      </c>
      <c r="F187" s="322">
        <f t="shared" si="278"/>
        <v>0.8912000000000001</v>
      </c>
      <c r="G187" s="322">
        <f t="shared" si="278"/>
        <v>0.88393999999999995</v>
      </c>
      <c r="H187" s="322">
        <f t="shared" si="278"/>
        <v>0.87731999999999988</v>
      </c>
      <c r="I187" s="322">
        <f t="shared" si="278"/>
        <v>0.74043999999999999</v>
      </c>
      <c r="J187" s="322">
        <f t="shared" si="278"/>
        <v>0.83355999999999997</v>
      </c>
      <c r="K187" s="322">
        <f t="shared" si="278"/>
        <v>0.88670000000000004</v>
      </c>
      <c r="L187" s="322">
        <f t="shared" si="278"/>
        <v>0.88981999999999994</v>
      </c>
      <c r="M187" s="322">
        <f t="shared" si="278"/>
        <v>0.89293999999999996</v>
      </c>
      <c r="N187" s="322">
        <f t="shared" si="278"/>
        <v>0.8960800000000001</v>
      </c>
      <c r="O187" s="322">
        <f t="shared" si="278"/>
        <v>0.89920000000000011</v>
      </c>
      <c r="P187" s="322">
        <f t="shared" si="278"/>
        <v>0.9023199999999999</v>
      </c>
      <c r="Q187" s="322">
        <f t="shared" si="278"/>
        <v>0.90546000000000004</v>
      </c>
      <c r="R187" s="322">
        <f t="shared" si="278"/>
        <v>0.90858000000000005</v>
      </c>
      <c r="S187" s="322">
        <f t="shared" si="278"/>
        <v>0.91172000000000009</v>
      </c>
    </row>
    <row r="188" spans="1:23" x14ac:dyDescent="0.2">
      <c r="A188" s="73" t="s">
        <v>38</v>
      </c>
      <c r="B188" s="73" t="s">
        <v>105</v>
      </c>
      <c r="C188" s="100" t="s">
        <v>46</v>
      </c>
      <c r="D188" s="101">
        <f>'Foreign Trade'!J16</f>
        <v>0.95573606</v>
      </c>
      <c r="E188" s="101">
        <f>'Foreign Trade'!K16</f>
        <v>0.94860628000000002</v>
      </c>
      <c r="F188" s="101">
        <f>'Foreign Trade'!L16</f>
        <v>0</v>
      </c>
      <c r="G188" s="101">
        <f>'Foreign Trade'!M16</f>
        <v>0</v>
      </c>
      <c r="H188" s="101">
        <f>'Foreign Trade'!N16</f>
        <v>0.81381354000000006</v>
      </c>
      <c r="I188" s="101">
        <f>'Foreign Trade'!O16</f>
        <v>2.1500400000000002</v>
      </c>
      <c r="J188" s="45"/>
      <c r="K188" s="45"/>
      <c r="L188" s="45"/>
      <c r="M188" s="45"/>
      <c r="N188" s="45"/>
      <c r="O188" s="45"/>
      <c r="P188" s="45"/>
      <c r="Q188" s="45"/>
      <c r="R188" s="45"/>
      <c r="S188" s="46"/>
    </row>
    <row r="189" spans="1:23" x14ac:dyDescent="0.2">
      <c r="A189" s="73" t="s">
        <v>38</v>
      </c>
      <c r="B189" s="73" t="s">
        <v>105</v>
      </c>
      <c r="C189" s="100" t="s">
        <v>47</v>
      </c>
      <c r="D189" s="101">
        <f>'Foreign Trade'!AK16</f>
        <v>0.21943298</v>
      </c>
      <c r="E189" s="101">
        <f>'Foreign Trade'!AL16</f>
        <v>0.17310510000000001</v>
      </c>
      <c r="F189" s="101">
        <f>'Foreign Trade'!AM16</f>
        <v>0.17259342</v>
      </c>
      <c r="G189" s="101">
        <f>'Foreign Trade'!AN16</f>
        <v>0.16300961999999999</v>
      </c>
      <c r="H189" s="101">
        <f>'Foreign Trade'!AO16</f>
        <v>0.16660128000000002</v>
      </c>
      <c r="I189" s="101">
        <f>'Foreign Trade'!AP16</f>
        <v>0.15586</v>
      </c>
      <c r="J189" s="45"/>
      <c r="K189" s="45"/>
      <c r="L189" s="45"/>
      <c r="M189" s="45"/>
      <c r="N189" s="45"/>
      <c r="O189" s="45"/>
      <c r="P189" s="45"/>
      <c r="Q189" s="45"/>
      <c r="R189" s="45"/>
      <c r="S189" s="46"/>
    </row>
    <row r="190" spans="1:23" x14ac:dyDescent="0.2">
      <c r="A190" s="73" t="s">
        <v>38</v>
      </c>
      <c r="B190" s="73" t="s">
        <v>105</v>
      </c>
      <c r="C190" s="100" t="s">
        <v>25</v>
      </c>
      <c r="D190" s="37">
        <f>2%*D186</f>
        <v>8.8572000000000012E-2</v>
      </c>
      <c r="E190" s="37">
        <f t="shared" ref="E190:S190" si="279">2%*E186</f>
        <v>8.8846000000000008E-2</v>
      </c>
      <c r="F190" s="37">
        <f t="shared" si="279"/>
        <v>8.9120000000000005E-2</v>
      </c>
      <c r="G190" s="37">
        <f t="shared" si="279"/>
        <v>8.8394E-2</v>
      </c>
      <c r="H190" s="37">
        <f t="shared" si="279"/>
        <v>8.7731999999999991E-2</v>
      </c>
      <c r="I190" s="37">
        <f t="shared" si="279"/>
        <v>7.4043999999999999E-2</v>
      </c>
      <c r="J190" s="37">
        <f t="shared" si="279"/>
        <v>8.3356E-2</v>
      </c>
      <c r="K190" s="37">
        <f t="shared" si="279"/>
        <v>8.8670000000000013E-2</v>
      </c>
      <c r="L190" s="37">
        <f t="shared" si="279"/>
        <v>8.8981999999999992E-2</v>
      </c>
      <c r="M190" s="37">
        <f t="shared" si="279"/>
        <v>8.9293999999999998E-2</v>
      </c>
      <c r="N190" s="37">
        <f t="shared" si="279"/>
        <v>8.9608000000000007E-2</v>
      </c>
      <c r="O190" s="37">
        <f t="shared" si="279"/>
        <v>8.9920000000000014E-2</v>
      </c>
      <c r="P190" s="37">
        <f t="shared" si="279"/>
        <v>9.0231999999999993E-2</v>
      </c>
      <c r="Q190" s="37">
        <f t="shared" si="279"/>
        <v>9.0546000000000001E-2</v>
      </c>
      <c r="R190" s="37">
        <f t="shared" si="279"/>
        <v>9.0858000000000008E-2</v>
      </c>
      <c r="S190" s="37">
        <f t="shared" si="279"/>
        <v>9.1172000000000003E-2</v>
      </c>
    </row>
    <row r="191" spans="1:23" x14ac:dyDescent="0.2">
      <c r="A191" s="73" t="s">
        <v>38</v>
      </c>
      <c r="B191" s="73" t="s">
        <v>105</v>
      </c>
      <c r="C191" s="100" t="s">
        <v>48</v>
      </c>
      <c r="D191" s="37">
        <f>D186+D188-D189-D190</f>
        <v>5.076331080000001</v>
      </c>
      <c r="E191" s="37">
        <f t="shared" ref="E191" si="280">E186+E188-E189-E190</f>
        <v>5.1289551800000002</v>
      </c>
      <c r="F191" s="37">
        <f t="shared" ref="F191" si="281">F186+F188-F189-F190</f>
        <v>4.19428658</v>
      </c>
      <c r="G191" s="37">
        <f t="shared" ref="G191" si="282">G186+G188-G189-G190</f>
        <v>4.1682963799999992</v>
      </c>
      <c r="H191" s="37">
        <f t="shared" ref="H191:I191" si="283">H186+H188-H189-H190</f>
        <v>4.9460802599999996</v>
      </c>
      <c r="I191" s="323">
        <f t="shared" si="283"/>
        <v>5.6223360000000007</v>
      </c>
      <c r="J191" s="37">
        <f t="shared" ref="J191:S191" si="284">I191+I191*J192</f>
        <v>5.6813705280000004</v>
      </c>
      <c r="K191" s="37">
        <f t="shared" si="284"/>
        <v>5.8040881314048001</v>
      </c>
      <c r="L191" s="37">
        <f t="shared" si="284"/>
        <v>5.9637005550184323</v>
      </c>
      <c r="M191" s="37">
        <f t="shared" si="284"/>
        <v>6.1831647354431105</v>
      </c>
      <c r="N191" s="37">
        <f t="shared" si="284"/>
        <v>6.4342012237021011</v>
      </c>
      <c r="O191" s="37">
        <f t="shared" si="284"/>
        <v>6.7211665982792148</v>
      </c>
      <c r="P191" s="37">
        <f t="shared" si="284"/>
        <v>7.0283239118205749</v>
      </c>
      <c r="Q191" s="37">
        <f t="shared" si="284"/>
        <v>7.3207021865523112</v>
      </c>
      <c r="R191" s="37">
        <f t="shared" si="284"/>
        <v>7.6691676106322015</v>
      </c>
      <c r="S191" s="37">
        <f t="shared" si="284"/>
        <v>8.0648966593408229</v>
      </c>
      <c r="T191" s="197">
        <f>(S191/J191)^(1/9)-1</f>
        <v>3.9692897052394649E-2</v>
      </c>
    </row>
    <row r="192" spans="1:23" x14ac:dyDescent="0.2">
      <c r="A192" s="73" t="s">
        <v>38</v>
      </c>
      <c r="B192" s="73" t="s">
        <v>105</v>
      </c>
      <c r="C192" s="102" t="s">
        <v>327</v>
      </c>
      <c r="D192" s="36"/>
      <c r="E192" s="36">
        <f>E191/D191-1</f>
        <v>1.0366561827956922E-2</v>
      </c>
      <c r="F192" s="36">
        <f>F191/E191-1</f>
        <v>-0.18223372347738087</v>
      </c>
      <c r="G192" s="36">
        <f t="shared" ref="G192" si="285">G191/F191-1</f>
        <v>-6.1965722904896436E-3</v>
      </c>
      <c r="H192" s="36">
        <f t="shared" ref="H192:I192" si="286">H191/G191-1</f>
        <v>0.18659514801584254</v>
      </c>
      <c r="I192" s="322">
        <f t="shared" si="286"/>
        <v>0.13672558964904491</v>
      </c>
      <c r="J192" s="322">
        <v>1.0499999999999999E-2</v>
      </c>
      <c r="K192" s="322">
        <v>2.1600000000000005E-2</v>
      </c>
      <c r="L192" s="322">
        <v>2.75E-2</v>
      </c>
      <c r="M192" s="322">
        <v>3.6799999999999999E-2</v>
      </c>
      <c r="N192" s="322">
        <v>4.0599999999999997E-2</v>
      </c>
      <c r="O192" s="322">
        <v>4.4600000000000015E-2</v>
      </c>
      <c r="P192" s="322">
        <v>4.5700000000000005E-2</v>
      </c>
      <c r="Q192" s="322">
        <v>4.1599999999999998E-2</v>
      </c>
      <c r="R192" s="322">
        <v>4.7600000000000017E-2</v>
      </c>
      <c r="S192" s="322">
        <v>5.1599999999999993E-2</v>
      </c>
    </row>
    <row r="193" spans="1:21" ht="13.5" thickBot="1" x14ac:dyDescent="0.25">
      <c r="A193" s="262" t="s">
        <v>38</v>
      </c>
      <c r="B193" s="262" t="s">
        <v>105</v>
      </c>
      <c r="C193" s="103" t="s">
        <v>328</v>
      </c>
      <c r="D193" s="47">
        <v>0</v>
      </c>
      <c r="E193" s="327">
        <v>0</v>
      </c>
      <c r="F193" s="327">
        <v>0</v>
      </c>
      <c r="G193" s="327">
        <v>0</v>
      </c>
      <c r="H193" s="327">
        <v>0</v>
      </c>
      <c r="I193" s="327">
        <v>0</v>
      </c>
      <c r="J193" s="47">
        <f t="shared" ref="J193:S193" si="287">J186-J191</f>
        <v>-1.5135705280000007</v>
      </c>
      <c r="K193" s="47">
        <f t="shared" si="287"/>
        <v>-1.3705881314047996</v>
      </c>
      <c r="L193" s="47">
        <f t="shared" si="287"/>
        <v>-1.5146005550184327</v>
      </c>
      <c r="M193" s="47">
        <f t="shared" si="287"/>
        <v>-1.7184647354431108</v>
      </c>
      <c r="N193" s="47">
        <f t="shared" si="287"/>
        <v>-1.9538012237021007</v>
      </c>
      <c r="O193" s="47">
        <f t="shared" si="287"/>
        <v>-2.2251665982792144</v>
      </c>
      <c r="P193" s="47">
        <f t="shared" si="287"/>
        <v>-2.5167239118205753</v>
      </c>
      <c r="Q193" s="47">
        <f t="shared" si="287"/>
        <v>-2.7934021865523109</v>
      </c>
      <c r="R193" s="47">
        <f t="shared" si="287"/>
        <v>-3.1262676106322012</v>
      </c>
      <c r="S193" s="47">
        <f t="shared" si="287"/>
        <v>-3.5062966593408227</v>
      </c>
    </row>
    <row r="194" spans="1:21" s="328" customFormat="1" x14ac:dyDescent="0.2">
      <c r="A194" s="335" t="s">
        <v>38</v>
      </c>
      <c r="B194" s="365" t="s">
        <v>110</v>
      </c>
      <c r="C194" s="338" t="s">
        <v>43</v>
      </c>
      <c r="D194" s="368">
        <f>' Capacity by Company'!D75</f>
        <v>10</v>
      </c>
      <c r="E194" s="368">
        <f>' Capacity by Company'!E75</f>
        <v>10</v>
      </c>
      <c r="F194" s="368">
        <f>' Capacity by Company'!F75</f>
        <v>10</v>
      </c>
      <c r="G194" s="368">
        <f>' Capacity by Company'!G75</f>
        <v>10</v>
      </c>
      <c r="H194" s="368">
        <f>' Capacity by Company'!H75</f>
        <v>10</v>
      </c>
      <c r="I194" s="368">
        <f>' Capacity by Company'!I75</f>
        <v>10</v>
      </c>
      <c r="J194" s="368">
        <f>' Capacity by Company'!J75</f>
        <v>10</v>
      </c>
      <c r="K194" s="368">
        <f>' Capacity by Company'!K75</f>
        <v>10</v>
      </c>
      <c r="L194" s="368">
        <f>' Capacity by Company'!L75</f>
        <v>10</v>
      </c>
      <c r="M194" s="368">
        <f>' Capacity by Company'!M75</f>
        <v>10</v>
      </c>
      <c r="N194" s="368">
        <f>' Capacity by Company'!N75</f>
        <v>10</v>
      </c>
      <c r="O194" s="368">
        <f>' Capacity by Company'!O75</f>
        <v>10</v>
      </c>
      <c r="P194" s="368">
        <f>' Capacity by Company'!P75</f>
        <v>10</v>
      </c>
      <c r="Q194" s="368">
        <f>' Capacity by Company'!Q75</f>
        <v>10</v>
      </c>
      <c r="R194" s="368">
        <f>' Capacity by Company'!R75</f>
        <v>10</v>
      </c>
      <c r="S194" s="368">
        <f>' Capacity by Company'!S75</f>
        <v>10</v>
      </c>
    </row>
    <row r="195" spans="1:21" s="328" customFormat="1" x14ac:dyDescent="0.2">
      <c r="A195" s="335" t="s">
        <v>38</v>
      </c>
      <c r="B195" s="365" t="s">
        <v>110</v>
      </c>
      <c r="C195" s="338" t="s">
        <v>44</v>
      </c>
      <c r="D195" s="368">
        <f>'Production by Company'!D75</f>
        <v>8.5970176470588235</v>
      </c>
      <c r="E195" s="368">
        <f>'Production by Company'!E75</f>
        <v>8.6170028235294129</v>
      </c>
      <c r="F195" s="368">
        <f>'Production by Company'!F75</f>
        <v>8.6369880000000006</v>
      </c>
      <c r="G195" s="368">
        <f>'Production by Company'!G75</f>
        <v>8.3569731764705892</v>
      </c>
      <c r="H195" s="368">
        <f>'Production by Company'!H75</f>
        <v>8.6769583529411758</v>
      </c>
      <c r="I195" s="368">
        <f>'Production by Company'!I75</f>
        <v>8.2969435294117702</v>
      </c>
      <c r="J195" s="368">
        <f>'Production by Company'!J75</f>
        <v>8.7169287058823546</v>
      </c>
      <c r="K195" s="368">
        <f>'Production by Company'!K75</f>
        <v>8.7369138823529404</v>
      </c>
      <c r="L195" s="368">
        <f>'Production by Company'!L75</f>
        <v>8.7568990588235316</v>
      </c>
      <c r="M195" s="368">
        <f>'Production by Company'!M75</f>
        <v>8.7768842352941192</v>
      </c>
      <c r="N195" s="368">
        <f>'Production by Company'!N75</f>
        <v>8.7968694117647068</v>
      </c>
      <c r="O195" s="368">
        <f>'Production by Company'!O75</f>
        <v>8.8168545882352962</v>
      </c>
      <c r="P195" s="368">
        <f>'Production by Company'!P75</f>
        <v>8.8368397647058821</v>
      </c>
      <c r="Q195" s="368">
        <f>'Production by Company'!Q75</f>
        <v>8.8568249411764715</v>
      </c>
      <c r="R195" s="368">
        <f>'Production by Company'!R75</f>
        <v>8.8768101176470608</v>
      </c>
      <c r="S195" s="368">
        <f>'Production by Company'!S75</f>
        <v>8.8967952941176485</v>
      </c>
      <c r="U195" s="347">
        <v>0.02</v>
      </c>
    </row>
    <row r="196" spans="1:21" s="328" customFormat="1" x14ac:dyDescent="0.2">
      <c r="A196" s="335" t="s">
        <v>38</v>
      </c>
      <c r="B196" s="365" t="s">
        <v>110</v>
      </c>
      <c r="C196" s="338" t="s">
        <v>45</v>
      </c>
      <c r="D196" s="322">
        <f>D195/D194</f>
        <v>0.85970176470588233</v>
      </c>
      <c r="E196" s="322">
        <f t="shared" ref="E196:S196" si="288">E195/E194</f>
        <v>0.86170028235294127</v>
      </c>
      <c r="F196" s="322">
        <f t="shared" si="288"/>
        <v>0.8636988000000001</v>
      </c>
      <c r="G196" s="322">
        <f t="shared" si="288"/>
        <v>0.8356973176470589</v>
      </c>
      <c r="H196" s="322">
        <f t="shared" si="288"/>
        <v>0.86769583529411753</v>
      </c>
      <c r="I196" s="322">
        <f t="shared" si="288"/>
        <v>0.82969435294117699</v>
      </c>
      <c r="J196" s="322">
        <f t="shared" si="288"/>
        <v>0.87169287058823541</v>
      </c>
      <c r="K196" s="322">
        <f t="shared" si="288"/>
        <v>0.87369138823529402</v>
      </c>
      <c r="L196" s="322">
        <f t="shared" si="288"/>
        <v>0.87568990588235318</v>
      </c>
      <c r="M196" s="322">
        <f t="shared" si="288"/>
        <v>0.8776884235294119</v>
      </c>
      <c r="N196" s="322">
        <f t="shared" si="288"/>
        <v>0.87968694117647073</v>
      </c>
      <c r="O196" s="322">
        <f t="shared" si="288"/>
        <v>0.88168545882352967</v>
      </c>
      <c r="P196" s="322">
        <f t="shared" si="288"/>
        <v>0.88368397647058816</v>
      </c>
      <c r="Q196" s="322">
        <f t="shared" si="288"/>
        <v>0.8856824941176471</v>
      </c>
      <c r="R196" s="322">
        <f t="shared" si="288"/>
        <v>0.88768101176470604</v>
      </c>
      <c r="S196" s="322">
        <f t="shared" si="288"/>
        <v>0.88967952941176487</v>
      </c>
      <c r="U196" s="328">
        <v>1000</v>
      </c>
    </row>
    <row r="197" spans="1:21" s="328" customFormat="1" x14ac:dyDescent="0.2">
      <c r="A197" s="335" t="s">
        <v>38</v>
      </c>
      <c r="B197" s="365" t="s">
        <v>110</v>
      </c>
      <c r="C197" s="338" t="s">
        <v>46</v>
      </c>
      <c r="D197" s="368">
        <v>0.86932000000000009</v>
      </c>
      <c r="E197" s="368">
        <v>0.83488000000000007</v>
      </c>
      <c r="F197" s="368">
        <v>0.88073999999999997</v>
      </c>
      <c r="G197" s="368">
        <v>0.97459999999999991</v>
      </c>
      <c r="H197" s="368">
        <v>0.98</v>
      </c>
      <c r="I197" s="368">
        <v>0.60396000000000005</v>
      </c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</row>
    <row r="198" spans="1:21" s="328" customFormat="1" x14ac:dyDescent="0.2">
      <c r="A198" s="335" t="s">
        <v>38</v>
      </c>
      <c r="B198" s="365" t="s">
        <v>110</v>
      </c>
      <c r="C198" s="338" t="s">
        <v>47</v>
      </c>
      <c r="D198" s="368">
        <v>0.08</v>
      </c>
      <c r="E198" s="368">
        <v>4.8780000000000004E-2</v>
      </c>
      <c r="F198" s="368">
        <v>6.9120000000000001E-2</v>
      </c>
      <c r="G198" s="368">
        <v>3.7400000000000003E-2</v>
      </c>
      <c r="H198" s="368">
        <v>2.0299999999999999E-2</v>
      </c>
      <c r="I198" s="368">
        <v>1.3120000000000001E-2</v>
      </c>
      <c r="J198" s="368"/>
      <c r="K198" s="368"/>
      <c r="L198" s="368"/>
      <c r="M198" s="368"/>
      <c r="N198" s="368"/>
      <c r="O198" s="368"/>
      <c r="P198" s="368"/>
      <c r="Q198" s="368"/>
      <c r="R198" s="368"/>
      <c r="S198" s="368"/>
    </row>
    <row r="199" spans="1:21" s="328" customFormat="1" x14ac:dyDescent="0.2">
      <c r="A199" s="335" t="s">
        <v>38</v>
      </c>
      <c r="B199" s="365" t="s">
        <v>110</v>
      </c>
      <c r="C199" s="338" t="s">
        <v>25</v>
      </c>
      <c r="D199" s="323">
        <f>2%*D195</f>
        <v>0.17194035294117646</v>
      </c>
      <c r="E199" s="323">
        <f t="shared" ref="E199:S199" si="289">2%*E195</f>
        <v>0.17234005647058825</v>
      </c>
      <c r="F199" s="323">
        <f t="shared" si="289"/>
        <v>0.17273976000000002</v>
      </c>
      <c r="G199" s="323">
        <f t="shared" si="289"/>
        <v>0.16713946352941178</v>
      </c>
      <c r="H199" s="323">
        <f t="shared" si="289"/>
        <v>0.17353916705882352</v>
      </c>
      <c r="I199" s="323">
        <f t="shared" si="289"/>
        <v>0.16593887058823539</v>
      </c>
      <c r="J199" s="323">
        <f t="shared" si="289"/>
        <v>0.17433857411764708</v>
      </c>
      <c r="K199" s="323">
        <f t="shared" si="289"/>
        <v>0.17473827764705882</v>
      </c>
      <c r="L199" s="323">
        <f t="shared" si="289"/>
        <v>0.17513798117647064</v>
      </c>
      <c r="M199" s="323">
        <f t="shared" si="289"/>
        <v>0.17553768470588238</v>
      </c>
      <c r="N199" s="323">
        <f t="shared" si="289"/>
        <v>0.17593738823529415</v>
      </c>
      <c r="O199" s="323">
        <f t="shared" si="289"/>
        <v>0.17633709176470594</v>
      </c>
      <c r="P199" s="323">
        <f t="shared" si="289"/>
        <v>0.17673679529411765</v>
      </c>
      <c r="Q199" s="323">
        <f t="shared" si="289"/>
        <v>0.17713649882352944</v>
      </c>
      <c r="R199" s="323">
        <f t="shared" si="289"/>
        <v>0.17753620235294121</v>
      </c>
      <c r="S199" s="323">
        <f t="shared" si="289"/>
        <v>0.17793590588235297</v>
      </c>
      <c r="U199" s="331">
        <v>1.0200000000000001E-2</v>
      </c>
    </row>
    <row r="200" spans="1:21" s="328" customFormat="1" x14ac:dyDescent="0.2">
      <c r="A200" s="335" t="s">
        <v>38</v>
      </c>
      <c r="B200" s="365" t="s">
        <v>110</v>
      </c>
      <c r="C200" s="338" t="s">
        <v>48</v>
      </c>
      <c r="D200" s="323">
        <f>D195+D197-D198-D199</f>
        <v>9.2143972941176475</v>
      </c>
      <c r="E200" s="323">
        <f t="shared" ref="E200:I200" si="290">E195+E197-E198-E199</f>
        <v>9.2307627670588239</v>
      </c>
      <c r="F200" s="323">
        <f t="shared" si="290"/>
        <v>9.2758682399999994</v>
      </c>
      <c r="G200" s="323">
        <f t="shared" si="290"/>
        <v>9.1270337129411789</v>
      </c>
      <c r="H200" s="323">
        <f t="shared" si="290"/>
        <v>9.463119185882352</v>
      </c>
      <c r="I200" s="323">
        <f t="shared" si="290"/>
        <v>8.7218446588235352</v>
      </c>
      <c r="J200" s="323">
        <f t="shared" ref="J200" si="291">I200+I200*J201</f>
        <v>8.9782668917929467</v>
      </c>
      <c r="K200" s="323">
        <f t="shared" ref="K200" si="292">J200+J200*K201</f>
        <v>9.2485127252359138</v>
      </c>
      <c r="L200" s="323">
        <f t="shared" ref="L200" si="293">K200+K200*L201</f>
        <v>9.5305923633556091</v>
      </c>
      <c r="M200" s="323">
        <f t="shared" ref="M200" si="294">L200+L200*M201</f>
        <v>9.8298529635649743</v>
      </c>
      <c r="N200" s="323">
        <f t="shared" ref="N200" si="295">M200+M200*N201</f>
        <v>10.140476317213627</v>
      </c>
      <c r="O200" s="323">
        <f t="shared" ref="O200" si="296">N200+N200*O201</f>
        <v>10.46294346410102</v>
      </c>
      <c r="P200" s="323">
        <f t="shared" ref="P200" si="297">O200+O200*P201</f>
        <v>10.799850243645073</v>
      </c>
      <c r="Q200" s="323">
        <f t="shared" ref="Q200" si="298">P200+P200*Q201</f>
        <v>11.153005346612266</v>
      </c>
      <c r="R200" s="323">
        <f t="shared" ref="R200" si="299">Q200+Q200*R201</f>
        <v>11.518823921981149</v>
      </c>
      <c r="S200" s="323">
        <f t="shared" ref="S200" si="300">R200+R200*S201</f>
        <v>11.90240075858312</v>
      </c>
      <c r="T200" s="197">
        <f>(S200/J200)^(1/9)-1</f>
        <v>3.1821737790645788E-2</v>
      </c>
      <c r="U200" s="331">
        <v>1.52E-2</v>
      </c>
    </row>
    <row r="201" spans="1:21" s="328" customFormat="1" x14ac:dyDescent="0.2">
      <c r="A201" s="335" t="s">
        <v>38</v>
      </c>
      <c r="B201" s="365" t="s">
        <v>110</v>
      </c>
      <c r="C201" s="339" t="s">
        <v>327</v>
      </c>
      <c r="D201" s="368"/>
      <c r="E201" s="322">
        <f>E200/D200-1</f>
        <v>1.7760763312890671E-3</v>
      </c>
      <c r="F201" s="322">
        <f t="shared" ref="F201:I201" si="301">F200/E200-1</f>
        <v>4.8864296569444132E-3</v>
      </c>
      <c r="G201" s="322">
        <f t="shared" si="301"/>
        <v>-1.6045347261079757E-2</v>
      </c>
      <c r="H201" s="322">
        <f t="shared" si="301"/>
        <v>3.6823077848900487E-2</v>
      </c>
      <c r="I201" s="322">
        <f t="shared" si="301"/>
        <v>-7.8333001254458967E-2</v>
      </c>
      <c r="J201" s="322">
        <v>2.9399999999999989E-2</v>
      </c>
      <c r="K201" s="322">
        <v>3.0099999999999981E-2</v>
      </c>
      <c r="L201" s="322">
        <v>3.0499999999999992E-2</v>
      </c>
      <c r="M201" s="322">
        <v>3.139999999999999E-2</v>
      </c>
      <c r="N201" s="322">
        <v>3.1599999999999982E-2</v>
      </c>
      <c r="O201" s="322">
        <v>3.1799999999999988E-2</v>
      </c>
      <c r="P201" s="322">
        <v>3.2199999999999999E-2</v>
      </c>
      <c r="Q201" s="322">
        <v>3.2699999999999986E-2</v>
      </c>
      <c r="R201" s="322">
        <v>3.2799999999999989E-2</v>
      </c>
      <c r="S201" s="322">
        <v>3.3299999999999989E-2</v>
      </c>
    </row>
    <row r="202" spans="1:21" s="328" customFormat="1" ht="13.5" thickBot="1" x14ac:dyDescent="0.25">
      <c r="A202" s="262" t="s">
        <v>38</v>
      </c>
      <c r="B202" s="262" t="s">
        <v>110</v>
      </c>
      <c r="C202" s="340" t="s">
        <v>328</v>
      </c>
      <c r="D202" s="327">
        <v>0</v>
      </c>
      <c r="E202" s="327">
        <v>0</v>
      </c>
      <c r="F202" s="327">
        <v>0</v>
      </c>
      <c r="G202" s="327">
        <v>0</v>
      </c>
      <c r="H202" s="327">
        <v>0</v>
      </c>
      <c r="I202" s="327">
        <v>0</v>
      </c>
      <c r="J202" s="327">
        <f t="shared" ref="J202:S202" si="302">J195-J200</f>
        <v>-0.2613381859105921</v>
      </c>
      <c r="K202" s="327">
        <f t="shared" si="302"/>
        <v>-0.51159884288297341</v>
      </c>
      <c r="L202" s="327">
        <f t="shared" si="302"/>
        <v>-0.77369330453207752</v>
      </c>
      <c r="M202" s="327">
        <f t="shared" si="302"/>
        <v>-1.0529687282708551</v>
      </c>
      <c r="N202" s="327">
        <f t="shared" si="302"/>
        <v>-1.3436069054489206</v>
      </c>
      <c r="O202" s="327">
        <f t="shared" si="302"/>
        <v>-1.6460888758657237</v>
      </c>
      <c r="P202" s="327">
        <f t="shared" si="302"/>
        <v>-1.9630104789391911</v>
      </c>
      <c r="Q202" s="327">
        <f t="shared" si="302"/>
        <v>-2.2961804054357948</v>
      </c>
      <c r="R202" s="327">
        <f t="shared" si="302"/>
        <v>-2.6420138043340877</v>
      </c>
      <c r="S202" s="327">
        <f t="shared" si="302"/>
        <v>-3.0056054644654715</v>
      </c>
    </row>
    <row r="203" spans="1:21" x14ac:dyDescent="0.2">
      <c r="A203" s="263" t="s">
        <v>38</v>
      </c>
      <c r="B203" s="264" t="s">
        <v>58</v>
      </c>
      <c r="C203" s="371" t="s">
        <v>43</v>
      </c>
      <c r="D203" s="370">
        <f>' Capacity by Company'!D76</f>
        <v>200</v>
      </c>
      <c r="E203" s="370">
        <f>' Capacity by Company'!E76</f>
        <v>200</v>
      </c>
      <c r="F203" s="370">
        <f>' Capacity by Company'!F76</f>
        <v>215</v>
      </c>
      <c r="G203" s="370">
        <f>' Capacity by Company'!G76</f>
        <v>225</v>
      </c>
      <c r="H203" s="370">
        <f>' Capacity by Company'!H76</f>
        <v>225</v>
      </c>
      <c r="I203" s="370">
        <f>' Capacity by Company'!I76</f>
        <v>225</v>
      </c>
      <c r="J203" s="370">
        <f>' Capacity by Company'!J76</f>
        <v>225</v>
      </c>
      <c r="K203" s="370">
        <f>' Capacity by Company'!K76</f>
        <v>225</v>
      </c>
      <c r="L203" s="370">
        <f>' Capacity by Company'!L76</f>
        <v>225</v>
      </c>
      <c r="M203" s="370">
        <f>' Capacity by Company'!M76</f>
        <v>225</v>
      </c>
      <c r="N203" s="370">
        <f>' Capacity by Company'!N76</f>
        <v>225</v>
      </c>
      <c r="O203" s="370">
        <f>' Capacity by Company'!O76</f>
        <v>225</v>
      </c>
      <c r="P203" s="370">
        <f>' Capacity by Company'!P76</f>
        <v>225</v>
      </c>
      <c r="Q203" s="370">
        <f>' Capacity by Company'!Q76</f>
        <v>225</v>
      </c>
      <c r="R203" s="370">
        <f>' Capacity by Company'!R76</f>
        <v>225</v>
      </c>
      <c r="S203" s="370">
        <f>' Capacity by Company'!S76</f>
        <v>225</v>
      </c>
    </row>
    <row r="204" spans="1:21" x14ac:dyDescent="0.2">
      <c r="A204" s="267" t="s">
        <v>38</v>
      </c>
      <c r="B204" s="31" t="s">
        <v>58</v>
      </c>
      <c r="C204" s="268" t="s">
        <v>44</v>
      </c>
      <c r="D204" s="370">
        <f>'Production by Company'!D76</f>
        <v>169.77231764705883</v>
      </c>
      <c r="E204" s="370">
        <f>'Production by Company'!E76</f>
        <v>170.43180282352941</v>
      </c>
      <c r="F204" s="370">
        <f>'Production by Company'!F76</f>
        <v>182.87798799999999</v>
      </c>
      <c r="G204" s="370">
        <f>'Production by Company'!G76</f>
        <v>192.65157317647061</v>
      </c>
      <c r="H204" s="370">
        <f>'Production by Company'!H76</f>
        <v>194.34075835294115</v>
      </c>
      <c r="I204" s="370">
        <f>'Production by Company'!I76</f>
        <v>181.28254352941178</v>
      </c>
      <c r="J204" s="370">
        <f>'Production by Company'!J76</f>
        <v>179.12222870588238</v>
      </c>
      <c r="K204" s="370">
        <f>'Production by Company'!K76</f>
        <v>195.47261388235296</v>
      </c>
      <c r="L204" s="370">
        <f>'Production by Company'!L76</f>
        <v>195.81439905882354</v>
      </c>
      <c r="M204" s="370">
        <f>'Production by Company'!M76</f>
        <v>196.75108423529409</v>
      </c>
      <c r="N204" s="370">
        <f>'Production by Company'!N76</f>
        <v>197.09306941176473</v>
      </c>
      <c r="O204" s="370">
        <f>'Production by Company'!O76</f>
        <v>197.64475458823529</v>
      </c>
      <c r="P204" s="370">
        <f>'Production by Company'!P76</f>
        <v>198.26653976470587</v>
      </c>
      <c r="Q204" s="370">
        <f>'Production by Company'!Q76</f>
        <v>198.81832494117646</v>
      </c>
      <c r="R204" s="370">
        <f>'Production by Company'!R76</f>
        <v>199.58011011764705</v>
      </c>
      <c r="S204" s="370">
        <f>'Production by Company'!S76</f>
        <v>200.23699529411766</v>
      </c>
    </row>
    <row r="205" spans="1:21" x14ac:dyDescent="0.2">
      <c r="A205" s="267" t="s">
        <v>38</v>
      </c>
      <c r="B205" s="31" t="s">
        <v>58</v>
      </c>
      <c r="C205" s="268" t="s">
        <v>45</v>
      </c>
      <c r="D205" s="269">
        <f t="shared" ref="D205:S205" si="303">(D204/D203)</f>
        <v>0.84886158823529412</v>
      </c>
      <c r="E205" s="269">
        <f t="shared" si="303"/>
        <v>0.85215901411764705</v>
      </c>
      <c r="F205" s="269">
        <f t="shared" si="303"/>
        <v>0.85059529302325576</v>
      </c>
      <c r="G205" s="269">
        <f t="shared" si="303"/>
        <v>0.85622921411764719</v>
      </c>
      <c r="H205" s="269">
        <f t="shared" si="303"/>
        <v>0.86373670379084955</v>
      </c>
      <c r="I205" s="269">
        <f t="shared" si="303"/>
        <v>0.80570019346405242</v>
      </c>
      <c r="J205" s="269">
        <f t="shared" si="303"/>
        <v>0.79609879424836616</v>
      </c>
      <c r="K205" s="269">
        <f t="shared" si="303"/>
        <v>0.86876717281045757</v>
      </c>
      <c r="L205" s="269">
        <f t="shared" si="303"/>
        <v>0.87028621803921569</v>
      </c>
      <c r="M205" s="269">
        <f t="shared" si="303"/>
        <v>0.87444926326797368</v>
      </c>
      <c r="N205" s="269">
        <f t="shared" si="303"/>
        <v>0.87596919738562107</v>
      </c>
      <c r="O205" s="269">
        <f t="shared" si="303"/>
        <v>0.87842113150326795</v>
      </c>
      <c r="P205" s="269">
        <f t="shared" si="303"/>
        <v>0.88118462117647056</v>
      </c>
      <c r="Q205" s="269">
        <f t="shared" si="303"/>
        <v>0.88363699973856202</v>
      </c>
      <c r="R205" s="269">
        <f t="shared" si="303"/>
        <v>0.88702271163398694</v>
      </c>
      <c r="S205" s="269">
        <f t="shared" si="303"/>
        <v>0.8899422013071896</v>
      </c>
    </row>
    <row r="206" spans="1:21" x14ac:dyDescent="0.2">
      <c r="A206" s="267" t="s">
        <v>38</v>
      </c>
      <c r="B206" s="31" t="s">
        <v>58</v>
      </c>
      <c r="C206" s="268" t="s">
        <v>46</v>
      </c>
      <c r="D206" s="270">
        <v>18.34</v>
      </c>
      <c r="E206" s="270">
        <v>22.81</v>
      </c>
      <c r="F206" s="270">
        <v>18.05</v>
      </c>
      <c r="G206" s="270">
        <v>20.25</v>
      </c>
      <c r="H206" s="270">
        <v>21.93</v>
      </c>
      <c r="I206" s="270">
        <v>21.72</v>
      </c>
      <c r="J206" s="270"/>
      <c r="K206" s="270"/>
      <c r="L206" s="270"/>
      <c r="M206" s="270"/>
      <c r="N206" s="270"/>
      <c r="O206" s="270"/>
      <c r="P206" s="270"/>
      <c r="Q206" s="270"/>
      <c r="R206" s="270"/>
      <c r="S206" s="271"/>
    </row>
    <row r="207" spans="1:21" x14ac:dyDescent="0.2">
      <c r="A207" s="267" t="s">
        <v>38</v>
      </c>
      <c r="B207" s="31" t="s">
        <v>58</v>
      </c>
      <c r="C207" s="268" t="s">
        <v>47</v>
      </c>
      <c r="D207" s="270">
        <v>32.130000000000003</v>
      </c>
      <c r="E207" s="270">
        <v>32.520000000000003</v>
      </c>
      <c r="F207" s="270">
        <v>35.159999999999997</v>
      </c>
      <c r="G207" s="270">
        <v>39.909999999999997</v>
      </c>
      <c r="H207" s="270">
        <v>37.94</v>
      </c>
      <c r="I207" s="270">
        <v>35.843000000000004</v>
      </c>
      <c r="J207" s="270"/>
      <c r="K207" s="270"/>
      <c r="L207" s="270"/>
      <c r="M207" s="270"/>
      <c r="N207" s="270"/>
      <c r="O207" s="270"/>
      <c r="P207" s="270"/>
      <c r="Q207" s="270"/>
      <c r="R207" s="270"/>
      <c r="S207" s="271"/>
    </row>
    <row r="208" spans="1:21" x14ac:dyDescent="0.2">
      <c r="A208" s="267" t="s">
        <v>38</v>
      </c>
      <c r="B208" s="31" t="s">
        <v>58</v>
      </c>
      <c r="C208" s="268" t="s">
        <v>25</v>
      </c>
      <c r="D208" s="270">
        <f>D190+D181+D199</f>
        <v>3.3954463529411769</v>
      </c>
      <c r="E208" s="270">
        <f t="shared" ref="E208:S209" si="304">E190+E181+E199</f>
        <v>3.4086360564705886</v>
      </c>
      <c r="F208" s="270">
        <f t="shared" si="304"/>
        <v>3.6575597599999998</v>
      </c>
      <c r="G208" s="270">
        <f t="shared" si="304"/>
        <v>3.8530314635294118</v>
      </c>
      <c r="H208" s="270">
        <f t="shared" si="304"/>
        <v>3.8868151670588236</v>
      </c>
      <c r="I208" s="270">
        <f t="shared" si="304"/>
        <v>3.6256508705882351</v>
      </c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</row>
    <row r="209" spans="1:21" x14ac:dyDescent="0.2">
      <c r="A209" s="267" t="s">
        <v>38</v>
      </c>
      <c r="B209" s="31" t="s">
        <v>58</v>
      </c>
      <c r="C209" s="268" t="s">
        <v>428</v>
      </c>
      <c r="D209" s="513">
        <f>D204+D206-D207-D208</f>
        <v>152.58687129411766</v>
      </c>
      <c r="E209" s="513">
        <f t="shared" ref="E209:I209" si="305">E204+E206-E207-E208</f>
        <v>157.31316676705882</v>
      </c>
      <c r="F209" s="513">
        <f t="shared" si="305"/>
        <v>162.11042824</v>
      </c>
      <c r="G209" s="513">
        <f t="shared" si="305"/>
        <v>169.13854171294119</v>
      </c>
      <c r="H209" s="513">
        <f t="shared" si="305"/>
        <v>174.44394318588235</v>
      </c>
      <c r="I209" s="513">
        <f t="shared" si="305"/>
        <v>163.53389265882356</v>
      </c>
      <c r="J209" s="513">
        <f t="shared" si="304"/>
        <v>182.27831477819294</v>
      </c>
      <c r="K209" s="513">
        <f t="shared" si="304"/>
        <v>188.08536149371702</v>
      </c>
      <c r="L209" s="513">
        <f t="shared" si="304"/>
        <v>195.13690501178667</v>
      </c>
      <c r="M209" s="513">
        <f t="shared" si="304"/>
        <v>204.18865386685781</v>
      </c>
      <c r="N209" s="513">
        <f t="shared" si="304"/>
        <v>214.40372384417614</v>
      </c>
      <c r="O209" s="513">
        <f t="shared" si="304"/>
        <v>225.95310262621095</v>
      </c>
      <c r="P209" s="513">
        <f t="shared" si="304"/>
        <v>238.3717378998964</v>
      </c>
      <c r="Q209" s="513">
        <f t="shared" si="304"/>
        <v>250.5516996614291</v>
      </c>
      <c r="R209" s="513">
        <f t="shared" si="304"/>
        <v>264.79613060195567</v>
      </c>
      <c r="S209" s="513">
        <f t="shared" si="304"/>
        <v>280.87682355128629</v>
      </c>
      <c r="T209" s="514">
        <f>(S209/J209)^(1/9)-1</f>
        <v>4.9215129650925116E-2</v>
      </c>
      <c r="U209" s="514">
        <f>(I209/D209)^(1/5)-1</f>
        <v>1.3953692867672451E-2</v>
      </c>
    </row>
    <row r="210" spans="1:21" x14ac:dyDescent="0.2">
      <c r="A210" s="267" t="s">
        <v>38</v>
      </c>
      <c r="B210" s="31" t="s">
        <v>58</v>
      </c>
      <c r="C210" s="273" t="s">
        <v>327</v>
      </c>
      <c r="D210" s="269"/>
      <c r="E210" s="512">
        <f>E209/D209-1</f>
        <v>3.0974456929725225E-2</v>
      </c>
      <c r="F210" s="512">
        <f>F209/E209-1</f>
        <v>3.0494977448675575E-2</v>
      </c>
      <c r="G210" s="512">
        <f t="shared" ref="G210" si="306">G209/F209-1</f>
        <v>4.3353864086622895E-2</v>
      </c>
      <c r="H210" s="512">
        <f t="shared" ref="H210:I210" si="307">H209/G209-1</f>
        <v>3.1367194130982767E-2</v>
      </c>
      <c r="I210" s="512">
        <f t="shared" si="307"/>
        <v>-6.2541870630804075E-2</v>
      </c>
      <c r="J210" s="512">
        <v>5.6300000000000003E-2</v>
      </c>
      <c r="K210" s="512">
        <v>5.7200000000000001E-2</v>
      </c>
      <c r="L210" s="512">
        <v>5.8099999999999999E-2</v>
      </c>
      <c r="M210" s="512">
        <v>5.5E-2</v>
      </c>
      <c r="N210" s="512">
        <v>5.3600000000000002E-2</v>
      </c>
      <c r="O210" s="512">
        <v>5.2299999999999999E-2</v>
      </c>
      <c r="P210" s="512">
        <v>5.1700000000000003E-2</v>
      </c>
      <c r="Q210" s="512">
        <v>5.0900000000000001E-2</v>
      </c>
      <c r="R210" s="512">
        <v>4.9799999999999997E-2</v>
      </c>
      <c r="S210" s="512">
        <v>4.82E-2</v>
      </c>
    </row>
    <row r="211" spans="1:21" s="328" customFormat="1" x14ac:dyDescent="0.2">
      <c r="A211" s="499"/>
      <c r="B211" s="500"/>
      <c r="C211" s="268" t="s">
        <v>429</v>
      </c>
      <c r="D211" s="501"/>
      <c r="E211" s="501"/>
      <c r="F211" s="501"/>
      <c r="G211" s="501"/>
      <c r="H211" s="501"/>
      <c r="I211" s="501"/>
      <c r="J211" s="502">
        <f>I209+I209*J212</f>
        <v>170.28784242563299</v>
      </c>
      <c r="K211" s="502">
        <f>J211+J211*K212</f>
        <v>177.47398937599471</v>
      </c>
      <c r="L211" s="502">
        <f t="shared" ref="L211:S211" si="308">K211+K211*L212</f>
        <v>185.12311831810007</v>
      </c>
      <c r="M211" s="502">
        <f t="shared" si="308"/>
        <v>192.52804305082407</v>
      </c>
      <c r="N211" s="502">
        <f t="shared" si="308"/>
        <v>199.95962551258589</v>
      </c>
      <c r="O211" s="502">
        <f t="shared" si="308"/>
        <v>207.41811954420535</v>
      </c>
      <c r="P211" s="502">
        <f t="shared" si="308"/>
        <v>215.03036453147769</v>
      </c>
      <c r="Q211" s="502">
        <f t="shared" si="308"/>
        <v>222.74995461815774</v>
      </c>
      <c r="R211" s="502">
        <f t="shared" si="308"/>
        <v>230.50165303886962</v>
      </c>
      <c r="S211" s="502">
        <f t="shared" si="308"/>
        <v>238.1543079197601</v>
      </c>
      <c r="T211" s="197">
        <f>(S211/J211)^(1/9)-1</f>
        <v>3.7973076651499182E-2</v>
      </c>
    </row>
    <row r="212" spans="1:21" s="328" customFormat="1" x14ac:dyDescent="0.2">
      <c r="A212" s="499"/>
      <c r="B212" s="500"/>
      <c r="C212" s="273" t="s">
        <v>327</v>
      </c>
      <c r="D212" s="501"/>
      <c r="E212" s="501"/>
      <c r="F212" s="501"/>
      <c r="G212" s="501"/>
      <c r="H212" s="501"/>
      <c r="I212" s="501"/>
      <c r="J212" s="501">
        <f>J210-1.5%</f>
        <v>4.1300000000000003E-2</v>
      </c>
      <c r="K212" s="501">
        <f t="shared" ref="K212:S212" si="309">K210-1.5%</f>
        <v>4.2200000000000001E-2</v>
      </c>
      <c r="L212" s="501">
        <f t="shared" si="309"/>
        <v>4.3099999999999999E-2</v>
      </c>
      <c r="M212" s="501">
        <f t="shared" si="309"/>
        <v>0.04</v>
      </c>
      <c r="N212" s="501">
        <f t="shared" si="309"/>
        <v>3.8600000000000002E-2</v>
      </c>
      <c r="O212" s="501">
        <f t="shared" si="309"/>
        <v>3.73E-2</v>
      </c>
      <c r="P212" s="501">
        <f t="shared" si="309"/>
        <v>3.6700000000000003E-2</v>
      </c>
      <c r="Q212" s="501">
        <f t="shared" si="309"/>
        <v>3.5900000000000001E-2</v>
      </c>
      <c r="R212" s="501">
        <f t="shared" si="309"/>
        <v>3.4799999999999998E-2</v>
      </c>
      <c r="S212" s="501">
        <f t="shared" si="309"/>
        <v>3.32E-2</v>
      </c>
    </row>
    <row r="213" spans="1:21" s="328" customFormat="1" x14ac:dyDescent="0.2">
      <c r="A213" s="499"/>
      <c r="B213" s="500"/>
      <c r="C213" s="268" t="s">
        <v>430</v>
      </c>
      <c r="D213" s="501"/>
      <c r="E213" s="501"/>
      <c r="F213" s="501"/>
      <c r="G213" s="501"/>
      <c r="H213" s="501"/>
      <c r="I213" s="501"/>
      <c r="J213" s="502">
        <f>I209+I209*J214</f>
        <v>167.83483403575062</v>
      </c>
      <c r="K213" s="502">
        <f>J213+J213*K214</f>
        <v>172.39994152152303</v>
      </c>
      <c r="L213" s="502">
        <f t="shared" ref="L213:S213" si="310">K213+K213*L214</f>
        <v>177.24437987827784</v>
      </c>
      <c r="M213" s="502">
        <f t="shared" si="310"/>
        <v>181.67548937523478</v>
      </c>
      <c r="N213" s="502">
        <f t="shared" si="310"/>
        <v>185.96303092449031</v>
      </c>
      <c r="O213" s="502">
        <f t="shared" si="310"/>
        <v>190.11000651410646</v>
      </c>
      <c r="P213" s="502">
        <f t="shared" si="310"/>
        <v>194.23539365546256</v>
      </c>
      <c r="Q213" s="502">
        <f t="shared" si="310"/>
        <v>198.29491338286172</v>
      </c>
      <c r="R213" s="502">
        <f t="shared" si="310"/>
        <v>202.22115266784238</v>
      </c>
      <c r="S213" s="502">
        <f t="shared" si="310"/>
        <v>205.9015776463971</v>
      </c>
      <c r="T213" s="197">
        <f>(S213/J213)^(1/9)-1</f>
        <v>2.2973007751188712E-2</v>
      </c>
    </row>
    <row r="214" spans="1:21" s="328" customFormat="1" x14ac:dyDescent="0.2">
      <c r="A214" s="499"/>
      <c r="B214" s="500"/>
      <c r="C214" s="273" t="s">
        <v>327</v>
      </c>
      <c r="D214" s="501"/>
      <c r="E214" s="501"/>
      <c r="F214" s="501"/>
      <c r="G214" s="501"/>
      <c r="H214" s="501"/>
      <c r="I214" s="501"/>
      <c r="J214" s="501">
        <f>J210-3%</f>
        <v>2.6300000000000004E-2</v>
      </c>
      <c r="K214" s="501">
        <f t="shared" ref="K214:S214" si="311">K210-3%</f>
        <v>2.7200000000000002E-2</v>
      </c>
      <c r="L214" s="501">
        <f t="shared" si="311"/>
        <v>2.81E-2</v>
      </c>
      <c r="M214" s="501">
        <f t="shared" si="311"/>
        <v>2.5000000000000001E-2</v>
      </c>
      <c r="N214" s="501">
        <f t="shared" si="311"/>
        <v>2.3600000000000003E-2</v>
      </c>
      <c r="O214" s="501">
        <f t="shared" si="311"/>
        <v>2.23E-2</v>
      </c>
      <c r="P214" s="501">
        <f t="shared" si="311"/>
        <v>2.1700000000000004E-2</v>
      </c>
      <c r="Q214" s="501">
        <f t="shared" si="311"/>
        <v>2.0900000000000002E-2</v>
      </c>
      <c r="R214" s="501">
        <f t="shared" si="311"/>
        <v>1.9799999999999998E-2</v>
      </c>
      <c r="S214" s="501">
        <f t="shared" si="311"/>
        <v>1.8200000000000001E-2</v>
      </c>
    </row>
    <row r="215" spans="1:21" ht="13.5" thickBot="1" x14ac:dyDescent="0.25">
      <c r="A215" s="274" t="s">
        <v>38</v>
      </c>
      <c r="B215" s="275" t="s">
        <v>58</v>
      </c>
      <c r="C215" s="276" t="s">
        <v>328</v>
      </c>
      <c r="D215" s="277">
        <v>0</v>
      </c>
      <c r="E215" s="277">
        <v>0</v>
      </c>
      <c r="F215" s="277">
        <v>0</v>
      </c>
      <c r="G215" s="277">
        <v>0</v>
      </c>
      <c r="H215" s="277">
        <v>0</v>
      </c>
      <c r="I215" s="277">
        <v>0</v>
      </c>
      <c r="J215" s="277">
        <f t="shared" ref="J215:S215" si="312">J204-J209</f>
        <v>-3.1560860723105577</v>
      </c>
      <c r="K215" s="277">
        <f t="shared" si="312"/>
        <v>7.3872523886359431</v>
      </c>
      <c r="L215" s="277">
        <f t="shared" si="312"/>
        <v>0.67749404703687333</v>
      </c>
      <c r="M215" s="277">
        <f t="shared" si="312"/>
        <v>-7.4375696315637185</v>
      </c>
      <c r="N215" s="277">
        <f t="shared" si="312"/>
        <v>-17.310654432411411</v>
      </c>
      <c r="O215" s="277">
        <f t="shared" si="312"/>
        <v>-28.308348037975662</v>
      </c>
      <c r="P215" s="277">
        <f t="shared" si="312"/>
        <v>-40.105198135190534</v>
      </c>
      <c r="Q215" s="277">
        <f t="shared" si="312"/>
        <v>-51.733374720252641</v>
      </c>
      <c r="R215" s="277">
        <f t="shared" si="312"/>
        <v>-65.216020484308615</v>
      </c>
      <c r="S215" s="277">
        <f t="shared" si="312"/>
        <v>-80.639828257168631</v>
      </c>
    </row>
    <row r="216" spans="1:21" x14ac:dyDescent="0.2">
      <c r="A216" s="73" t="s">
        <v>40</v>
      </c>
      <c r="B216" s="73" t="s">
        <v>18</v>
      </c>
      <c r="C216" s="100" t="s">
        <v>43</v>
      </c>
      <c r="D216" s="35">
        <f>' Capacity by Company'!D78</f>
        <v>15</v>
      </c>
      <c r="E216" s="35">
        <f>' Capacity by Company'!E78</f>
        <v>15</v>
      </c>
      <c r="F216" s="35">
        <f>' Capacity by Company'!F78</f>
        <v>15</v>
      </c>
      <c r="G216" s="35">
        <f>' Capacity by Company'!G78</f>
        <v>15</v>
      </c>
      <c r="H216" s="35">
        <f>' Capacity by Company'!H78</f>
        <v>15</v>
      </c>
      <c r="I216" s="35">
        <f>' Capacity by Company'!I78</f>
        <v>15</v>
      </c>
      <c r="J216" s="35">
        <f>' Capacity by Company'!J78</f>
        <v>15</v>
      </c>
      <c r="K216" s="35">
        <f>' Capacity by Company'!K78</f>
        <v>15</v>
      </c>
      <c r="L216" s="35">
        <f>' Capacity by Company'!L78</f>
        <v>15</v>
      </c>
      <c r="M216" s="35">
        <f>' Capacity by Company'!M78</f>
        <v>15</v>
      </c>
      <c r="N216" s="35">
        <f>' Capacity by Company'!N78</f>
        <v>15</v>
      </c>
      <c r="O216" s="35">
        <f>' Capacity by Company'!O78</f>
        <v>15</v>
      </c>
      <c r="P216" s="35">
        <f>' Capacity by Company'!P78</f>
        <v>15</v>
      </c>
      <c r="Q216" s="35">
        <f>' Capacity by Company'!Q78</f>
        <v>15</v>
      </c>
      <c r="R216" s="35">
        <f>' Capacity by Company'!R78</f>
        <v>15</v>
      </c>
      <c r="S216" s="35">
        <f>' Capacity by Company'!S78</f>
        <v>15</v>
      </c>
    </row>
    <row r="217" spans="1:21" x14ac:dyDescent="0.2">
      <c r="A217" s="73" t="s">
        <v>40</v>
      </c>
      <c r="B217" s="73" t="s">
        <v>18</v>
      </c>
      <c r="C217" s="100" t="s">
        <v>44</v>
      </c>
      <c r="D217" s="37">
        <f>'Production by Company'!D78</f>
        <v>11.898</v>
      </c>
      <c r="E217" s="37">
        <f>'Production by Company'!E78</f>
        <v>12.5655</v>
      </c>
      <c r="F217" s="37">
        <f>'Production by Company'!F78</f>
        <v>12.824999999999999</v>
      </c>
      <c r="G217" s="37">
        <f>'Production by Company'!G78</f>
        <v>12.4665</v>
      </c>
      <c r="H217" s="37">
        <f>'Production by Company'!H78</f>
        <v>12.606</v>
      </c>
      <c r="I217" s="37">
        <f>'Production by Company'!I78</f>
        <v>11.0715</v>
      </c>
      <c r="J217" s="37">
        <f>'Production by Company'!J78</f>
        <v>11.835000000000001</v>
      </c>
      <c r="K217" s="37">
        <f>'Production by Company'!K78</f>
        <v>12</v>
      </c>
      <c r="L217" s="37">
        <f>'Production by Company'!L78</f>
        <v>12</v>
      </c>
      <c r="M217" s="37">
        <f>'Production by Company'!M78</f>
        <v>12.3</v>
      </c>
      <c r="N217" s="37">
        <f>'Production by Company'!N78</f>
        <v>12.3</v>
      </c>
      <c r="O217" s="37">
        <f>'Production by Company'!O78</f>
        <v>12.6</v>
      </c>
      <c r="P217" s="37">
        <f>'Production by Company'!P78</f>
        <v>12.6</v>
      </c>
      <c r="Q217" s="37">
        <f>'Production by Company'!Q78</f>
        <v>13.05</v>
      </c>
      <c r="R217" s="37">
        <f>'Production by Company'!R78</f>
        <v>13.05</v>
      </c>
      <c r="S217" s="37">
        <f>'Production by Company'!S78</f>
        <v>13.5</v>
      </c>
    </row>
    <row r="218" spans="1:21" x14ac:dyDescent="0.2">
      <c r="A218" s="73" t="s">
        <v>40</v>
      </c>
      <c r="B218" s="73" t="s">
        <v>18</v>
      </c>
      <c r="C218" s="100" t="s">
        <v>45</v>
      </c>
      <c r="D218" s="36">
        <f>(D217/D216)</f>
        <v>0.79320000000000002</v>
      </c>
      <c r="E218" s="36">
        <f t="shared" ref="E218:S218" si="313">(E217/E216)</f>
        <v>0.8377</v>
      </c>
      <c r="F218" s="36">
        <f t="shared" si="313"/>
        <v>0.85499999999999998</v>
      </c>
      <c r="G218" s="36">
        <f t="shared" si="313"/>
        <v>0.83109999999999995</v>
      </c>
      <c r="H218" s="36">
        <f t="shared" si="313"/>
        <v>0.84040000000000004</v>
      </c>
      <c r="I218" s="36">
        <f t="shared" si="313"/>
        <v>0.73809999999999998</v>
      </c>
      <c r="J218" s="36">
        <f t="shared" si="313"/>
        <v>0.78900000000000003</v>
      </c>
      <c r="K218" s="36">
        <f t="shared" si="313"/>
        <v>0.8</v>
      </c>
      <c r="L218" s="36">
        <f t="shared" si="313"/>
        <v>0.8</v>
      </c>
      <c r="M218" s="36">
        <f t="shared" si="313"/>
        <v>0.82000000000000006</v>
      </c>
      <c r="N218" s="36">
        <f t="shared" si="313"/>
        <v>0.82000000000000006</v>
      </c>
      <c r="O218" s="36">
        <f t="shared" si="313"/>
        <v>0.84</v>
      </c>
      <c r="P218" s="36">
        <f t="shared" si="313"/>
        <v>0.84</v>
      </c>
      <c r="Q218" s="36">
        <f t="shared" si="313"/>
        <v>0.87</v>
      </c>
      <c r="R218" s="36">
        <f t="shared" si="313"/>
        <v>0.87</v>
      </c>
      <c r="S218" s="36">
        <f t="shared" si="313"/>
        <v>0.9</v>
      </c>
    </row>
    <row r="219" spans="1:21" x14ac:dyDescent="0.2">
      <c r="A219" s="73" t="s">
        <v>40</v>
      </c>
      <c r="B219" s="73" t="s">
        <v>18</v>
      </c>
      <c r="C219" s="100" t="s">
        <v>46</v>
      </c>
      <c r="D219" s="101">
        <f>'Foreign Trade'!J17</f>
        <v>0.84701490000000013</v>
      </c>
      <c r="E219" s="101">
        <f>'Foreign Trade'!K17</f>
        <v>0.62146678</v>
      </c>
      <c r="F219" s="101">
        <f>'Foreign Trade'!L17</f>
        <v>0.54130769999999995</v>
      </c>
      <c r="G219" s="101">
        <f>'Foreign Trade'!M17</f>
        <v>0.55659520000000007</v>
      </c>
      <c r="H219" s="101">
        <f>'Foreign Trade'!N17</f>
        <v>0.59855822000000003</v>
      </c>
      <c r="I219" s="101">
        <f>'Foreign Trade'!O17</f>
        <v>0.65346000000000004</v>
      </c>
      <c r="J219" s="45"/>
      <c r="K219" s="45"/>
      <c r="L219" s="45"/>
      <c r="M219" s="45"/>
      <c r="N219" s="45"/>
      <c r="O219" s="45"/>
      <c r="P219" s="45"/>
      <c r="Q219" s="45"/>
      <c r="R219" s="45"/>
      <c r="S219" s="46"/>
      <c r="U219" s="331">
        <v>1.03E-2</v>
      </c>
    </row>
    <row r="220" spans="1:21" x14ac:dyDescent="0.2">
      <c r="A220" s="73" t="s">
        <v>40</v>
      </c>
      <c r="B220" s="73" t="s">
        <v>18</v>
      </c>
      <c r="C220" s="100" t="s">
        <v>47</v>
      </c>
      <c r="D220" s="101">
        <f>'Foreign Trade'!AK17</f>
        <v>8.1630540000000015E-2</v>
      </c>
      <c r="E220" s="101">
        <f>'Foreign Trade'!AL17</f>
        <v>0.10644313999999999</v>
      </c>
      <c r="F220" s="101">
        <f>'Foreign Trade'!AM17</f>
        <v>0</v>
      </c>
      <c r="G220" s="101">
        <f>'Foreign Trade'!AN17</f>
        <v>0.10598028</v>
      </c>
      <c r="H220" s="101">
        <f>'Foreign Trade'!AO17</f>
        <v>7.8812320000000005E-2</v>
      </c>
      <c r="I220" s="101">
        <f>'Foreign Trade'!AP17</f>
        <v>5.9760000000000001E-2</v>
      </c>
      <c r="J220" s="45"/>
      <c r="K220" s="45"/>
      <c r="L220" s="45"/>
      <c r="M220" s="45"/>
      <c r="N220" s="45"/>
      <c r="O220" s="45"/>
      <c r="P220" s="45"/>
      <c r="Q220" s="45"/>
      <c r="R220" s="45"/>
      <c r="S220" s="46"/>
    </row>
    <row r="221" spans="1:21" x14ac:dyDescent="0.2">
      <c r="A221" s="73" t="s">
        <v>40</v>
      </c>
      <c r="B221" s="73" t="s">
        <v>18</v>
      </c>
      <c r="C221" s="100" t="s">
        <v>25</v>
      </c>
      <c r="D221" s="37">
        <f>2%*D217</f>
        <v>0.23796</v>
      </c>
      <c r="E221" s="37">
        <f t="shared" ref="E221:S221" si="314">2%*E217</f>
        <v>0.25131000000000003</v>
      </c>
      <c r="F221" s="37">
        <f t="shared" si="314"/>
        <v>0.25650000000000001</v>
      </c>
      <c r="G221" s="37">
        <f t="shared" si="314"/>
        <v>0.24933</v>
      </c>
      <c r="H221" s="37">
        <f t="shared" si="314"/>
        <v>0.25212000000000001</v>
      </c>
      <c r="I221" s="37">
        <f t="shared" si="314"/>
        <v>0.22143000000000002</v>
      </c>
      <c r="J221" s="37">
        <f t="shared" si="314"/>
        <v>0.23670000000000002</v>
      </c>
      <c r="K221" s="37">
        <f t="shared" si="314"/>
        <v>0.24</v>
      </c>
      <c r="L221" s="37">
        <f t="shared" si="314"/>
        <v>0.24</v>
      </c>
      <c r="M221" s="37">
        <f t="shared" si="314"/>
        <v>0.24600000000000002</v>
      </c>
      <c r="N221" s="37">
        <f t="shared" si="314"/>
        <v>0.24600000000000002</v>
      </c>
      <c r="O221" s="37">
        <f t="shared" si="314"/>
        <v>0.252</v>
      </c>
      <c r="P221" s="37">
        <f t="shared" si="314"/>
        <v>0.252</v>
      </c>
      <c r="Q221" s="37">
        <f t="shared" si="314"/>
        <v>0.26100000000000001</v>
      </c>
      <c r="R221" s="37">
        <f t="shared" si="314"/>
        <v>0.26100000000000001</v>
      </c>
      <c r="S221" s="37">
        <f t="shared" si="314"/>
        <v>0.27</v>
      </c>
    </row>
    <row r="222" spans="1:21" x14ac:dyDescent="0.2">
      <c r="A222" s="73" t="s">
        <v>40</v>
      </c>
      <c r="B222" s="73" t="s">
        <v>18</v>
      </c>
      <c r="C222" s="100" t="s">
        <v>48</v>
      </c>
      <c r="D222" s="37">
        <f>D217+D219-D220-D221</f>
        <v>12.425424359999999</v>
      </c>
      <c r="E222" s="37">
        <f t="shared" ref="E222" si="315">E217+E219-E220-E221</f>
        <v>12.829213640000001</v>
      </c>
      <c r="F222" s="37">
        <f t="shared" ref="F222" si="316">F217+F219-F220-F221</f>
        <v>13.109807699999999</v>
      </c>
      <c r="G222" s="37">
        <f t="shared" ref="G222" si="317">G217+G219-G220-G221</f>
        <v>12.667784919999999</v>
      </c>
      <c r="H222" s="37">
        <f t="shared" ref="H222:I222" si="318">H217+H219-H220-H221</f>
        <v>12.873625899999999</v>
      </c>
      <c r="I222" s="323">
        <f t="shared" si="318"/>
        <v>11.443770000000001</v>
      </c>
      <c r="J222" s="37">
        <f t="shared" ref="J222:S222" si="319">I222+I222*J223</f>
        <v>11.549052684000001</v>
      </c>
      <c r="K222" s="37">
        <f t="shared" si="319"/>
        <v>11.783498453485201</v>
      </c>
      <c r="L222" s="37">
        <f t="shared" si="319"/>
        <v>12.092226112966513</v>
      </c>
      <c r="M222" s="37">
        <f t="shared" si="319"/>
        <v>12.521500139976824</v>
      </c>
      <c r="N222" s="37">
        <f t="shared" si="319"/>
        <v>13.013595095477914</v>
      </c>
      <c r="O222" s="37">
        <f t="shared" si="319"/>
        <v>13.577083763112109</v>
      </c>
      <c r="P222" s="37">
        <f t="shared" si="319"/>
        <v>14.179906282194287</v>
      </c>
      <c r="Q222" s="37">
        <f t="shared" si="319"/>
        <v>14.751356505366717</v>
      </c>
      <c r="R222" s="37">
        <f t="shared" si="319"/>
        <v>15.434344311565196</v>
      </c>
      <c r="S222" s="37">
        <f t="shared" si="319"/>
        <v>16.210691830436925</v>
      </c>
      <c r="T222" s="197">
        <f>(S222/J222)^(1/9)-1</f>
        <v>3.8392846194235108E-2</v>
      </c>
      <c r="U222" s="331">
        <v>4.7600000000000003E-2</v>
      </c>
    </row>
    <row r="223" spans="1:21" x14ac:dyDescent="0.2">
      <c r="A223" s="73" t="s">
        <v>40</v>
      </c>
      <c r="B223" s="73" t="s">
        <v>18</v>
      </c>
      <c r="C223" s="102" t="s">
        <v>327</v>
      </c>
      <c r="D223" s="36"/>
      <c r="E223" s="36">
        <f>E222/D222-1</f>
        <v>3.2497021292881012E-2</v>
      </c>
      <c r="F223" s="36">
        <f>F222/E222-1</f>
        <v>2.187149328662974E-2</v>
      </c>
      <c r="G223" s="36">
        <f t="shared" ref="G223" si="320">G222/F222-1</f>
        <v>-3.3716953758215706E-2</v>
      </c>
      <c r="H223" s="36">
        <f t="shared" ref="H223:I223" si="321">H222/G222-1</f>
        <v>1.6249169156244303E-2</v>
      </c>
      <c r="I223" s="322">
        <f t="shared" si="321"/>
        <v>-0.11106862286560604</v>
      </c>
      <c r="J223" s="322">
        <v>9.1999999999999998E-3</v>
      </c>
      <c r="K223" s="322">
        <v>2.0300000000000006E-2</v>
      </c>
      <c r="L223" s="322">
        <v>2.6200000000000001E-2</v>
      </c>
      <c r="M223" s="322">
        <v>3.5499999999999997E-2</v>
      </c>
      <c r="N223" s="322">
        <v>3.9299999999999995E-2</v>
      </c>
      <c r="O223" s="322">
        <v>4.3300000000000012E-2</v>
      </c>
      <c r="P223" s="322">
        <v>4.4400000000000002E-2</v>
      </c>
      <c r="Q223" s="322">
        <v>4.0299999999999996E-2</v>
      </c>
      <c r="R223" s="322">
        <v>4.6300000000000015E-2</v>
      </c>
      <c r="S223" s="322">
        <v>5.0299999999999991E-2</v>
      </c>
    </row>
    <row r="224" spans="1:21" ht="13.5" thickBot="1" x14ac:dyDescent="0.25">
      <c r="A224" s="262" t="s">
        <v>40</v>
      </c>
      <c r="B224" s="262" t="s">
        <v>18</v>
      </c>
      <c r="C224" s="103" t="s">
        <v>328</v>
      </c>
      <c r="D224" s="47">
        <f>D217-D222</f>
        <v>-0.52742435999999948</v>
      </c>
      <c r="E224" s="47">
        <f t="shared" ref="E224:S224" si="322">E217-E222</f>
        <v>-0.26371364000000064</v>
      </c>
      <c r="F224" s="47">
        <f t="shared" si="322"/>
        <v>-0.2848077</v>
      </c>
      <c r="G224" s="47">
        <f t="shared" si="322"/>
        <v>-0.20128491999999909</v>
      </c>
      <c r="H224" s="47">
        <f t="shared" si="322"/>
        <v>-0.26762589999999875</v>
      </c>
      <c r="I224" s="47">
        <f t="shared" si="322"/>
        <v>-0.37227000000000032</v>
      </c>
      <c r="J224" s="47">
        <f t="shared" si="322"/>
        <v>0.28594731599999967</v>
      </c>
      <c r="K224" s="47">
        <f t="shared" si="322"/>
        <v>0.2165015465147988</v>
      </c>
      <c r="L224" s="47">
        <f t="shared" si="322"/>
        <v>-9.222611296651273E-2</v>
      </c>
      <c r="M224" s="47">
        <f t="shared" si="322"/>
        <v>-0.22150013997682372</v>
      </c>
      <c r="N224" s="47">
        <f t="shared" si="322"/>
        <v>-0.71359509547791333</v>
      </c>
      <c r="O224" s="47">
        <f t="shared" si="322"/>
        <v>-0.97708376311210898</v>
      </c>
      <c r="P224" s="47">
        <f t="shared" si="322"/>
        <v>-1.5799062821942869</v>
      </c>
      <c r="Q224" s="47">
        <f t="shared" si="322"/>
        <v>-1.7013565053667161</v>
      </c>
      <c r="R224" s="47">
        <f t="shared" si="322"/>
        <v>-2.3843443115651954</v>
      </c>
      <c r="S224" s="47">
        <f t="shared" si="322"/>
        <v>-2.7106918304369252</v>
      </c>
    </row>
    <row r="225" spans="1:30" x14ac:dyDescent="0.2">
      <c r="A225" s="73" t="s">
        <v>40</v>
      </c>
      <c r="B225" s="73" t="s">
        <v>103</v>
      </c>
      <c r="C225" s="100" t="s">
        <v>43</v>
      </c>
      <c r="D225" s="35">
        <f>' Capacity by Company'!D79</f>
        <v>0</v>
      </c>
      <c r="E225" s="35">
        <f>' Capacity by Company'!E79</f>
        <v>0</v>
      </c>
      <c r="F225" s="35">
        <f>' Capacity by Company'!F79</f>
        <v>0</v>
      </c>
      <c r="G225" s="35">
        <f>' Capacity by Company'!G79</f>
        <v>2</v>
      </c>
      <c r="H225" s="35">
        <f>' Capacity by Company'!H79</f>
        <v>2</v>
      </c>
      <c r="I225" s="35">
        <f>' Capacity by Company'!I79</f>
        <v>2</v>
      </c>
      <c r="J225" s="35">
        <f>' Capacity by Company'!J79</f>
        <v>2</v>
      </c>
      <c r="K225" s="35">
        <f>' Capacity by Company'!K79</f>
        <v>2</v>
      </c>
      <c r="L225" s="35">
        <f>' Capacity by Company'!L79</f>
        <v>2</v>
      </c>
      <c r="M225" s="35">
        <f>' Capacity by Company'!M79</f>
        <v>2</v>
      </c>
      <c r="N225" s="35">
        <f>' Capacity by Company'!N79</f>
        <v>2</v>
      </c>
      <c r="O225" s="35">
        <f>' Capacity by Company'!O79</f>
        <v>2</v>
      </c>
      <c r="P225" s="35">
        <f>' Capacity by Company'!P79</f>
        <v>2</v>
      </c>
      <c r="Q225" s="35">
        <f>' Capacity by Company'!Q79</f>
        <v>2</v>
      </c>
      <c r="R225" s="35">
        <f>' Capacity by Company'!R79</f>
        <v>2</v>
      </c>
      <c r="S225" s="35">
        <f>' Capacity by Company'!S79</f>
        <v>2</v>
      </c>
    </row>
    <row r="226" spans="1:30" x14ac:dyDescent="0.2">
      <c r="A226" s="73" t="s">
        <v>40</v>
      </c>
      <c r="B226" s="73" t="s">
        <v>103</v>
      </c>
      <c r="C226" s="100" t="s">
        <v>44</v>
      </c>
      <c r="D226" s="37">
        <f>'Production by Company'!D79</f>
        <v>0</v>
      </c>
      <c r="E226" s="37">
        <f>'Production by Company'!E79</f>
        <v>0</v>
      </c>
      <c r="F226" s="37">
        <f>'Production by Company'!F79</f>
        <v>0</v>
      </c>
      <c r="G226" s="37">
        <f>'Production by Company'!G79</f>
        <v>1.62</v>
      </c>
      <c r="H226" s="37">
        <f>'Production by Company'!H79</f>
        <v>1.6744000000000001</v>
      </c>
      <c r="I226" s="37">
        <f>'Production by Company'!I79</f>
        <v>1.6092</v>
      </c>
      <c r="J226" s="37">
        <f>'Production by Company'!J79</f>
        <v>1.6581999999999999</v>
      </c>
      <c r="K226" s="37">
        <f>'Production by Company'!K79</f>
        <v>1.6734</v>
      </c>
      <c r="L226" s="37">
        <f>'Production by Company'!L79</f>
        <v>1.6654</v>
      </c>
      <c r="M226" s="37">
        <f>'Production by Company'!M79</f>
        <v>1.6883999999999999</v>
      </c>
      <c r="N226" s="37">
        <f>'Production by Company'!N79</f>
        <v>1.64</v>
      </c>
      <c r="O226" s="37">
        <f>'Production by Company'!O79</f>
        <v>1.7174</v>
      </c>
      <c r="P226" s="37">
        <f>'Production by Company'!P79</f>
        <v>1.7604</v>
      </c>
      <c r="Q226" s="37">
        <f>'Production by Company'!Q79</f>
        <v>1.8033999999999999</v>
      </c>
      <c r="R226" s="37">
        <f>'Production by Company'!R79</f>
        <v>1.8464</v>
      </c>
      <c r="S226" s="37">
        <f>'Production by Company'!S79</f>
        <v>1.8894</v>
      </c>
    </row>
    <row r="227" spans="1:30" x14ac:dyDescent="0.2">
      <c r="A227" s="73" t="s">
        <v>40</v>
      </c>
      <c r="B227" s="73" t="s">
        <v>103</v>
      </c>
      <c r="C227" s="100" t="s">
        <v>45</v>
      </c>
      <c r="D227" s="36" t="e">
        <f>(D226/D225)</f>
        <v>#DIV/0!</v>
      </c>
      <c r="E227" s="36" t="e">
        <f t="shared" ref="E227:S227" si="323">(E226/E225)</f>
        <v>#DIV/0!</v>
      </c>
      <c r="F227" s="36" t="e">
        <f t="shared" si="323"/>
        <v>#DIV/0!</v>
      </c>
      <c r="G227" s="36">
        <f t="shared" si="323"/>
        <v>0.81</v>
      </c>
      <c r="H227" s="36">
        <f t="shared" si="323"/>
        <v>0.83720000000000006</v>
      </c>
      <c r="I227" s="36">
        <f t="shared" si="323"/>
        <v>0.80459999999999998</v>
      </c>
      <c r="J227" s="36">
        <f t="shared" si="323"/>
        <v>0.82909999999999995</v>
      </c>
      <c r="K227" s="36">
        <f t="shared" si="323"/>
        <v>0.8367</v>
      </c>
      <c r="L227" s="36">
        <f t="shared" si="323"/>
        <v>0.8327</v>
      </c>
      <c r="M227" s="36">
        <f t="shared" si="323"/>
        <v>0.84419999999999995</v>
      </c>
      <c r="N227" s="36">
        <f t="shared" si="323"/>
        <v>0.82</v>
      </c>
      <c r="O227" s="36">
        <f t="shared" si="323"/>
        <v>0.85870000000000002</v>
      </c>
      <c r="P227" s="36">
        <f t="shared" si="323"/>
        <v>0.88019999999999998</v>
      </c>
      <c r="Q227" s="36">
        <f t="shared" si="323"/>
        <v>0.90169999999999995</v>
      </c>
      <c r="R227" s="36">
        <f t="shared" si="323"/>
        <v>0.92320000000000002</v>
      </c>
      <c r="S227" s="36">
        <f t="shared" si="323"/>
        <v>0.94469999999999998</v>
      </c>
    </row>
    <row r="228" spans="1:30" x14ac:dyDescent="0.2">
      <c r="A228" s="73" t="s">
        <v>40</v>
      </c>
      <c r="B228" s="73" t="s">
        <v>103</v>
      </c>
      <c r="C228" s="100" t="s">
        <v>46</v>
      </c>
      <c r="D228" s="101">
        <f>'Foreign Trade'!J18</f>
        <v>0.19149073999999999</v>
      </c>
      <c r="E228" s="101">
        <f>'Foreign Trade'!K18</f>
        <v>0.13510804000000001</v>
      </c>
      <c r="F228" s="101">
        <f>'Foreign Trade'!L18</f>
        <v>0.1439019</v>
      </c>
      <c r="G228" s="101">
        <f>'Foreign Trade'!M18</f>
        <v>0.15016852</v>
      </c>
      <c r="H228" s="101">
        <f>'Foreign Trade'!N18</f>
        <v>0.14053442000000002</v>
      </c>
      <c r="I228" s="101">
        <f>'Foreign Trade'!O18</f>
        <v>0.11263999999999999</v>
      </c>
      <c r="J228" s="45"/>
      <c r="K228" s="45"/>
      <c r="L228" s="45"/>
      <c r="M228" s="45"/>
      <c r="N228" s="45"/>
      <c r="O228" s="45"/>
      <c r="P228" s="45"/>
      <c r="Q228" s="45"/>
      <c r="R228" s="45"/>
      <c r="S228" s="46"/>
    </row>
    <row r="229" spans="1:30" x14ac:dyDescent="0.2">
      <c r="A229" s="73" t="s">
        <v>40</v>
      </c>
      <c r="B229" s="73" t="s">
        <v>103</v>
      </c>
      <c r="C229" s="100" t="s">
        <v>47</v>
      </c>
      <c r="D229" s="101">
        <f>'Foreign Trade'!AK18</f>
        <v>3.8811800000000001E-3</v>
      </c>
      <c r="E229" s="101">
        <f>'Foreign Trade'!AL18</f>
        <v>2.0402200000000001E-3</v>
      </c>
      <c r="F229" s="101">
        <f>'Foreign Trade'!AM18</f>
        <v>1.48072E-3</v>
      </c>
      <c r="G229" s="101">
        <f>'Foreign Trade'!AN18</f>
        <v>1.7379600000000002E-3</v>
      </c>
      <c r="H229" s="101">
        <f>'Foreign Trade'!AO18</f>
        <v>1.42004E-3</v>
      </c>
      <c r="I229" s="101">
        <f>'Foreign Trade'!AP18</f>
        <v>1.48E-3</v>
      </c>
      <c r="J229" s="45"/>
      <c r="K229" s="45"/>
      <c r="L229" s="45"/>
      <c r="M229" s="45"/>
      <c r="N229" s="45"/>
      <c r="O229" s="45"/>
      <c r="P229" s="45"/>
      <c r="Q229" s="45"/>
      <c r="R229" s="45"/>
      <c r="S229" s="46"/>
      <c r="V229" s="384"/>
      <c r="W229" s="384"/>
      <c r="X229" s="197">
        <v>3.3999999999999998E-3</v>
      </c>
      <c r="Y229" s="384"/>
      <c r="Z229" s="384"/>
    </row>
    <row r="230" spans="1:30" x14ac:dyDescent="0.2">
      <c r="A230" s="73" t="s">
        <v>40</v>
      </c>
      <c r="B230" s="73" t="s">
        <v>103</v>
      </c>
      <c r="C230" s="100" t="s">
        <v>25</v>
      </c>
      <c r="D230" s="37">
        <f>2%*D226</f>
        <v>0</v>
      </c>
      <c r="E230" s="37">
        <f t="shared" ref="E230:S230" si="324">2%*E226</f>
        <v>0</v>
      </c>
      <c r="F230" s="37">
        <f t="shared" si="324"/>
        <v>0</v>
      </c>
      <c r="G230" s="37">
        <f t="shared" si="324"/>
        <v>3.2400000000000005E-2</v>
      </c>
      <c r="H230" s="37">
        <f t="shared" si="324"/>
        <v>3.3488000000000004E-2</v>
      </c>
      <c r="I230" s="37">
        <f t="shared" si="324"/>
        <v>3.2183999999999997E-2</v>
      </c>
      <c r="J230" s="37">
        <f t="shared" si="324"/>
        <v>3.3163999999999999E-2</v>
      </c>
      <c r="K230" s="37">
        <f t="shared" si="324"/>
        <v>3.3467999999999998E-2</v>
      </c>
      <c r="L230" s="37">
        <f t="shared" si="324"/>
        <v>3.3307999999999997E-2</v>
      </c>
      <c r="M230" s="37">
        <f t="shared" si="324"/>
        <v>3.3767999999999999E-2</v>
      </c>
      <c r="N230" s="37">
        <f t="shared" si="324"/>
        <v>3.2799999999999996E-2</v>
      </c>
      <c r="O230" s="37">
        <f t="shared" si="324"/>
        <v>3.4348000000000004E-2</v>
      </c>
      <c r="P230" s="37">
        <f t="shared" si="324"/>
        <v>3.5208000000000003E-2</v>
      </c>
      <c r="Q230" s="37">
        <f t="shared" si="324"/>
        <v>3.6067999999999996E-2</v>
      </c>
      <c r="R230" s="37">
        <f t="shared" si="324"/>
        <v>3.6928000000000002E-2</v>
      </c>
      <c r="S230" s="37">
        <f t="shared" si="324"/>
        <v>3.7788000000000002E-2</v>
      </c>
      <c r="U230" s="331">
        <v>3.1199999999999999E-2</v>
      </c>
      <c r="V230" s="384"/>
      <c r="W230" s="384"/>
      <c r="Y230" s="384"/>
      <c r="Z230" s="384"/>
    </row>
    <row r="231" spans="1:30" x14ac:dyDescent="0.2">
      <c r="A231" s="73" t="s">
        <v>40</v>
      </c>
      <c r="B231" s="73" t="s">
        <v>103</v>
      </c>
      <c r="C231" s="100" t="s">
        <v>48</v>
      </c>
      <c r="D231" s="37">
        <f>D226+D228-D229-D230</f>
        <v>0.18760955999999998</v>
      </c>
      <c r="E231" s="37">
        <f t="shared" ref="E231:I231" si="325">E226+E228-E229-E230</f>
        <v>0.13306782</v>
      </c>
      <c r="F231" s="37">
        <f t="shared" si="325"/>
        <v>0.14242118000000001</v>
      </c>
      <c r="G231" s="37">
        <f t="shared" si="325"/>
        <v>1.7360305600000001</v>
      </c>
      <c r="H231" s="37">
        <f t="shared" si="325"/>
        <v>1.7800263800000002</v>
      </c>
      <c r="I231" s="323">
        <f t="shared" si="325"/>
        <v>1.6881760000000001</v>
      </c>
      <c r="J231" s="37">
        <f t="shared" ref="J231:S231" si="326">I231+I231*J232</f>
        <v>1.6986426912000001</v>
      </c>
      <c r="K231" s="37">
        <f t="shared" si="326"/>
        <v>1.7280292097577601</v>
      </c>
      <c r="L231" s="37">
        <f t="shared" si="326"/>
        <v>1.7681194874241402</v>
      </c>
      <c r="M231" s="37">
        <f t="shared" si="326"/>
        <v>1.8255833707654248</v>
      </c>
      <c r="N231" s="37">
        <f t="shared" si="326"/>
        <v>1.8918520471242097</v>
      </c>
      <c r="O231" s="37">
        <f t="shared" si="326"/>
        <v>1.9680936846233155</v>
      </c>
      <c r="P231" s="37">
        <f t="shared" si="326"/>
        <v>2.0495727631667209</v>
      </c>
      <c r="Q231" s="37">
        <f t="shared" si="326"/>
        <v>2.1260218272328397</v>
      </c>
      <c r="R231" s="37">
        <f t="shared" si="326"/>
        <v>2.2180785723520215</v>
      </c>
      <c r="S231" s="37">
        <f t="shared" si="326"/>
        <v>2.3229936888242722</v>
      </c>
      <c r="T231" s="197">
        <f>(S231/J231)^(1/9)-1</f>
        <v>3.5392728339540103E-2</v>
      </c>
      <c r="V231" s="367"/>
      <c r="W231" s="367"/>
      <c r="X231" s="367"/>
      <c r="Y231" s="367"/>
      <c r="Z231" s="367"/>
    </row>
    <row r="232" spans="1:30" x14ac:dyDescent="0.2">
      <c r="A232" s="73" t="s">
        <v>40</v>
      </c>
      <c r="B232" s="73" t="s">
        <v>103</v>
      </c>
      <c r="C232" s="102" t="s">
        <v>327</v>
      </c>
      <c r="D232" s="36"/>
      <c r="E232" s="36">
        <f>E231/D231-1</f>
        <v>-0.29071940683619735</v>
      </c>
      <c r="F232" s="36">
        <f>F231/E231-1</f>
        <v>7.0290172334678713E-2</v>
      </c>
      <c r="G232" s="36">
        <f t="shared" ref="G232" si="327">G231/F231-1</f>
        <v>11.189412838736486</v>
      </c>
      <c r="H232" s="36">
        <f t="shared" ref="H232:I232" si="328">H231/G231-1</f>
        <v>2.5342768159565265E-2</v>
      </c>
      <c r="I232" s="322">
        <f t="shared" si="328"/>
        <v>-5.1600572346573892E-2</v>
      </c>
      <c r="J232" s="322">
        <v>6.1999999999999972E-3</v>
      </c>
      <c r="K232" s="322">
        <v>1.7300000000000006E-2</v>
      </c>
      <c r="L232" s="322">
        <v>2.3199999999999998E-2</v>
      </c>
      <c r="M232" s="322">
        <v>3.2499999999999994E-2</v>
      </c>
      <c r="N232" s="322">
        <v>3.6299999999999992E-2</v>
      </c>
      <c r="O232" s="322">
        <v>4.0300000000000009E-2</v>
      </c>
      <c r="P232" s="322">
        <v>4.1399999999999999E-2</v>
      </c>
      <c r="Q232" s="322">
        <v>3.7299999999999993E-2</v>
      </c>
      <c r="R232" s="322">
        <v>4.3300000000000012E-2</v>
      </c>
      <c r="S232" s="322">
        <v>4.7299999999999988E-2</v>
      </c>
      <c r="T232" s="197"/>
    </row>
    <row r="233" spans="1:30" ht="13.5" thickBot="1" x14ac:dyDescent="0.25">
      <c r="A233" s="262" t="s">
        <v>40</v>
      </c>
      <c r="B233" s="262" t="s">
        <v>103</v>
      </c>
      <c r="C233" s="103" t="s">
        <v>328</v>
      </c>
      <c r="D233" s="47">
        <f>D226-D231</f>
        <v>-0.18760955999999998</v>
      </c>
      <c r="E233" s="47">
        <f t="shared" ref="E233:S233" si="329">E226-E231</f>
        <v>-0.13306782</v>
      </c>
      <c r="F233" s="47">
        <f t="shared" si="329"/>
        <v>-0.14242118000000001</v>
      </c>
      <c r="G233" s="47">
        <f t="shared" si="329"/>
        <v>-0.11603056</v>
      </c>
      <c r="H233" s="47">
        <f t="shared" si="329"/>
        <v>-0.10562638000000013</v>
      </c>
      <c r="I233" s="47">
        <f t="shared" si="329"/>
        <v>-7.8976000000000157E-2</v>
      </c>
      <c r="J233" s="47">
        <f t="shared" si="329"/>
        <v>-4.0442691200000214E-2</v>
      </c>
      <c r="K233" s="47">
        <f t="shared" si="329"/>
        <v>-5.4629209757760089E-2</v>
      </c>
      <c r="L233" s="47">
        <f t="shared" si="329"/>
        <v>-0.10271948742414017</v>
      </c>
      <c r="M233" s="47">
        <f t="shared" si="329"/>
        <v>-0.13718337076542486</v>
      </c>
      <c r="N233" s="47">
        <f t="shared" si="329"/>
        <v>-0.25185204712420983</v>
      </c>
      <c r="O233" s="47">
        <f t="shared" si="329"/>
        <v>-0.25069368462331543</v>
      </c>
      <c r="P233" s="47">
        <f t="shared" si="329"/>
        <v>-0.28917276316672091</v>
      </c>
      <c r="Q233" s="47">
        <f t="shared" si="329"/>
        <v>-0.32262182723283983</v>
      </c>
      <c r="R233" s="47">
        <f t="shared" si="329"/>
        <v>-0.37167857235202151</v>
      </c>
      <c r="S233" s="374">
        <f t="shared" si="329"/>
        <v>-0.43359368882427218</v>
      </c>
      <c r="T233" s="329"/>
      <c r="U233" s="329"/>
      <c r="V233" s="329"/>
      <c r="W233" s="329"/>
      <c r="X233" s="329"/>
      <c r="Y233" s="329"/>
      <c r="Z233" s="329"/>
      <c r="AA233" s="330"/>
      <c r="AB233" s="329"/>
      <c r="AC233" s="329"/>
      <c r="AD233" s="329"/>
    </row>
    <row r="234" spans="1:30" x14ac:dyDescent="0.2">
      <c r="A234" s="73" t="s">
        <v>40</v>
      </c>
      <c r="B234" s="73" t="s">
        <v>56</v>
      </c>
      <c r="C234" s="100" t="s">
        <v>43</v>
      </c>
      <c r="D234" s="35">
        <f>' Capacity by Company'!D80</f>
        <v>5</v>
      </c>
      <c r="E234" s="35">
        <f>' Capacity by Company'!E80</f>
        <v>5</v>
      </c>
      <c r="F234" s="35">
        <f>' Capacity by Company'!F80</f>
        <v>5</v>
      </c>
      <c r="G234" s="35">
        <f>' Capacity by Company'!G80</f>
        <v>5</v>
      </c>
      <c r="H234" s="35">
        <f>' Capacity by Company'!H80</f>
        <v>5</v>
      </c>
      <c r="I234" s="35">
        <f>' Capacity by Company'!I80</f>
        <v>5</v>
      </c>
      <c r="J234" s="35">
        <f>' Capacity by Company'!J80</f>
        <v>5</v>
      </c>
      <c r="K234" s="35">
        <f>' Capacity by Company'!K80</f>
        <v>5</v>
      </c>
      <c r="L234" s="35">
        <f>' Capacity by Company'!L80</f>
        <v>5</v>
      </c>
      <c r="M234" s="35">
        <f>' Capacity by Company'!M80</f>
        <v>5</v>
      </c>
      <c r="N234" s="35">
        <f>' Capacity by Company'!N80</f>
        <v>5</v>
      </c>
      <c r="O234" s="35">
        <f>' Capacity by Company'!O80</f>
        <v>5</v>
      </c>
      <c r="P234" s="35">
        <f>' Capacity by Company'!P80</f>
        <v>5</v>
      </c>
      <c r="Q234" s="35">
        <f>' Capacity by Company'!Q80</f>
        <v>5</v>
      </c>
      <c r="R234" s="35">
        <f>' Capacity by Company'!R80</f>
        <v>5</v>
      </c>
      <c r="S234" s="321">
        <f>' Capacity by Company'!S80</f>
        <v>5</v>
      </c>
      <c r="T234" s="329"/>
      <c r="U234" s="329"/>
      <c r="V234" s="329"/>
      <c r="W234" s="329"/>
      <c r="X234" s="329"/>
      <c r="Y234" s="329"/>
      <c r="Z234" s="329"/>
      <c r="AA234" s="329"/>
      <c r="AB234" s="329"/>
      <c r="AC234" s="329"/>
      <c r="AD234" s="329"/>
    </row>
    <row r="235" spans="1:30" x14ac:dyDescent="0.2">
      <c r="A235" s="73" t="s">
        <v>40</v>
      </c>
      <c r="B235" s="73" t="s">
        <v>56</v>
      </c>
      <c r="C235" s="100" t="s">
        <v>44</v>
      </c>
      <c r="D235" s="37">
        <f>'Production by Company'!D80</f>
        <v>4.1475</v>
      </c>
      <c r="E235" s="37">
        <f>'Production by Company'!E80</f>
        <v>4.2450000000000001</v>
      </c>
      <c r="F235" s="37">
        <f>'Production by Company'!F80</f>
        <v>4.2309999999999999</v>
      </c>
      <c r="G235" s="37">
        <f>'Production by Company'!G80</f>
        <v>4.2365000000000004</v>
      </c>
      <c r="H235" s="37">
        <f>'Production by Company'!H80</f>
        <v>4.3144999999999998</v>
      </c>
      <c r="I235" s="37">
        <f>'Production by Company'!I80</f>
        <v>3.75</v>
      </c>
      <c r="J235" s="37">
        <f>'Production by Company'!J80</f>
        <v>3.95</v>
      </c>
      <c r="K235" s="37">
        <f>'Production by Company'!K80</f>
        <v>4.0854999999999997</v>
      </c>
      <c r="L235" s="37">
        <f>'Production by Company'!L80</f>
        <v>4.1310000000000002</v>
      </c>
      <c r="M235" s="37">
        <f>'Production by Company'!M80</f>
        <v>4.05</v>
      </c>
      <c r="N235" s="37">
        <f>'Production by Company'!N80</f>
        <v>4.0999999999999996</v>
      </c>
      <c r="O235" s="37">
        <f>'Production by Company'!O80</f>
        <v>3.95</v>
      </c>
      <c r="P235" s="37">
        <f>'Production by Company'!P80</f>
        <v>4.0999999999999996</v>
      </c>
      <c r="Q235" s="37">
        <f>'Production by Company'!Q80</f>
        <v>4.2</v>
      </c>
      <c r="R235" s="37">
        <f>'Production by Company'!R80</f>
        <v>4.3</v>
      </c>
      <c r="S235" s="323">
        <f>'Production by Company'!S80</f>
        <v>4.4000000000000004</v>
      </c>
      <c r="T235" s="329"/>
      <c r="U235" s="329"/>
      <c r="V235" s="329"/>
      <c r="W235" s="59">
        <v>4.1999999999999997E-3</v>
      </c>
      <c r="X235" s="329"/>
      <c r="Y235" s="329"/>
      <c r="Z235" s="329"/>
      <c r="AA235" s="329"/>
      <c r="AB235" s="329"/>
      <c r="AC235" s="329"/>
      <c r="AD235" s="329"/>
    </row>
    <row r="236" spans="1:30" x14ac:dyDescent="0.2">
      <c r="A236" s="73" t="s">
        <v>40</v>
      </c>
      <c r="B236" s="73" t="s">
        <v>56</v>
      </c>
      <c r="C236" s="100" t="s">
        <v>45</v>
      </c>
      <c r="D236" s="36">
        <v>0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22">
        <v>0</v>
      </c>
      <c r="T236" s="329"/>
      <c r="U236" s="329"/>
      <c r="V236" s="329"/>
      <c r="W236" s="329"/>
      <c r="X236" s="329"/>
      <c r="Y236" s="329"/>
      <c r="Z236" s="329"/>
      <c r="AA236" s="329"/>
      <c r="AB236" s="329"/>
      <c r="AC236" s="329"/>
      <c r="AD236" s="329"/>
    </row>
    <row r="237" spans="1:30" x14ac:dyDescent="0.2">
      <c r="A237" s="73" t="s">
        <v>40</v>
      </c>
      <c r="B237" s="73" t="s">
        <v>56</v>
      </c>
      <c r="C237" s="100" t="s">
        <v>46</v>
      </c>
      <c r="D237" s="326">
        <v>0.12</v>
      </c>
      <c r="E237" s="326">
        <v>0.14000000000000001</v>
      </c>
      <c r="F237" s="326">
        <v>0.17</v>
      </c>
      <c r="G237" s="326">
        <v>0.16</v>
      </c>
      <c r="H237" s="326">
        <v>0.19</v>
      </c>
      <c r="I237" s="326">
        <v>0.14000000000000001</v>
      </c>
      <c r="J237" s="45"/>
      <c r="K237" s="45"/>
      <c r="L237" s="45"/>
      <c r="M237" s="45"/>
      <c r="N237" s="45"/>
      <c r="O237" s="45"/>
      <c r="P237" s="45"/>
      <c r="Q237" s="45"/>
      <c r="R237" s="45"/>
      <c r="S237" s="326"/>
      <c r="T237" s="366"/>
      <c r="U237" s="366"/>
      <c r="V237" s="366"/>
      <c r="W237" s="373"/>
      <c r="X237" s="366"/>
      <c r="Y237" s="329"/>
      <c r="Z237" s="378"/>
      <c r="AA237" s="375"/>
      <c r="AB237" s="375"/>
      <c r="AC237" s="379"/>
      <c r="AD237" s="375"/>
    </row>
    <row r="238" spans="1:30" x14ac:dyDescent="0.2">
      <c r="A238" s="73" t="s">
        <v>40</v>
      </c>
      <c r="B238" s="73" t="s">
        <v>56</v>
      </c>
      <c r="C238" s="100" t="s">
        <v>47</v>
      </c>
      <c r="D238" s="326">
        <v>0.01</v>
      </c>
      <c r="E238" s="326">
        <v>0.02</v>
      </c>
      <c r="F238" s="326">
        <v>0.02</v>
      </c>
      <c r="G238" s="326">
        <v>0.03</v>
      </c>
      <c r="H238" s="326">
        <v>0.03</v>
      </c>
      <c r="I238" s="326">
        <v>0.01</v>
      </c>
      <c r="J238" s="45"/>
      <c r="K238" s="45"/>
      <c r="L238" s="45"/>
      <c r="M238" s="45"/>
      <c r="N238" s="45"/>
      <c r="O238" s="45"/>
      <c r="P238" s="45"/>
      <c r="Q238" s="45"/>
      <c r="R238" s="45"/>
      <c r="S238" s="326"/>
      <c r="T238" s="366"/>
      <c r="U238" s="366"/>
      <c r="V238" s="366"/>
      <c r="W238" s="366"/>
      <c r="X238" s="366"/>
      <c r="Y238" s="329"/>
      <c r="Z238" s="375"/>
      <c r="AA238" s="375"/>
      <c r="AB238" s="375"/>
      <c r="AC238" s="386"/>
      <c r="AD238" s="372"/>
    </row>
    <row r="239" spans="1:30" x14ac:dyDescent="0.2">
      <c r="A239" s="73" t="s">
        <v>40</v>
      </c>
      <c r="B239" s="73" t="s">
        <v>56</v>
      </c>
      <c r="C239" s="100" t="s">
        <v>25</v>
      </c>
      <c r="D239" s="37">
        <f>2%*D235</f>
        <v>8.2949999999999996E-2</v>
      </c>
      <c r="E239" s="37">
        <f t="shared" ref="E239:S239" si="330">2%*E235</f>
        <v>8.4900000000000003E-2</v>
      </c>
      <c r="F239" s="37">
        <f t="shared" si="330"/>
        <v>8.4620000000000001E-2</v>
      </c>
      <c r="G239" s="37">
        <f t="shared" si="330"/>
        <v>8.4730000000000014E-2</v>
      </c>
      <c r="H239" s="37">
        <f t="shared" si="330"/>
        <v>8.6289999999999992E-2</v>
      </c>
      <c r="I239" s="37">
        <f t="shared" si="330"/>
        <v>7.4999999999999997E-2</v>
      </c>
      <c r="J239" s="37">
        <f t="shared" si="330"/>
        <v>7.9000000000000001E-2</v>
      </c>
      <c r="K239" s="37">
        <f t="shared" si="330"/>
        <v>8.1709999999999991E-2</v>
      </c>
      <c r="L239" s="37">
        <f t="shared" si="330"/>
        <v>8.2620000000000013E-2</v>
      </c>
      <c r="M239" s="37">
        <f t="shared" si="330"/>
        <v>8.1000000000000003E-2</v>
      </c>
      <c r="N239" s="37">
        <f t="shared" si="330"/>
        <v>8.199999999999999E-2</v>
      </c>
      <c r="O239" s="37">
        <f t="shared" si="330"/>
        <v>7.9000000000000001E-2</v>
      </c>
      <c r="P239" s="37">
        <f t="shared" si="330"/>
        <v>8.199999999999999E-2</v>
      </c>
      <c r="Q239" s="37">
        <f t="shared" si="330"/>
        <v>8.4000000000000005E-2</v>
      </c>
      <c r="R239" s="37">
        <f t="shared" si="330"/>
        <v>8.5999999999999993E-2</v>
      </c>
      <c r="S239" s="323">
        <f t="shared" si="330"/>
        <v>8.8000000000000009E-2</v>
      </c>
      <c r="T239" s="59"/>
      <c r="U239" s="329"/>
      <c r="V239" s="329"/>
      <c r="W239" s="329"/>
      <c r="X239" s="329"/>
      <c r="Y239" s="329"/>
      <c r="Z239" s="329"/>
      <c r="AA239" s="329"/>
      <c r="AB239" s="329"/>
      <c r="AC239" s="329"/>
      <c r="AD239" s="329"/>
    </row>
    <row r="240" spans="1:30" x14ac:dyDescent="0.2">
      <c r="A240" s="73" t="s">
        <v>40</v>
      </c>
      <c r="B240" s="73" t="s">
        <v>56</v>
      </c>
      <c r="C240" s="100" t="s">
        <v>48</v>
      </c>
      <c r="D240" s="37">
        <f t="shared" ref="D240:I240" si="331">D235+E237-E238-D239</f>
        <v>4.1845499999999998</v>
      </c>
      <c r="E240" s="37">
        <f t="shared" si="331"/>
        <v>4.3101000000000003</v>
      </c>
      <c r="F240" s="37">
        <f t="shared" si="331"/>
        <v>4.2763799999999996</v>
      </c>
      <c r="G240" s="37">
        <f t="shared" si="331"/>
        <v>4.3117700000000001</v>
      </c>
      <c r="H240" s="37">
        <f t="shared" si="331"/>
        <v>4.3582099999999997</v>
      </c>
      <c r="I240" s="323">
        <f t="shared" si="331"/>
        <v>3.6749999999999998</v>
      </c>
      <c r="J240" s="37">
        <f t="shared" ref="J240:S240" si="332">I240+I240*J241</f>
        <v>3.71028</v>
      </c>
      <c r="K240" s="37">
        <f t="shared" si="332"/>
        <v>3.787082796</v>
      </c>
      <c r="L240" s="37">
        <f t="shared" si="332"/>
        <v>3.8878191983736001</v>
      </c>
      <c r="M240" s="37">
        <f t="shared" si="332"/>
        <v>4.027391907595212</v>
      </c>
      <c r="N240" s="37">
        <f t="shared" si="332"/>
        <v>4.1872793663267416</v>
      </c>
      <c r="O240" s="37">
        <f t="shared" si="332"/>
        <v>4.3702634746352205</v>
      </c>
      <c r="P240" s="37">
        <f t="shared" si="332"/>
        <v>4.566051278298878</v>
      </c>
      <c r="Q240" s="37">
        <f t="shared" si="332"/>
        <v>4.7518895653256426</v>
      </c>
      <c r="R240" s="37">
        <f t="shared" si="332"/>
        <v>4.9738028080263499</v>
      </c>
      <c r="S240" s="323">
        <f t="shared" si="332"/>
        <v>5.225974610393286</v>
      </c>
      <c r="T240" s="197">
        <f>(S240/J240)^(1/9)-1</f>
        <v>3.8792861856520977E-2</v>
      </c>
      <c r="U240" s="329"/>
      <c r="V240" s="329"/>
      <c r="W240" s="329"/>
      <c r="X240" s="329"/>
      <c r="Y240" s="329"/>
      <c r="Z240" s="329"/>
      <c r="AA240" s="329"/>
      <c r="AB240" s="329"/>
      <c r="AC240" s="329"/>
      <c r="AD240" s="329"/>
    </row>
    <row r="241" spans="1:30" x14ac:dyDescent="0.2">
      <c r="A241" s="73" t="s">
        <v>40</v>
      </c>
      <c r="B241" s="73" t="s">
        <v>56</v>
      </c>
      <c r="C241" s="102" t="s">
        <v>327</v>
      </c>
      <c r="D241" s="36"/>
      <c r="E241" s="36">
        <f>E240/D240-1</f>
        <v>3.0003226153350049E-2</v>
      </c>
      <c r="F241" s="36">
        <f>F240/E240-1</f>
        <v>-7.8234843739125592E-3</v>
      </c>
      <c r="G241" s="36">
        <f t="shared" ref="G241" si="333">G240/F240-1</f>
        <v>8.2756911219303841E-3</v>
      </c>
      <c r="H241" s="36">
        <f t="shared" ref="H241:I241" si="334">H240/G240-1</f>
        <v>1.0770518835652165E-2</v>
      </c>
      <c r="I241" s="322">
        <f t="shared" si="334"/>
        <v>-0.15676390077577718</v>
      </c>
      <c r="J241" s="322">
        <v>9.5999999999999974E-3</v>
      </c>
      <c r="K241" s="322">
        <v>2.0700000000000007E-2</v>
      </c>
      <c r="L241" s="322">
        <v>2.6599999999999999E-2</v>
      </c>
      <c r="M241" s="322">
        <v>3.5899999999999994E-2</v>
      </c>
      <c r="N241" s="322">
        <v>3.9699999999999992E-2</v>
      </c>
      <c r="O241" s="322">
        <v>4.370000000000001E-2</v>
      </c>
      <c r="P241" s="322">
        <v>4.48E-2</v>
      </c>
      <c r="Q241" s="322">
        <v>4.0699999999999993E-2</v>
      </c>
      <c r="R241" s="322">
        <v>4.6700000000000012E-2</v>
      </c>
      <c r="S241" s="322">
        <v>5.0699999999999988E-2</v>
      </c>
      <c r="T241" s="329"/>
      <c r="U241" s="329"/>
      <c r="V241" s="329"/>
      <c r="W241" s="376"/>
      <c r="X241" s="376"/>
      <c r="Y241" s="376"/>
      <c r="Z241" s="376"/>
      <c r="AA241" s="376"/>
      <c r="AB241" s="329"/>
      <c r="AC241" s="329"/>
      <c r="AD241" s="329"/>
    </row>
    <row r="242" spans="1:30" ht="13.5" thickBot="1" x14ac:dyDescent="0.25">
      <c r="A242" s="262" t="s">
        <v>40</v>
      </c>
      <c r="B242" s="262" t="s">
        <v>56</v>
      </c>
      <c r="C242" s="103" t="s">
        <v>328</v>
      </c>
      <c r="D242" s="47">
        <f>D235-D240</f>
        <v>-3.7049999999999805E-2</v>
      </c>
      <c r="E242" s="47">
        <f t="shared" ref="E242:S242" si="335">E235-E240</f>
        <v>-6.5100000000000158E-2</v>
      </c>
      <c r="F242" s="47">
        <f t="shared" si="335"/>
        <v>-4.5379999999999754E-2</v>
      </c>
      <c r="G242" s="47">
        <f t="shared" si="335"/>
        <v>-7.5269999999999726E-2</v>
      </c>
      <c r="H242" s="47">
        <f t="shared" si="335"/>
        <v>-4.3709999999999916E-2</v>
      </c>
      <c r="I242" s="47">
        <f t="shared" si="335"/>
        <v>7.5000000000000178E-2</v>
      </c>
      <c r="J242" s="47">
        <f t="shared" si="335"/>
        <v>0.23972000000000016</v>
      </c>
      <c r="K242" s="47">
        <f t="shared" si="335"/>
        <v>0.29841720399999971</v>
      </c>
      <c r="L242" s="47">
        <f t="shared" si="335"/>
        <v>0.2431808016264001</v>
      </c>
      <c r="M242" s="47">
        <f t="shared" si="335"/>
        <v>2.2608092404787783E-2</v>
      </c>
      <c r="N242" s="47">
        <f t="shared" si="335"/>
        <v>-8.7279366326741936E-2</v>
      </c>
      <c r="O242" s="47">
        <f t="shared" si="335"/>
        <v>-0.42026347463522029</v>
      </c>
      <c r="P242" s="47">
        <f t="shared" si="335"/>
        <v>-0.46605127829887838</v>
      </c>
      <c r="Q242" s="47">
        <f t="shared" si="335"/>
        <v>-0.55188956532564237</v>
      </c>
      <c r="R242" s="47">
        <f t="shared" si="335"/>
        <v>-0.67380280802635006</v>
      </c>
      <c r="S242" s="377">
        <f t="shared" si="335"/>
        <v>-0.82597461039328568</v>
      </c>
      <c r="T242" s="329"/>
      <c r="U242" s="329"/>
      <c r="V242" s="329"/>
      <c r="W242" s="376"/>
      <c r="X242" s="376"/>
      <c r="Y242" s="376"/>
      <c r="Z242" s="376"/>
      <c r="AA242" s="376"/>
      <c r="AB242" s="329"/>
      <c r="AC242" s="329"/>
      <c r="AD242" s="329"/>
    </row>
    <row r="243" spans="1:30" x14ac:dyDescent="0.2">
      <c r="A243" s="263" t="s">
        <v>40</v>
      </c>
      <c r="B243" s="264" t="s">
        <v>58</v>
      </c>
      <c r="C243" s="268" t="s">
        <v>43</v>
      </c>
      <c r="D243" s="266">
        <f>D234+D225+D216</f>
        <v>20</v>
      </c>
      <c r="E243" s="266">
        <f t="shared" ref="E243:S243" si="336">E234+E225+E216</f>
        <v>20</v>
      </c>
      <c r="F243" s="266">
        <f t="shared" si="336"/>
        <v>20</v>
      </c>
      <c r="G243" s="266">
        <f t="shared" si="336"/>
        <v>22</v>
      </c>
      <c r="H243" s="266">
        <f t="shared" si="336"/>
        <v>22</v>
      </c>
      <c r="I243" s="266">
        <f t="shared" si="336"/>
        <v>22</v>
      </c>
      <c r="J243" s="266">
        <f t="shared" si="336"/>
        <v>22</v>
      </c>
      <c r="K243" s="266">
        <f t="shared" si="336"/>
        <v>22</v>
      </c>
      <c r="L243" s="266">
        <f t="shared" si="336"/>
        <v>22</v>
      </c>
      <c r="M243" s="266">
        <f t="shared" si="336"/>
        <v>22</v>
      </c>
      <c r="N243" s="266">
        <f t="shared" si="336"/>
        <v>22</v>
      </c>
      <c r="O243" s="266">
        <f t="shared" si="336"/>
        <v>22</v>
      </c>
      <c r="P243" s="266">
        <f t="shared" si="336"/>
        <v>22</v>
      </c>
      <c r="Q243" s="266">
        <f t="shared" si="336"/>
        <v>22</v>
      </c>
      <c r="R243" s="266">
        <f t="shared" si="336"/>
        <v>22</v>
      </c>
      <c r="S243" s="385">
        <f t="shared" si="336"/>
        <v>22</v>
      </c>
      <c r="T243" s="329"/>
      <c r="U243" s="329"/>
      <c r="V243" s="329"/>
      <c r="W243" s="329"/>
      <c r="X243" s="329"/>
      <c r="Y243" s="329"/>
      <c r="Z243" s="329"/>
      <c r="AA243" s="329"/>
      <c r="AB243" s="329"/>
      <c r="AC243" s="329"/>
      <c r="AD243" s="329"/>
    </row>
    <row r="244" spans="1:30" x14ac:dyDescent="0.2">
      <c r="A244" s="267" t="s">
        <v>40</v>
      </c>
      <c r="B244" s="31" t="s">
        <v>58</v>
      </c>
      <c r="C244" s="268" t="s">
        <v>44</v>
      </c>
      <c r="D244" s="266">
        <f>'Production by Company'!D81</f>
        <v>16.045500000000001</v>
      </c>
      <c r="E244" s="266">
        <f>'Production by Company'!E81</f>
        <v>16.810500000000001</v>
      </c>
      <c r="F244" s="266">
        <f>'Production by Company'!F81</f>
        <v>17.055999999999997</v>
      </c>
      <c r="G244" s="266">
        <f>'Production by Company'!G81</f>
        <v>18.323</v>
      </c>
      <c r="H244" s="266">
        <f>'Production by Company'!H81</f>
        <v>18.594899999999999</v>
      </c>
      <c r="I244" s="266">
        <f>'Production by Company'!I81</f>
        <v>16.430700000000002</v>
      </c>
      <c r="J244" s="266">
        <f>'Production by Company'!J81</f>
        <v>17.443200000000001</v>
      </c>
      <c r="K244" s="266">
        <f>'Production by Company'!K81</f>
        <v>17.758900000000001</v>
      </c>
      <c r="L244" s="266">
        <f>'Production by Company'!L81</f>
        <v>17.796399999999998</v>
      </c>
      <c r="M244" s="266">
        <f>'Production by Company'!M81</f>
        <v>18.038399999999999</v>
      </c>
      <c r="N244" s="266">
        <f>'Production by Company'!N81</f>
        <v>18.04</v>
      </c>
      <c r="O244" s="266">
        <f>'Production by Company'!O81</f>
        <v>18.267400000000002</v>
      </c>
      <c r="P244" s="266">
        <f>'Production by Company'!P81</f>
        <v>18.4604</v>
      </c>
      <c r="Q244" s="266">
        <f>'Production by Company'!Q81</f>
        <v>19.0534</v>
      </c>
      <c r="R244" s="266">
        <f>'Production by Company'!R81</f>
        <v>19.196400000000001</v>
      </c>
      <c r="S244" s="266">
        <f>'Production by Company'!S81</f>
        <v>19.789400000000001</v>
      </c>
      <c r="T244" s="329"/>
      <c r="U244" s="329"/>
      <c r="V244" s="329"/>
      <c r="W244" s="329"/>
      <c r="X244" s="329"/>
      <c r="Y244" s="329"/>
      <c r="Z244" s="329"/>
      <c r="AA244" s="329"/>
      <c r="AB244" s="329"/>
      <c r="AC244" s="329"/>
      <c r="AD244" s="329"/>
    </row>
    <row r="245" spans="1:30" x14ac:dyDescent="0.2">
      <c r="A245" s="267" t="s">
        <v>40</v>
      </c>
      <c r="B245" s="31" t="s">
        <v>58</v>
      </c>
      <c r="C245" s="268" t="s">
        <v>45</v>
      </c>
      <c r="D245" s="269">
        <f t="shared" ref="D245:S245" si="337">(D244/D243)</f>
        <v>0.80227500000000007</v>
      </c>
      <c r="E245" s="269">
        <f t="shared" si="337"/>
        <v>0.84052500000000008</v>
      </c>
      <c r="F245" s="269">
        <f t="shared" si="337"/>
        <v>0.85279999999999989</v>
      </c>
      <c r="G245" s="269">
        <f t="shared" si="337"/>
        <v>0.83286363636363636</v>
      </c>
      <c r="H245" s="269">
        <f t="shared" si="337"/>
        <v>0.84522272727272718</v>
      </c>
      <c r="I245" s="269">
        <f t="shared" si="337"/>
        <v>0.74685000000000012</v>
      </c>
      <c r="J245" s="269">
        <f t="shared" si="337"/>
        <v>0.79287272727272728</v>
      </c>
      <c r="K245" s="269">
        <f t="shared" si="337"/>
        <v>0.80722272727272726</v>
      </c>
      <c r="L245" s="269">
        <f t="shared" si="337"/>
        <v>0.80892727272727261</v>
      </c>
      <c r="M245" s="269">
        <f t="shared" si="337"/>
        <v>0.81992727272727273</v>
      </c>
      <c r="N245" s="269">
        <f t="shared" si="337"/>
        <v>0.82</v>
      </c>
      <c r="O245" s="269">
        <f t="shared" si="337"/>
        <v>0.83033636363636376</v>
      </c>
      <c r="P245" s="269">
        <f t="shared" si="337"/>
        <v>0.83910909090909092</v>
      </c>
      <c r="Q245" s="269">
        <f t="shared" si="337"/>
        <v>0.86606363636363637</v>
      </c>
      <c r="R245" s="269">
        <f t="shared" si="337"/>
        <v>0.87256363636363643</v>
      </c>
      <c r="S245" s="269">
        <f t="shared" si="337"/>
        <v>0.89951818181818188</v>
      </c>
    </row>
    <row r="246" spans="1:30" x14ac:dyDescent="0.2">
      <c r="A246" s="267" t="s">
        <v>40</v>
      </c>
      <c r="B246" s="31" t="s">
        <v>58</v>
      </c>
      <c r="C246" s="268" t="s">
        <v>46</v>
      </c>
      <c r="D246" s="270">
        <v>9.34</v>
      </c>
      <c r="E246" s="270">
        <v>9.4600000000000009</v>
      </c>
      <c r="F246" s="270">
        <v>9.67</v>
      </c>
      <c r="G246" s="270">
        <v>9.73</v>
      </c>
      <c r="H246" s="270">
        <v>10.31</v>
      </c>
      <c r="I246" s="270">
        <v>9.2100000000000009</v>
      </c>
      <c r="J246" s="270"/>
      <c r="K246" s="270"/>
      <c r="L246" s="270"/>
      <c r="M246" s="270"/>
      <c r="N246" s="270"/>
      <c r="O246" s="270"/>
      <c r="P246" s="270"/>
      <c r="Q246" s="270"/>
      <c r="R246" s="270"/>
      <c r="S246" s="271"/>
    </row>
    <row r="247" spans="1:30" x14ac:dyDescent="0.2">
      <c r="A247" s="267" t="s">
        <v>40</v>
      </c>
      <c r="B247" s="31" t="s">
        <v>58</v>
      </c>
      <c r="C247" s="268" t="s">
        <v>47</v>
      </c>
      <c r="D247" s="270">
        <v>5.45</v>
      </c>
      <c r="E247" s="270">
        <v>5.47</v>
      </c>
      <c r="F247" s="270">
        <v>5.48</v>
      </c>
      <c r="G247" s="270">
        <v>6.02</v>
      </c>
      <c r="H247" s="270">
        <v>6.07</v>
      </c>
      <c r="I247" s="270">
        <v>5.03</v>
      </c>
      <c r="J247" s="270"/>
      <c r="K247" s="270"/>
      <c r="L247" s="270"/>
      <c r="M247" s="270"/>
      <c r="N247" s="270"/>
      <c r="O247" s="270"/>
      <c r="P247" s="270"/>
      <c r="Q247" s="270"/>
      <c r="R247" s="270"/>
      <c r="S247" s="271"/>
    </row>
    <row r="248" spans="1:30" x14ac:dyDescent="0.2">
      <c r="A248" s="267" t="s">
        <v>40</v>
      </c>
      <c r="B248" s="31" t="s">
        <v>58</v>
      </c>
      <c r="C248" s="268" t="s">
        <v>25</v>
      </c>
      <c r="D248" s="270">
        <f t="shared" ref="D248:I248" si="338">D239+D230+D221</f>
        <v>0.32091000000000003</v>
      </c>
      <c r="E248" s="270">
        <f t="shared" si="338"/>
        <v>0.33621000000000001</v>
      </c>
      <c r="F248" s="270">
        <f t="shared" si="338"/>
        <v>0.34111999999999998</v>
      </c>
      <c r="G248" s="270">
        <f t="shared" si="338"/>
        <v>0.36646000000000001</v>
      </c>
      <c r="H248" s="270">
        <f t="shared" si="338"/>
        <v>0.37189800000000001</v>
      </c>
      <c r="I248" s="270">
        <f t="shared" si="338"/>
        <v>0.32861400000000002</v>
      </c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</row>
    <row r="249" spans="1:30" x14ac:dyDescent="0.2">
      <c r="A249" s="267" t="s">
        <v>40</v>
      </c>
      <c r="B249" s="31" t="s">
        <v>58</v>
      </c>
      <c r="C249" s="268" t="s">
        <v>428</v>
      </c>
      <c r="D249" s="513">
        <f>D244+D246-D247-D248</f>
        <v>19.61459</v>
      </c>
      <c r="E249" s="513">
        <f t="shared" ref="E249:I249" si="339">E244+E246-E247-E248</f>
        <v>20.464290000000002</v>
      </c>
      <c r="F249" s="513">
        <f t="shared" si="339"/>
        <v>20.904879999999999</v>
      </c>
      <c r="G249" s="513">
        <f t="shared" si="339"/>
        <v>21.666540000000001</v>
      </c>
      <c r="H249" s="513">
        <f t="shared" si="339"/>
        <v>22.463001999999996</v>
      </c>
      <c r="I249" s="513">
        <f t="shared" si="339"/>
        <v>20.282086</v>
      </c>
      <c r="J249" s="513">
        <f t="shared" ref="J249:S249" si="340">J240+J231+J222</f>
        <v>16.9579753752</v>
      </c>
      <c r="K249" s="513">
        <f t="shared" si="340"/>
        <v>17.298610459242962</v>
      </c>
      <c r="L249" s="513">
        <f t="shared" si="340"/>
        <v>17.748164798764254</v>
      </c>
      <c r="M249" s="513">
        <f t="shared" si="340"/>
        <v>18.374475418337461</v>
      </c>
      <c r="N249" s="513">
        <f t="shared" si="340"/>
        <v>19.092726508928866</v>
      </c>
      <c r="O249" s="513">
        <f t="shared" si="340"/>
        <v>19.915440922370642</v>
      </c>
      <c r="P249" s="513">
        <f t="shared" si="340"/>
        <v>20.795530323659886</v>
      </c>
      <c r="Q249" s="513">
        <f t="shared" si="340"/>
        <v>21.6292678979252</v>
      </c>
      <c r="R249" s="513">
        <f t="shared" si="340"/>
        <v>22.626225691943567</v>
      </c>
      <c r="S249" s="513">
        <f t="shared" si="340"/>
        <v>23.759660129654485</v>
      </c>
      <c r="T249" s="514">
        <f>(S249/J249)^(1/9)-1</f>
        <v>3.8183267074411775E-2</v>
      </c>
      <c r="U249" s="515"/>
      <c r="V249" s="514">
        <f>(I249/D249)^(1/5)-1</f>
        <v>6.7153185782082847E-3</v>
      </c>
    </row>
    <row r="250" spans="1:30" x14ac:dyDescent="0.2">
      <c r="A250" s="267" t="s">
        <v>40</v>
      </c>
      <c r="B250" s="31" t="s">
        <v>58</v>
      </c>
      <c r="C250" s="273" t="s">
        <v>327</v>
      </c>
      <c r="D250" s="512"/>
      <c r="E250" s="512">
        <f>E249/D249-1</f>
        <v>4.3319794092050889E-2</v>
      </c>
      <c r="F250" s="512">
        <f>F249/E249-1</f>
        <v>2.1529698807043696E-2</v>
      </c>
      <c r="G250" s="512">
        <f t="shared" ref="G250" si="341">G249/F249-1</f>
        <v>3.6434554993858059E-2</v>
      </c>
      <c r="H250" s="512">
        <f t="shared" ref="H250" si="342">H249/G249-1</f>
        <v>3.6759999519996978E-2</v>
      </c>
      <c r="I250" s="512">
        <f t="shared" ref="I250" si="343">I249/H249-1</f>
        <v>-9.7089249246382847E-2</v>
      </c>
      <c r="J250" s="512">
        <v>3.2300000000000002E-2</v>
      </c>
      <c r="K250" s="512">
        <v>4.6699999999999998E-2</v>
      </c>
      <c r="L250" s="512">
        <v>4.53E-2</v>
      </c>
      <c r="M250" s="512">
        <v>4.4699999999999997E-2</v>
      </c>
      <c r="N250" s="512">
        <v>4.3200000000000002E-2</v>
      </c>
      <c r="O250" s="512">
        <v>4.2799999999999998E-2</v>
      </c>
      <c r="P250" s="512">
        <v>4.2099999999999999E-2</v>
      </c>
      <c r="Q250" s="512">
        <v>4.1599999999999998E-2</v>
      </c>
      <c r="R250" s="512">
        <v>4.1300000000000003E-2</v>
      </c>
      <c r="S250" s="512">
        <v>4.0500000000000001E-2</v>
      </c>
    </row>
    <row r="251" spans="1:30" s="328" customFormat="1" x14ac:dyDescent="0.2">
      <c r="A251" s="499"/>
      <c r="B251" s="500"/>
      <c r="C251" s="268" t="s">
        <v>429</v>
      </c>
      <c r="D251" s="501"/>
      <c r="E251" s="501"/>
      <c r="F251" s="501"/>
      <c r="G251" s="501"/>
      <c r="H251" s="501"/>
      <c r="I251" s="501"/>
      <c r="J251" s="502">
        <f>I249+I249*J252</f>
        <v>20.6329660878</v>
      </c>
      <c r="K251" s="502">
        <f>J251+J251*K252</f>
        <v>21.287031112783261</v>
      </c>
      <c r="L251" s="502">
        <f t="shared" ref="L251:S251" si="344">K251+K251*L252</f>
        <v>21.932028155500593</v>
      </c>
      <c r="M251" s="502">
        <f t="shared" si="344"/>
        <v>22.583409391718959</v>
      </c>
      <c r="N251" s="502">
        <f t="shared" si="344"/>
        <v>23.220261536565435</v>
      </c>
      <c r="O251" s="502">
        <f t="shared" si="344"/>
        <v>23.865784807281955</v>
      </c>
      <c r="P251" s="502">
        <f t="shared" si="344"/>
        <v>24.512547575559296</v>
      </c>
      <c r="Q251" s="502">
        <f t="shared" si="344"/>
        <v>25.164581341069173</v>
      </c>
      <c r="R251" s="502">
        <f t="shared" si="344"/>
        <v>25.826409830339294</v>
      </c>
      <c r="S251" s="502">
        <f t="shared" si="344"/>
        <v>26.484983281012948</v>
      </c>
      <c r="T251" s="197">
        <f>(S251/J251)^(1/9)-1</f>
        <v>2.8131513395621699E-2</v>
      </c>
      <c r="V251" s="197"/>
    </row>
    <row r="252" spans="1:30" s="328" customFormat="1" x14ac:dyDescent="0.2">
      <c r="A252" s="499"/>
      <c r="B252" s="500"/>
      <c r="C252" s="273" t="s">
        <v>327</v>
      </c>
      <c r="D252" s="501"/>
      <c r="E252" s="501"/>
      <c r="F252" s="501"/>
      <c r="G252" s="501"/>
      <c r="H252" s="501"/>
      <c r="I252" s="501"/>
      <c r="J252" s="501">
        <f>J250-1.5%</f>
        <v>1.7300000000000003E-2</v>
      </c>
      <c r="K252" s="501">
        <f t="shared" ref="K252:S252" si="345">K250-1.5%</f>
        <v>3.1699999999999999E-2</v>
      </c>
      <c r="L252" s="501">
        <f t="shared" si="345"/>
        <v>3.0300000000000001E-2</v>
      </c>
      <c r="M252" s="501">
        <f t="shared" si="345"/>
        <v>2.9699999999999997E-2</v>
      </c>
      <c r="N252" s="501">
        <f t="shared" si="345"/>
        <v>2.8200000000000003E-2</v>
      </c>
      <c r="O252" s="501">
        <f t="shared" si="345"/>
        <v>2.7799999999999998E-2</v>
      </c>
      <c r="P252" s="501">
        <f t="shared" si="345"/>
        <v>2.7099999999999999E-2</v>
      </c>
      <c r="Q252" s="501">
        <f t="shared" si="345"/>
        <v>2.6599999999999999E-2</v>
      </c>
      <c r="R252" s="501">
        <f t="shared" si="345"/>
        <v>2.6300000000000004E-2</v>
      </c>
      <c r="S252" s="501">
        <f t="shared" si="345"/>
        <v>2.5500000000000002E-2</v>
      </c>
    </row>
    <row r="253" spans="1:30" s="328" customFormat="1" x14ac:dyDescent="0.2">
      <c r="A253" s="499"/>
      <c r="B253" s="500"/>
      <c r="C253" s="268" t="s">
        <v>430</v>
      </c>
      <c r="D253" s="501"/>
      <c r="E253" s="501"/>
      <c r="F253" s="501"/>
      <c r="G253" s="501"/>
      <c r="H253" s="501"/>
      <c r="I253" s="501"/>
      <c r="J253" s="502">
        <f>I249+I249*J254</f>
        <v>20.328734797799999</v>
      </c>
      <c r="K253" s="502">
        <f>J253+J253*K254</f>
        <v>20.668224668923258</v>
      </c>
      <c r="L253" s="502">
        <f t="shared" ref="L253:S253" si="346">K253+K253*L254</f>
        <v>20.984448506357783</v>
      </c>
      <c r="M253" s="502">
        <f t="shared" si="346"/>
        <v>21.292919899401241</v>
      </c>
      <c r="N253" s="502">
        <f t="shared" si="346"/>
        <v>21.573986442073338</v>
      </c>
      <c r="O253" s="502">
        <f t="shared" si="346"/>
        <v>21.850133468531876</v>
      </c>
      <c r="P253" s="502">
        <f t="shared" si="346"/>
        <v>22.114520083501112</v>
      </c>
      <c r="Q253" s="502">
        <f t="shared" si="346"/>
        <v>22.371048516469724</v>
      </c>
      <c r="R253" s="502">
        <f t="shared" si="346"/>
        <v>22.623841364705832</v>
      </c>
      <c r="S253" s="502">
        <f t="shared" si="346"/>
        <v>22.861391699035245</v>
      </c>
      <c r="T253" s="197">
        <f>(S253/J253)^(1/9)-1</f>
        <v>1.313148646619644E-2</v>
      </c>
    </row>
    <row r="254" spans="1:30" s="328" customFormat="1" x14ac:dyDescent="0.2">
      <c r="A254" s="499"/>
      <c r="B254" s="500"/>
      <c r="C254" s="273" t="s">
        <v>327</v>
      </c>
      <c r="D254" s="501"/>
      <c r="E254" s="501"/>
      <c r="F254" s="501"/>
      <c r="G254" s="501"/>
      <c r="H254" s="501"/>
      <c r="I254" s="501"/>
      <c r="J254" s="501">
        <f>J250-3%</f>
        <v>2.3000000000000034E-3</v>
      </c>
      <c r="K254" s="501">
        <f t="shared" ref="K254:S254" si="347">K250-3%</f>
        <v>1.67E-2</v>
      </c>
      <c r="L254" s="501">
        <f t="shared" si="347"/>
        <v>1.5300000000000001E-2</v>
      </c>
      <c r="M254" s="501">
        <f t="shared" si="347"/>
        <v>1.4699999999999998E-2</v>
      </c>
      <c r="N254" s="501">
        <f t="shared" si="347"/>
        <v>1.3200000000000003E-2</v>
      </c>
      <c r="O254" s="501">
        <f t="shared" si="347"/>
        <v>1.2799999999999999E-2</v>
      </c>
      <c r="P254" s="501">
        <f t="shared" si="347"/>
        <v>1.21E-2</v>
      </c>
      <c r="Q254" s="501">
        <f t="shared" si="347"/>
        <v>1.1599999999999999E-2</v>
      </c>
      <c r="R254" s="501">
        <f t="shared" si="347"/>
        <v>1.1300000000000004E-2</v>
      </c>
      <c r="S254" s="501">
        <f t="shared" si="347"/>
        <v>1.0500000000000002E-2</v>
      </c>
    </row>
    <row r="255" spans="1:30" ht="13.5" thickBot="1" x14ac:dyDescent="0.25">
      <c r="A255" s="274" t="s">
        <v>40</v>
      </c>
      <c r="B255" s="275" t="s">
        <v>58</v>
      </c>
      <c r="C255" s="276" t="s">
        <v>328</v>
      </c>
      <c r="D255" s="277">
        <v>0</v>
      </c>
      <c r="E255" s="277">
        <v>0</v>
      </c>
      <c r="F255" s="277">
        <v>0</v>
      </c>
      <c r="G255" s="277">
        <v>0</v>
      </c>
      <c r="H255" s="277">
        <v>0</v>
      </c>
      <c r="I255" s="277">
        <v>0</v>
      </c>
      <c r="J255" s="277">
        <f t="shared" ref="J255:S255" si="348">J244-J249</f>
        <v>0.48522462480000073</v>
      </c>
      <c r="K255" s="277">
        <f t="shared" si="348"/>
        <v>0.46028954075703865</v>
      </c>
      <c r="L255" s="277">
        <f t="shared" si="348"/>
        <v>4.823520123574454E-2</v>
      </c>
      <c r="M255" s="277">
        <f t="shared" si="348"/>
        <v>-0.33607541833746168</v>
      </c>
      <c r="N255" s="277">
        <f t="shared" si="348"/>
        <v>-1.0527265089288669</v>
      </c>
      <c r="O255" s="277">
        <f t="shared" si="348"/>
        <v>-1.6480409223706403</v>
      </c>
      <c r="P255" s="277">
        <f t="shared" si="348"/>
        <v>-2.3351303236598859</v>
      </c>
      <c r="Q255" s="277">
        <f t="shared" si="348"/>
        <v>-2.5758678979251997</v>
      </c>
      <c r="R255" s="277">
        <f t="shared" si="348"/>
        <v>-3.4298256919435666</v>
      </c>
      <c r="S255" s="277">
        <f t="shared" si="348"/>
        <v>-3.9702601296544842</v>
      </c>
    </row>
    <row r="256" spans="1:30" x14ac:dyDescent="0.2">
      <c r="A256" s="206" t="s">
        <v>37</v>
      </c>
      <c r="B256" s="206" t="s">
        <v>312</v>
      </c>
      <c r="C256" s="100" t="s">
        <v>43</v>
      </c>
      <c r="D256" s="35">
        <f>' Capacity by Company'!D84</f>
        <v>20</v>
      </c>
      <c r="E256" s="35">
        <f>' Capacity by Company'!E84</f>
        <v>20</v>
      </c>
      <c r="F256" s="35">
        <f>' Capacity by Company'!F84</f>
        <v>20</v>
      </c>
      <c r="G256" s="35">
        <f>' Capacity by Company'!G84</f>
        <v>20</v>
      </c>
      <c r="H256" s="35">
        <f>' Capacity by Company'!H84</f>
        <v>20</v>
      </c>
      <c r="I256" s="35">
        <f>' Capacity by Company'!I84</f>
        <v>20</v>
      </c>
      <c r="J256" s="35">
        <f>' Capacity by Company'!J84</f>
        <v>20</v>
      </c>
      <c r="K256" s="35">
        <f>' Capacity by Company'!K84</f>
        <v>20</v>
      </c>
      <c r="L256" s="35">
        <f>' Capacity by Company'!L84</f>
        <v>20</v>
      </c>
      <c r="M256" s="35">
        <f>' Capacity by Company'!M84</f>
        <v>20</v>
      </c>
      <c r="N256" s="35">
        <f>' Capacity by Company'!N84</f>
        <v>20</v>
      </c>
      <c r="O256" s="35">
        <f>' Capacity by Company'!O84</f>
        <v>20</v>
      </c>
      <c r="P256" s="35">
        <f>' Capacity by Company'!P84</f>
        <v>20</v>
      </c>
      <c r="Q256" s="35">
        <f>' Capacity by Company'!Q84</f>
        <v>20</v>
      </c>
      <c r="R256" s="35">
        <f>' Capacity by Company'!R84</f>
        <v>20</v>
      </c>
      <c r="S256" s="35">
        <f>' Capacity by Company'!S84</f>
        <v>20</v>
      </c>
    </row>
    <row r="257" spans="1:23" x14ac:dyDescent="0.2">
      <c r="A257" s="73" t="s">
        <v>37</v>
      </c>
      <c r="B257" s="73" t="s">
        <v>312</v>
      </c>
      <c r="C257" s="100" t="s">
        <v>44</v>
      </c>
      <c r="D257" s="37">
        <f>'Production by Company'!D84</f>
        <v>15.246</v>
      </c>
      <c r="E257" s="37">
        <f>'Production by Company'!E84</f>
        <v>15.512</v>
      </c>
      <c r="F257" s="37">
        <f>'Production by Company'!F84</f>
        <v>15.555999999999999</v>
      </c>
      <c r="G257" s="37">
        <f>'Production by Company'!G84</f>
        <v>15.667999999999999</v>
      </c>
      <c r="H257" s="37">
        <f>'Production by Company'!H84</f>
        <v>15.907999999999999</v>
      </c>
      <c r="I257" s="37">
        <f>'Production by Company'!I84</f>
        <v>15.46</v>
      </c>
      <c r="J257" s="37">
        <f>'Production by Company'!J84</f>
        <v>15.766</v>
      </c>
      <c r="K257" s="37">
        <f>'Production by Company'!K84</f>
        <v>16</v>
      </c>
      <c r="L257" s="37">
        <f>'Production by Company'!L84</f>
        <v>16</v>
      </c>
      <c r="M257" s="37">
        <f>'Production by Company'!M84</f>
        <v>16.399999999999999</v>
      </c>
      <c r="N257" s="37">
        <f>'Production by Company'!N84</f>
        <v>16.399999999999999</v>
      </c>
      <c r="O257" s="37">
        <f>'Production by Company'!O84</f>
        <v>16.399999999999999</v>
      </c>
      <c r="P257" s="37">
        <f>'Production by Company'!P84</f>
        <v>16.8</v>
      </c>
      <c r="Q257" s="37">
        <f>'Production by Company'!Q84</f>
        <v>16.8</v>
      </c>
      <c r="R257" s="37">
        <f>'Production by Company'!R84</f>
        <v>17.399999999999999</v>
      </c>
      <c r="S257" s="37">
        <f>'Production by Company'!S84</f>
        <v>17.399999999999999</v>
      </c>
    </row>
    <row r="258" spans="1:23" x14ac:dyDescent="0.2">
      <c r="A258" s="73" t="s">
        <v>37</v>
      </c>
      <c r="B258" s="73" t="s">
        <v>312</v>
      </c>
      <c r="C258" s="100" t="s">
        <v>45</v>
      </c>
      <c r="D258" s="36">
        <f t="shared" ref="D258:S258" si="349">(D257/D256)</f>
        <v>0.76229999999999998</v>
      </c>
      <c r="E258" s="36">
        <f t="shared" si="349"/>
        <v>0.77560000000000007</v>
      </c>
      <c r="F258" s="36">
        <f t="shared" si="349"/>
        <v>0.77779999999999994</v>
      </c>
      <c r="G258" s="36">
        <f t="shared" si="349"/>
        <v>0.78339999999999999</v>
      </c>
      <c r="H258" s="36">
        <f t="shared" si="349"/>
        <v>0.7954</v>
      </c>
      <c r="I258" s="36">
        <f t="shared" si="349"/>
        <v>0.77300000000000002</v>
      </c>
      <c r="J258" s="36">
        <f t="shared" si="349"/>
        <v>0.7883</v>
      </c>
      <c r="K258" s="36">
        <f t="shared" si="349"/>
        <v>0.8</v>
      </c>
      <c r="L258" s="36">
        <f t="shared" si="349"/>
        <v>0.8</v>
      </c>
      <c r="M258" s="36">
        <f t="shared" si="349"/>
        <v>0.82</v>
      </c>
      <c r="N258" s="36">
        <f t="shared" si="349"/>
        <v>0.82</v>
      </c>
      <c r="O258" s="36">
        <f t="shared" si="349"/>
        <v>0.82</v>
      </c>
      <c r="P258" s="36">
        <f t="shared" si="349"/>
        <v>0.84000000000000008</v>
      </c>
      <c r="Q258" s="36">
        <f t="shared" si="349"/>
        <v>0.84000000000000008</v>
      </c>
      <c r="R258" s="36">
        <f t="shared" si="349"/>
        <v>0.86999999999999988</v>
      </c>
      <c r="S258" s="36">
        <f t="shared" si="349"/>
        <v>0.86999999999999988</v>
      </c>
    </row>
    <row r="259" spans="1:23" x14ac:dyDescent="0.2">
      <c r="A259" s="73" t="s">
        <v>37</v>
      </c>
      <c r="B259" s="73" t="s">
        <v>312</v>
      </c>
      <c r="C259" s="100" t="s">
        <v>46</v>
      </c>
      <c r="D259" s="101">
        <f>'Foreign Trade'!J19</f>
        <v>0.46938000000000002</v>
      </c>
      <c r="E259" s="101">
        <f>'Foreign Trade'!K19</f>
        <v>0.58257999999999999</v>
      </c>
      <c r="F259" s="101">
        <f>'Foreign Trade'!L19</f>
        <v>0.89525999999999994</v>
      </c>
      <c r="G259" s="101">
        <f>'Foreign Trade'!M19</f>
        <v>0.77388000000000012</v>
      </c>
      <c r="H259" s="101">
        <f>'Foreign Trade'!N19</f>
        <v>0.69622000000000006</v>
      </c>
      <c r="I259" s="101">
        <v>0.54</v>
      </c>
      <c r="J259" s="45"/>
      <c r="K259" s="45"/>
      <c r="L259" s="45"/>
      <c r="M259" s="45"/>
      <c r="N259" s="45"/>
      <c r="O259" s="45"/>
      <c r="P259" s="45"/>
      <c r="Q259" s="45"/>
      <c r="R259" s="45"/>
      <c r="S259" s="46"/>
    </row>
    <row r="260" spans="1:23" x14ac:dyDescent="0.2">
      <c r="A260" s="73" t="s">
        <v>37</v>
      </c>
      <c r="B260" s="73" t="s">
        <v>312</v>
      </c>
      <c r="C260" s="100" t="s">
        <v>47</v>
      </c>
      <c r="D260" s="101">
        <f>'Foreign Trade'!AK19</f>
        <v>0.10846</v>
      </c>
      <c r="E260" s="101">
        <f>'Foreign Trade'!AL19</f>
        <v>0.13474</v>
      </c>
      <c r="F260" s="101">
        <f>'Foreign Trade'!AM19</f>
        <v>0.25472</v>
      </c>
      <c r="G260" s="101">
        <f>'Foreign Trade'!AN19</f>
        <v>0.28050000000000003</v>
      </c>
      <c r="H260" s="101">
        <f>'Foreign Trade'!AO19</f>
        <v>0.20598</v>
      </c>
      <c r="I260" s="101">
        <v>0.1</v>
      </c>
      <c r="J260" s="45"/>
      <c r="K260" s="45"/>
      <c r="L260" s="45"/>
      <c r="M260" s="45"/>
      <c r="N260" s="45"/>
      <c r="O260" s="45"/>
      <c r="P260" s="45"/>
      <c r="Q260" s="45"/>
      <c r="R260" s="45"/>
      <c r="S260" s="46"/>
    </row>
    <row r="261" spans="1:23" x14ac:dyDescent="0.2">
      <c r="A261" s="73" t="s">
        <v>37</v>
      </c>
      <c r="B261" s="73" t="s">
        <v>312</v>
      </c>
      <c r="C261" s="100" t="s">
        <v>25</v>
      </c>
      <c r="D261" s="37">
        <f>2%*D257</f>
        <v>0.30492000000000002</v>
      </c>
      <c r="E261" s="37">
        <f t="shared" ref="E261:I261" si="350">2%*E257</f>
        <v>0.31024000000000002</v>
      </c>
      <c r="F261" s="37">
        <f t="shared" si="350"/>
        <v>0.31112000000000001</v>
      </c>
      <c r="G261" s="37">
        <f t="shared" si="350"/>
        <v>0.31335999999999997</v>
      </c>
      <c r="H261" s="37">
        <f t="shared" si="350"/>
        <v>0.31816</v>
      </c>
      <c r="I261" s="37">
        <f t="shared" si="350"/>
        <v>0.30920000000000003</v>
      </c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U261" s="331">
        <v>1.72E-2</v>
      </c>
    </row>
    <row r="262" spans="1:23" x14ac:dyDescent="0.2">
      <c r="A262" s="73" t="s">
        <v>37</v>
      </c>
      <c r="B262" s="73" t="s">
        <v>312</v>
      </c>
      <c r="C262" s="100" t="s">
        <v>48</v>
      </c>
      <c r="D262" s="37">
        <f t="shared" ref="D262" si="351">D257+D259-D260-D261</f>
        <v>15.302</v>
      </c>
      <c r="E262" s="37">
        <f t="shared" ref="E262" si="352">E257+E259-E260-E261</f>
        <v>15.6496</v>
      </c>
      <c r="F262" s="37">
        <f t="shared" ref="F262" si="353">F257+F259-F260-F261</f>
        <v>15.885419999999998</v>
      </c>
      <c r="G262" s="37">
        <f t="shared" ref="G262" si="354">G257+G259-G260-G261</f>
        <v>15.848019999999998</v>
      </c>
      <c r="H262" s="37">
        <f t="shared" ref="H262:I262" si="355">H257+H259-H260-H261</f>
        <v>16.080079999999999</v>
      </c>
      <c r="I262" s="323">
        <f t="shared" si="355"/>
        <v>15.5908</v>
      </c>
      <c r="J262" s="37">
        <f t="shared" ref="J262:S262" si="356">I262+I262*J263</f>
        <v>15.707730999999999</v>
      </c>
      <c r="K262" s="37">
        <f t="shared" si="356"/>
        <v>15.9998947966</v>
      </c>
      <c r="L262" s="37">
        <f t="shared" si="356"/>
        <v>16.391892219116698</v>
      </c>
      <c r="M262" s="37">
        <f t="shared" si="356"/>
        <v>16.945938176122844</v>
      </c>
      <c r="N262" s="37">
        <f t="shared" si="356"/>
        <v>17.583105451545062</v>
      </c>
      <c r="O262" s="37">
        <f t="shared" si="356"/>
        <v>18.314562638329338</v>
      </c>
      <c r="P262" s="37">
        <f t="shared" si="356"/>
        <v>19.096594462986001</v>
      </c>
      <c r="Q262" s="37">
        <f t="shared" si="356"/>
        <v>19.833723009257263</v>
      </c>
      <c r="R262" s="37">
        <f t="shared" si="356"/>
        <v>20.718307055470138</v>
      </c>
      <c r="S262" s="37">
        <f t="shared" si="356"/>
        <v>21.725216778365986</v>
      </c>
      <c r="T262" s="197">
        <f>(S262/J262)^(1/9)-1</f>
        <v>3.6692779494048144E-2</v>
      </c>
    </row>
    <row r="263" spans="1:23" x14ac:dyDescent="0.2">
      <c r="A263" s="73" t="s">
        <v>37</v>
      </c>
      <c r="B263" s="73" t="s">
        <v>312</v>
      </c>
      <c r="C263" s="102" t="s">
        <v>327</v>
      </c>
      <c r="D263" s="36"/>
      <c r="E263" s="36">
        <f>E262/D262-1</f>
        <v>2.271598483858317E-2</v>
      </c>
      <c r="F263" s="36">
        <f>F262/E262-1</f>
        <v>1.5068755750945684E-2</v>
      </c>
      <c r="G263" s="36">
        <f t="shared" ref="G263" si="357">G262/F262-1</f>
        <v>-2.3543601617079801E-3</v>
      </c>
      <c r="H263" s="36">
        <f t="shared" ref="H263:I263" si="358">H262/G262-1</f>
        <v>1.4642838663757374E-2</v>
      </c>
      <c r="I263" s="322">
        <f t="shared" si="358"/>
        <v>-3.0427709314878926E-2</v>
      </c>
      <c r="J263" s="322">
        <v>7.499999999999998E-3</v>
      </c>
      <c r="K263" s="322">
        <v>1.8600000000000005E-2</v>
      </c>
      <c r="L263" s="322">
        <v>2.4499999999999997E-2</v>
      </c>
      <c r="M263" s="322">
        <v>3.3799999999999997E-2</v>
      </c>
      <c r="N263" s="322">
        <v>3.7599999999999995E-2</v>
      </c>
      <c r="O263" s="322">
        <v>4.1600000000000012E-2</v>
      </c>
      <c r="P263" s="322">
        <v>4.2700000000000002E-2</v>
      </c>
      <c r="Q263" s="322">
        <v>3.8599999999999995E-2</v>
      </c>
      <c r="R263" s="322">
        <v>4.4600000000000015E-2</v>
      </c>
      <c r="S263" s="322">
        <v>4.859999999999999E-2</v>
      </c>
      <c r="W263" s="59">
        <v>4.1999999999999997E-3</v>
      </c>
    </row>
    <row r="264" spans="1:23" ht="13.5" thickBot="1" x14ac:dyDescent="0.25">
      <c r="A264" s="262" t="s">
        <v>37</v>
      </c>
      <c r="B264" s="262" t="s">
        <v>312</v>
      </c>
      <c r="C264" s="103" t="s">
        <v>328</v>
      </c>
      <c r="D264" s="47">
        <f>D257-D262</f>
        <v>-5.5999999999999162E-2</v>
      </c>
      <c r="E264" s="47">
        <f t="shared" ref="E264:S264" si="359">E257-E262</f>
        <v>-0.13759999999999906</v>
      </c>
      <c r="F264" s="47">
        <f t="shared" si="359"/>
        <v>-0.32941999999999894</v>
      </c>
      <c r="G264" s="47">
        <f t="shared" si="359"/>
        <v>-0.18001999999999896</v>
      </c>
      <c r="H264" s="47">
        <f t="shared" si="359"/>
        <v>-0.17207999999999934</v>
      </c>
      <c r="I264" s="47">
        <f t="shared" si="359"/>
        <v>-0.13079999999999892</v>
      </c>
      <c r="J264" s="47">
        <f t="shared" si="359"/>
        <v>5.8269000000001014E-2</v>
      </c>
      <c r="K264" s="47">
        <f t="shared" si="359"/>
        <v>1.0520340000041983E-4</v>
      </c>
      <c r="L264" s="47">
        <f t="shared" si="359"/>
        <v>-0.39189221911669847</v>
      </c>
      <c r="M264" s="47">
        <f t="shared" si="359"/>
        <v>-0.54593817612284568</v>
      </c>
      <c r="N264" s="47">
        <f t="shared" si="359"/>
        <v>-1.1831054515450639</v>
      </c>
      <c r="O264" s="47">
        <f t="shared" si="359"/>
        <v>-1.9145626383293397</v>
      </c>
      <c r="P264" s="47">
        <f t="shared" si="359"/>
        <v>-2.2965944629860005</v>
      </c>
      <c r="Q264" s="47">
        <f t="shared" si="359"/>
        <v>-3.0337230092572618</v>
      </c>
      <c r="R264" s="47">
        <f t="shared" si="359"/>
        <v>-3.3183070554701395</v>
      </c>
      <c r="S264" s="47">
        <f t="shared" si="359"/>
        <v>-4.3252167783659878</v>
      </c>
    </row>
    <row r="265" spans="1:23" s="328" customFormat="1" x14ac:dyDescent="0.2">
      <c r="A265" s="206" t="s">
        <v>37</v>
      </c>
      <c r="B265" s="382" t="s">
        <v>32</v>
      </c>
      <c r="C265" s="338" t="s">
        <v>43</v>
      </c>
      <c r="D265" s="368">
        <f>' Capacity by Company'!D87</f>
        <v>28</v>
      </c>
      <c r="E265" s="368">
        <f>' Capacity by Company'!E87</f>
        <v>28</v>
      </c>
      <c r="F265" s="368">
        <f>' Capacity by Company'!F87</f>
        <v>28</v>
      </c>
      <c r="G265" s="368">
        <f>' Capacity by Company'!G87</f>
        <v>28</v>
      </c>
      <c r="H265" s="368">
        <f>' Capacity by Company'!H87</f>
        <v>28</v>
      </c>
      <c r="I265" s="368">
        <f>' Capacity by Company'!I87</f>
        <v>28</v>
      </c>
      <c r="J265" s="368">
        <f>' Capacity by Company'!J87</f>
        <v>28</v>
      </c>
      <c r="K265" s="368">
        <f>' Capacity by Company'!K87</f>
        <v>28</v>
      </c>
      <c r="L265" s="368">
        <f>' Capacity by Company'!L87</f>
        <v>28</v>
      </c>
      <c r="M265" s="368">
        <f>' Capacity by Company'!M87</f>
        <v>28</v>
      </c>
      <c r="N265" s="368">
        <f>' Capacity by Company'!N87</f>
        <v>28</v>
      </c>
      <c r="O265" s="368">
        <f>' Capacity by Company'!O87</f>
        <v>28</v>
      </c>
      <c r="P265" s="368">
        <f>' Capacity by Company'!P87</f>
        <v>28</v>
      </c>
      <c r="Q265" s="368">
        <f>' Capacity by Company'!Q87</f>
        <v>28</v>
      </c>
      <c r="R265" s="368">
        <f>' Capacity by Company'!R87</f>
        <v>28</v>
      </c>
      <c r="S265" s="368">
        <f>' Capacity by Company'!S87</f>
        <v>28</v>
      </c>
      <c r="U265" s="331">
        <v>6.1999999999999998E-3</v>
      </c>
    </row>
    <row r="266" spans="1:23" s="328" customFormat="1" x14ac:dyDescent="0.2">
      <c r="A266" s="335" t="s">
        <v>37</v>
      </c>
      <c r="B266" s="382" t="s">
        <v>32</v>
      </c>
      <c r="C266" s="338" t="s">
        <v>44</v>
      </c>
      <c r="D266" s="368">
        <f>'Production by Company'!D87</f>
        <v>20.586000000000002</v>
      </c>
      <c r="E266" s="368">
        <f>'Production by Company'!E87</f>
        <v>21.780799999999999</v>
      </c>
      <c r="F266" s="368">
        <f>'Production by Company'!F87</f>
        <v>22.835999999999999</v>
      </c>
      <c r="G266" s="368">
        <f>'Production by Company'!G87</f>
        <v>22.518000000000001</v>
      </c>
      <c r="H266" s="368">
        <f>'Production by Company'!H87</f>
        <v>22.864000000000001</v>
      </c>
      <c r="I266" s="368">
        <f>'Production by Company'!I87</f>
        <v>21.304400000000001</v>
      </c>
      <c r="J266" s="368">
        <f>'Production by Company'!J87</f>
        <v>22.883199999999999</v>
      </c>
      <c r="K266" s="368">
        <f>'Production by Company'!K87</f>
        <v>23.543999999999997</v>
      </c>
      <c r="L266" s="368">
        <f>'Production by Company'!L87</f>
        <v>23.927999999999997</v>
      </c>
      <c r="M266" s="368">
        <f>'Production by Company'!M87</f>
        <v>24.558399999999999</v>
      </c>
      <c r="N266" s="368">
        <f>'Production by Company'!N87</f>
        <v>24.648</v>
      </c>
      <c r="O266" s="368">
        <f>'Production by Company'!O87</f>
        <v>25.175999999999998</v>
      </c>
      <c r="P266" s="368">
        <f>'Production by Company'!P87</f>
        <v>25.303999999999998</v>
      </c>
      <c r="Q266" s="368">
        <f>'Production by Company'!Q87</f>
        <v>26.032</v>
      </c>
      <c r="R266" s="368">
        <f>'Production by Company'!R87</f>
        <v>26.096</v>
      </c>
      <c r="S266" s="368">
        <f>'Production by Company'!S87</f>
        <v>26.772799999999997</v>
      </c>
    </row>
    <row r="267" spans="1:23" s="328" customFormat="1" x14ac:dyDescent="0.2">
      <c r="A267" s="335" t="s">
        <v>37</v>
      </c>
      <c r="B267" s="382" t="s">
        <v>32</v>
      </c>
      <c r="C267" s="338" t="s">
        <v>45</v>
      </c>
      <c r="D267" s="322">
        <f t="shared" ref="D267:S267" si="360">(D266/D265)</f>
        <v>0.73521428571428582</v>
      </c>
      <c r="E267" s="322">
        <f t="shared" si="360"/>
        <v>0.77788571428571429</v>
      </c>
      <c r="F267" s="322">
        <f t="shared" si="360"/>
        <v>0.8155714285714285</v>
      </c>
      <c r="G267" s="322">
        <f t="shared" si="360"/>
        <v>0.80421428571428577</v>
      </c>
      <c r="H267" s="322">
        <f t="shared" si="360"/>
        <v>0.81657142857142861</v>
      </c>
      <c r="I267" s="322">
        <f t="shared" si="360"/>
        <v>0.76087142857142864</v>
      </c>
      <c r="J267" s="322">
        <f t="shared" si="360"/>
        <v>0.81725714285714279</v>
      </c>
      <c r="K267" s="322">
        <f t="shared" si="360"/>
        <v>0.84085714285714275</v>
      </c>
      <c r="L267" s="322">
        <f t="shared" si="360"/>
        <v>0.85457142857142843</v>
      </c>
      <c r="M267" s="322">
        <f t="shared" si="360"/>
        <v>0.87708571428571425</v>
      </c>
      <c r="N267" s="322">
        <f t="shared" si="360"/>
        <v>0.88028571428571423</v>
      </c>
      <c r="O267" s="322">
        <f t="shared" si="360"/>
        <v>0.89914285714285713</v>
      </c>
      <c r="P267" s="322">
        <f t="shared" si="360"/>
        <v>0.90371428571428569</v>
      </c>
      <c r="Q267" s="322">
        <f t="shared" si="360"/>
        <v>0.92971428571428572</v>
      </c>
      <c r="R267" s="322">
        <f t="shared" si="360"/>
        <v>0.93200000000000005</v>
      </c>
      <c r="S267" s="322">
        <f t="shared" si="360"/>
        <v>0.95617142857142845</v>
      </c>
      <c r="U267" s="347">
        <v>0.02</v>
      </c>
    </row>
    <row r="268" spans="1:23" s="328" customFormat="1" x14ac:dyDescent="0.2">
      <c r="A268" s="335" t="s">
        <v>37</v>
      </c>
      <c r="B268" s="382" t="s">
        <v>32</v>
      </c>
      <c r="C268" s="338" t="s">
        <v>46</v>
      </c>
      <c r="D268" s="368">
        <v>0.22202000000000002</v>
      </c>
      <c r="E268" s="368">
        <v>0.19388000000000002</v>
      </c>
      <c r="F268" s="368">
        <v>0.21530000000000002</v>
      </c>
      <c r="G268" s="368">
        <v>0.19</v>
      </c>
      <c r="H268" s="368">
        <v>0.18914000000000003</v>
      </c>
      <c r="I268" s="368">
        <v>0.13906000000000002</v>
      </c>
      <c r="J268" s="368"/>
      <c r="K268" s="368"/>
      <c r="L268" s="368"/>
      <c r="M268" s="368"/>
      <c r="N268" s="368"/>
      <c r="O268" s="368"/>
      <c r="P268" s="368"/>
      <c r="Q268" s="368"/>
      <c r="R268" s="368"/>
      <c r="S268" s="368"/>
      <c r="U268" s="328">
        <v>1000</v>
      </c>
    </row>
    <row r="269" spans="1:23" s="328" customFormat="1" x14ac:dyDescent="0.2">
      <c r="A269" s="335" t="s">
        <v>37</v>
      </c>
      <c r="B269" s="382" t="s">
        <v>32</v>
      </c>
      <c r="C269" s="338" t="s">
        <v>47</v>
      </c>
      <c r="D269" s="368">
        <v>1.8779999999999998E-2</v>
      </c>
      <c r="E269" s="368">
        <v>1.644E-2</v>
      </c>
      <c r="F269" s="368">
        <v>1.6160000000000001E-2</v>
      </c>
      <c r="G269" s="368">
        <v>2.6200000000000001E-2</v>
      </c>
      <c r="H269" s="368">
        <v>3.2419999999999997E-2</v>
      </c>
      <c r="I269" s="368">
        <v>3.1560000000000005E-2</v>
      </c>
      <c r="J269" s="368"/>
      <c r="K269" s="368"/>
      <c r="L269" s="368"/>
      <c r="M269" s="368"/>
      <c r="N269" s="368"/>
      <c r="O269" s="368"/>
      <c r="P269" s="368"/>
      <c r="Q269" s="368"/>
      <c r="R269" s="368"/>
      <c r="S269" s="368"/>
    </row>
    <row r="270" spans="1:23" s="328" customFormat="1" x14ac:dyDescent="0.2">
      <c r="A270" s="335" t="s">
        <v>37</v>
      </c>
      <c r="B270" s="382" t="s">
        <v>32</v>
      </c>
      <c r="C270" s="338" t="s">
        <v>25</v>
      </c>
      <c r="D270" s="323">
        <f>2%*D266</f>
        <v>0.41172000000000003</v>
      </c>
      <c r="E270" s="323">
        <f t="shared" ref="E270:I270" si="361">2%*E266</f>
        <v>0.435616</v>
      </c>
      <c r="F270" s="323">
        <f t="shared" si="361"/>
        <v>0.45671999999999996</v>
      </c>
      <c r="G270" s="323">
        <f t="shared" si="361"/>
        <v>0.45036000000000004</v>
      </c>
      <c r="H270" s="323">
        <f t="shared" si="361"/>
        <v>0.45728000000000002</v>
      </c>
      <c r="I270" s="323">
        <f t="shared" si="361"/>
        <v>0.42608800000000002</v>
      </c>
      <c r="J270" s="368"/>
      <c r="K270" s="368"/>
      <c r="L270" s="368"/>
      <c r="M270" s="368"/>
      <c r="N270" s="368"/>
      <c r="O270" s="368"/>
      <c r="P270" s="368"/>
      <c r="Q270" s="368"/>
      <c r="R270" s="368"/>
      <c r="S270" s="368"/>
    </row>
    <row r="271" spans="1:23" s="328" customFormat="1" x14ac:dyDescent="0.2">
      <c r="A271" s="335" t="s">
        <v>37</v>
      </c>
      <c r="B271" s="382" t="s">
        <v>32</v>
      </c>
      <c r="C271" s="338" t="s">
        <v>48</v>
      </c>
      <c r="D271" s="323">
        <f t="shared" ref="D271:I271" si="362">D266+D268-D269-D270</f>
        <v>20.377520000000004</v>
      </c>
      <c r="E271" s="323">
        <f t="shared" si="362"/>
        <v>21.522624</v>
      </c>
      <c r="F271" s="323">
        <f t="shared" si="362"/>
        <v>22.578419999999998</v>
      </c>
      <c r="G271" s="323">
        <f t="shared" si="362"/>
        <v>22.231440000000003</v>
      </c>
      <c r="H271" s="323">
        <f t="shared" si="362"/>
        <v>22.56344</v>
      </c>
      <c r="I271" s="323">
        <f t="shared" si="362"/>
        <v>20.985812000000003</v>
      </c>
      <c r="J271" s="323">
        <f t="shared" ref="J271" si="363">I271+I271*J272</f>
        <v>21.057163760800002</v>
      </c>
      <c r="K271" s="323">
        <f t="shared" ref="K271" si="364">J271+J271*K272</f>
        <v>21.362492635331602</v>
      </c>
      <c r="L271" s="323">
        <f t="shared" ref="L271" si="365">K271+K271*L272</f>
        <v>21.798287485092366</v>
      </c>
      <c r="M271" s="323">
        <f t="shared" ref="M271" si="366">L271+L271*M272</f>
        <v>22.580846005807182</v>
      </c>
      <c r="N271" s="323">
        <f t="shared" ref="N271" si="367">M271+M271*N272</f>
        <v>23.477305592237727</v>
      </c>
      <c r="O271" s="323">
        <f t="shared" ref="O271" si="368">N271+N271*O272</f>
        <v>24.503263846618516</v>
      </c>
      <c r="P271" s="323">
        <f t="shared" ref="P271" si="369">O271+O271*P272</f>
        <v>25.601010066947026</v>
      </c>
      <c r="Q271" s="323">
        <f t="shared" ref="Q271" si="370">P271+P271*Q272</f>
        <v>26.622490368618212</v>
      </c>
      <c r="R271" s="323">
        <f t="shared" ref="R271" si="371">Q271+Q271*R272</f>
        <v>27.724661469879006</v>
      </c>
      <c r="S271" s="323">
        <f t="shared" ref="S271" si="372">R271+R271*S272</f>
        <v>28.961181371435611</v>
      </c>
      <c r="T271" s="197">
        <f>(S271/J271)^(1/9)-1</f>
        <v>3.6047339599580175E-2</v>
      </c>
    </row>
    <row r="272" spans="1:23" s="328" customFormat="1" x14ac:dyDescent="0.2">
      <c r="A272" s="335" t="s">
        <v>37</v>
      </c>
      <c r="B272" s="382" t="s">
        <v>32</v>
      </c>
      <c r="C272" s="339" t="s">
        <v>327</v>
      </c>
      <c r="D272" s="368"/>
      <c r="E272" s="322">
        <f>E271/D271-1</f>
        <v>5.6194473125286803E-2</v>
      </c>
      <c r="F272" s="322">
        <f t="shared" ref="F272:I272" si="373">F271/E271-1</f>
        <v>4.9055170968000716E-2</v>
      </c>
      <c r="G272" s="322">
        <f t="shared" si="373"/>
        <v>-1.5367771526971108E-2</v>
      </c>
      <c r="H272" s="322">
        <f t="shared" si="373"/>
        <v>1.4933805457496119E-2</v>
      </c>
      <c r="I272" s="322">
        <f t="shared" si="373"/>
        <v>-6.9919657640856059E-2</v>
      </c>
      <c r="J272" s="322">
        <v>3.3999999999999972E-3</v>
      </c>
      <c r="K272" s="322">
        <v>1.4500000000000008E-2</v>
      </c>
      <c r="L272" s="322">
        <v>2.0399999999999998E-2</v>
      </c>
      <c r="M272" s="322">
        <v>3.5899999999999994E-2</v>
      </c>
      <c r="N272" s="322">
        <v>3.9699999999999992E-2</v>
      </c>
      <c r="O272" s="322">
        <v>4.370000000000001E-2</v>
      </c>
      <c r="P272" s="322">
        <v>4.48E-2</v>
      </c>
      <c r="Q272" s="322">
        <v>3.9900000000000005E-2</v>
      </c>
      <c r="R272" s="322">
        <v>4.1399999999999999E-2</v>
      </c>
      <c r="S272" s="322">
        <v>4.4600000000000001E-2</v>
      </c>
      <c r="U272" s="331">
        <v>2.1899999999999999E-2</v>
      </c>
    </row>
    <row r="273" spans="1:21" s="328" customFormat="1" ht="13.5" thickBot="1" x14ac:dyDescent="0.25">
      <c r="A273" s="262" t="s">
        <v>37</v>
      </c>
      <c r="B273" s="262" t="s">
        <v>32</v>
      </c>
      <c r="C273" s="340" t="s">
        <v>328</v>
      </c>
      <c r="D273" s="327">
        <f>D266-D271</f>
        <v>0.208479999999998</v>
      </c>
      <c r="E273" s="327">
        <f t="shared" ref="E273:S273" si="374">E266-E271</f>
        <v>0.25817599999999885</v>
      </c>
      <c r="F273" s="327">
        <f t="shared" si="374"/>
        <v>0.25758000000000081</v>
      </c>
      <c r="G273" s="327">
        <f t="shared" si="374"/>
        <v>0.28655999999999793</v>
      </c>
      <c r="H273" s="327">
        <f t="shared" si="374"/>
        <v>0.30056000000000083</v>
      </c>
      <c r="I273" s="327">
        <f t="shared" si="374"/>
        <v>0.31858799999999832</v>
      </c>
      <c r="J273" s="327">
        <f t="shared" si="374"/>
        <v>1.8260362391999969</v>
      </c>
      <c r="K273" s="327">
        <f t="shared" si="374"/>
        <v>2.1815073646683949</v>
      </c>
      <c r="L273" s="327">
        <f t="shared" si="374"/>
        <v>2.1297125149076308</v>
      </c>
      <c r="M273" s="327">
        <f t="shared" si="374"/>
        <v>1.9775539941928173</v>
      </c>
      <c r="N273" s="327">
        <f t="shared" si="374"/>
        <v>1.170694407762273</v>
      </c>
      <c r="O273" s="327">
        <f t="shared" si="374"/>
        <v>0.67273615338148218</v>
      </c>
      <c r="P273" s="327">
        <f t="shared" si="374"/>
        <v>-0.2970100669470277</v>
      </c>
      <c r="Q273" s="327">
        <f t="shared" si="374"/>
        <v>-0.59049036861821236</v>
      </c>
      <c r="R273" s="327">
        <f t="shared" si="374"/>
        <v>-1.6286614698790061</v>
      </c>
      <c r="S273" s="327">
        <f t="shared" si="374"/>
        <v>-2.1883813714356144</v>
      </c>
    </row>
    <row r="274" spans="1:21" x14ac:dyDescent="0.2">
      <c r="A274" s="382" t="s">
        <v>37</v>
      </c>
      <c r="B274" s="382" t="s">
        <v>189</v>
      </c>
      <c r="C274" s="369" t="s">
        <v>43</v>
      </c>
      <c r="D274" s="381">
        <f>' Capacity by Company'!D90</f>
        <v>15</v>
      </c>
      <c r="E274" s="381">
        <f>' Capacity by Company'!E90</f>
        <v>15</v>
      </c>
      <c r="F274" s="381">
        <f>' Capacity by Company'!F90</f>
        <v>15</v>
      </c>
      <c r="G274" s="381">
        <f>' Capacity by Company'!G90</f>
        <v>15</v>
      </c>
      <c r="H274" s="381">
        <f>' Capacity by Company'!H90</f>
        <v>15</v>
      </c>
      <c r="I274" s="381">
        <f>' Capacity by Company'!I90</f>
        <v>15</v>
      </c>
      <c r="J274" s="381">
        <f>' Capacity by Company'!J90</f>
        <v>15</v>
      </c>
      <c r="K274" s="381">
        <f>' Capacity by Company'!K90</f>
        <v>15</v>
      </c>
      <c r="L274" s="381">
        <f>' Capacity by Company'!L90</f>
        <v>15</v>
      </c>
      <c r="M274" s="381">
        <f>' Capacity by Company'!M90</f>
        <v>15</v>
      </c>
      <c r="N274" s="381">
        <f>' Capacity by Company'!N90</f>
        <v>15</v>
      </c>
      <c r="O274" s="381">
        <f>' Capacity by Company'!O90</f>
        <v>15</v>
      </c>
      <c r="P274" s="381">
        <f>' Capacity by Company'!P90</f>
        <v>15</v>
      </c>
      <c r="Q274" s="381">
        <f>' Capacity by Company'!Q90</f>
        <v>15</v>
      </c>
      <c r="R274" s="381">
        <f>' Capacity by Company'!R90</f>
        <v>15</v>
      </c>
      <c r="S274" s="381">
        <f>' Capacity by Company'!S90</f>
        <v>15</v>
      </c>
    </row>
    <row r="275" spans="1:21" x14ac:dyDescent="0.2">
      <c r="A275" s="73" t="s">
        <v>37</v>
      </c>
      <c r="B275" s="73" t="s">
        <v>189</v>
      </c>
      <c r="C275" s="100" t="s">
        <v>44</v>
      </c>
      <c r="D275" s="37">
        <f>'Production by Company'!D90</f>
        <v>12.3345</v>
      </c>
      <c r="E275" s="37">
        <f>'Production by Company'!E90</f>
        <v>12.51</v>
      </c>
      <c r="F275" s="37">
        <f>'Production by Company'!F90</f>
        <v>12.645</v>
      </c>
      <c r="G275" s="37">
        <f>'Production by Company'!G90</f>
        <v>12.7905</v>
      </c>
      <c r="H275" s="37">
        <f>'Production by Company'!H90</f>
        <v>12.9345</v>
      </c>
      <c r="I275" s="37">
        <f>'Production by Company'!I90</f>
        <v>12.534000000000001</v>
      </c>
      <c r="J275" s="37">
        <f>'Production by Company'!J90</f>
        <v>12.63</v>
      </c>
      <c r="K275" s="37">
        <f>'Production by Company'!K90</f>
        <v>13.05</v>
      </c>
      <c r="L275" s="37">
        <f>'Production by Company'!L90</f>
        <v>13.05</v>
      </c>
      <c r="M275" s="37">
        <f>'Production by Company'!M90</f>
        <v>13.5</v>
      </c>
      <c r="N275" s="37">
        <f>'Production by Company'!N90</f>
        <v>13.5</v>
      </c>
      <c r="O275" s="37">
        <f>'Production by Company'!O90</f>
        <v>13.8</v>
      </c>
      <c r="P275" s="37">
        <f>'Production by Company'!P90</f>
        <v>13.8</v>
      </c>
      <c r="Q275" s="37">
        <f>'Production by Company'!Q90</f>
        <v>14.1</v>
      </c>
      <c r="R275" s="37">
        <f>'Production by Company'!R90</f>
        <v>14.1</v>
      </c>
      <c r="S275" s="37">
        <f>'Production by Company'!S90</f>
        <v>14.55</v>
      </c>
    </row>
    <row r="276" spans="1:21" x14ac:dyDescent="0.2">
      <c r="A276" s="73" t="s">
        <v>37</v>
      </c>
      <c r="B276" s="73" t="s">
        <v>189</v>
      </c>
      <c r="C276" s="100" t="s">
        <v>45</v>
      </c>
      <c r="D276" s="36">
        <f t="shared" ref="D276:S276" si="375">(D275/D274)</f>
        <v>0.82230000000000003</v>
      </c>
      <c r="E276" s="36">
        <f t="shared" si="375"/>
        <v>0.83399999999999996</v>
      </c>
      <c r="F276" s="36">
        <f t="shared" si="375"/>
        <v>0.84299999999999997</v>
      </c>
      <c r="G276" s="36">
        <f t="shared" si="375"/>
        <v>0.85270000000000001</v>
      </c>
      <c r="H276" s="36">
        <f t="shared" si="375"/>
        <v>0.86229999999999996</v>
      </c>
      <c r="I276" s="36">
        <f t="shared" si="375"/>
        <v>0.83560000000000001</v>
      </c>
      <c r="J276" s="36">
        <f t="shared" si="375"/>
        <v>0.84200000000000008</v>
      </c>
      <c r="K276" s="36">
        <f t="shared" si="375"/>
        <v>0.87</v>
      </c>
      <c r="L276" s="36">
        <f t="shared" si="375"/>
        <v>0.87</v>
      </c>
      <c r="M276" s="36">
        <f t="shared" si="375"/>
        <v>0.9</v>
      </c>
      <c r="N276" s="36">
        <f t="shared" si="375"/>
        <v>0.9</v>
      </c>
      <c r="O276" s="36">
        <f t="shared" si="375"/>
        <v>0.92</v>
      </c>
      <c r="P276" s="36">
        <f t="shared" si="375"/>
        <v>0.92</v>
      </c>
      <c r="Q276" s="36">
        <f t="shared" si="375"/>
        <v>0.94</v>
      </c>
      <c r="R276" s="36">
        <f t="shared" si="375"/>
        <v>0.94</v>
      </c>
      <c r="S276" s="36">
        <f t="shared" si="375"/>
        <v>0.97000000000000008</v>
      </c>
    </row>
    <row r="277" spans="1:21" x14ac:dyDescent="0.2">
      <c r="A277" s="73" t="s">
        <v>37</v>
      </c>
      <c r="B277" s="73" t="s">
        <v>189</v>
      </c>
      <c r="C277" s="100" t="s">
        <v>46</v>
      </c>
      <c r="D277" s="101">
        <f>'Foreign Trade'!J20</f>
        <v>0.83187540000000004</v>
      </c>
      <c r="E277" s="101">
        <f>'Foreign Trade'!K20</f>
        <v>0.88658608000000005</v>
      </c>
      <c r="F277" s="101">
        <f>'Foreign Trade'!L20</f>
        <v>0.8391128000000001</v>
      </c>
      <c r="G277" s="101">
        <f>'Foreign Trade'!M20</f>
        <v>0.78195269999999995</v>
      </c>
      <c r="H277" s="101">
        <f>'Foreign Trade'!N20</f>
        <v>1.12769688</v>
      </c>
      <c r="I277" s="101">
        <f>'Foreign Trade'!O20</f>
        <v>1.05914</v>
      </c>
      <c r="J277" s="45"/>
      <c r="K277" s="45"/>
      <c r="L277" s="45"/>
      <c r="M277" s="45"/>
      <c r="N277" s="45"/>
      <c r="O277" s="45"/>
      <c r="P277" s="45"/>
      <c r="Q277" s="45"/>
      <c r="R277" s="45"/>
      <c r="S277" s="46"/>
    </row>
    <row r="278" spans="1:21" x14ac:dyDescent="0.2">
      <c r="A278" s="73" t="s">
        <v>37</v>
      </c>
      <c r="B278" s="73" t="s">
        <v>189</v>
      </c>
      <c r="C278" s="100" t="s">
        <v>47</v>
      </c>
      <c r="D278" s="101">
        <f>'Foreign Trade'!AK20</f>
        <v>0.10949652</v>
      </c>
      <c r="E278" s="101">
        <f>'Foreign Trade'!AL20</f>
        <v>0.12844075999999999</v>
      </c>
      <c r="F278" s="101">
        <f>'Foreign Trade'!AM20</f>
        <v>0.17422035999999999</v>
      </c>
      <c r="G278" s="101">
        <f>'Foreign Trade'!AN20</f>
        <v>0.20754222</v>
      </c>
      <c r="H278" s="101">
        <f>'Foreign Trade'!AO20</f>
        <v>0.15962702000000001</v>
      </c>
      <c r="I278" s="101">
        <f>'Foreign Trade'!AP20</f>
        <v>0.15056</v>
      </c>
      <c r="J278" s="45"/>
      <c r="K278" s="45"/>
      <c r="L278" s="45"/>
      <c r="M278" s="45"/>
      <c r="N278" s="45"/>
      <c r="O278" s="45"/>
      <c r="P278" s="45"/>
      <c r="Q278" s="45"/>
      <c r="R278" s="45"/>
      <c r="S278" s="46"/>
    </row>
    <row r="279" spans="1:21" x14ac:dyDescent="0.2">
      <c r="A279" s="73" t="s">
        <v>37</v>
      </c>
      <c r="B279" s="73" t="s">
        <v>189</v>
      </c>
      <c r="C279" s="100" t="s">
        <v>25</v>
      </c>
      <c r="D279" s="37">
        <f>2%*D275</f>
        <v>0.24669000000000002</v>
      </c>
      <c r="E279" s="37">
        <f t="shared" ref="E279:S279" si="376">2%*E275</f>
        <v>0.25019999999999998</v>
      </c>
      <c r="F279" s="37">
        <f t="shared" si="376"/>
        <v>0.25290000000000001</v>
      </c>
      <c r="G279" s="37">
        <f t="shared" si="376"/>
        <v>0.25580999999999998</v>
      </c>
      <c r="H279" s="37">
        <f t="shared" si="376"/>
        <v>0.25868999999999998</v>
      </c>
      <c r="I279" s="37">
        <f t="shared" si="376"/>
        <v>0.25068000000000001</v>
      </c>
      <c r="J279" s="37">
        <f t="shared" si="376"/>
        <v>0.25260000000000005</v>
      </c>
      <c r="K279" s="37">
        <f t="shared" si="376"/>
        <v>0.26100000000000001</v>
      </c>
      <c r="L279" s="37">
        <f t="shared" si="376"/>
        <v>0.26100000000000001</v>
      </c>
      <c r="M279" s="37">
        <f t="shared" si="376"/>
        <v>0.27</v>
      </c>
      <c r="N279" s="37">
        <f t="shared" si="376"/>
        <v>0.27</v>
      </c>
      <c r="O279" s="37">
        <f t="shared" si="376"/>
        <v>0.27600000000000002</v>
      </c>
      <c r="P279" s="37">
        <f t="shared" si="376"/>
        <v>0.27600000000000002</v>
      </c>
      <c r="Q279" s="37">
        <f t="shared" si="376"/>
        <v>0.28199999999999997</v>
      </c>
      <c r="R279" s="37">
        <f t="shared" si="376"/>
        <v>0.28199999999999997</v>
      </c>
      <c r="S279" s="37">
        <f t="shared" si="376"/>
        <v>0.29100000000000004</v>
      </c>
    </row>
    <row r="280" spans="1:21" x14ac:dyDescent="0.2">
      <c r="A280" s="73" t="s">
        <v>37</v>
      </c>
      <c r="B280" s="73" t="s">
        <v>189</v>
      </c>
      <c r="C280" s="100" t="s">
        <v>48</v>
      </c>
      <c r="D280" s="37">
        <f>D275+D277-D278-D279</f>
        <v>12.81018888</v>
      </c>
      <c r="E280" s="37">
        <f t="shared" ref="E280:I280" si="377">E275+E277-E278-E279</f>
        <v>13.017945320000001</v>
      </c>
      <c r="F280" s="37">
        <f t="shared" si="377"/>
        <v>13.05699244</v>
      </c>
      <c r="G280" s="37">
        <f t="shared" si="377"/>
        <v>13.109100479999999</v>
      </c>
      <c r="H280" s="37">
        <f t="shared" si="377"/>
        <v>13.64387986</v>
      </c>
      <c r="I280" s="323">
        <f t="shared" si="377"/>
        <v>13.1919</v>
      </c>
      <c r="J280" s="37">
        <f t="shared" ref="J280:S280" si="378">I280+I280*J281</f>
        <v>13.23543327</v>
      </c>
      <c r="K280" s="37">
        <f t="shared" si="378"/>
        <v>13.426023509087999</v>
      </c>
      <c r="L280" s="37">
        <f t="shared" si="378"/>
        <v>13.698571786322486</v>
      </c>
      <c r="M280" s="37">
        <f t="shared" si="378"/>
        <v>14.188980656272831</v>
      </c>
      <c r="N280" s="37">
        <f t="shared" si="378"/>
        <v>14.750864290261234</v>
      </c>
      <c r="O280" s="37">
        <f t="shared" si="378"/>
        <v>15.394001973316623</v>
      </c>
      <c r="P280" s="37">
        <f t="shared" si="378"/>
        <v>16.082113861523876</v>
      </c>
      <c r="Q280" s="37">
        <f t="shared" si="378"/>
        <v>16.722181993212526</v>
      </c>
      <c r="R280" s="37">
        <f t="shared" si="378"/>
        <v>17.412808109532204</v>
      </c>
      <c r="S280" s="37">
        <f t="shared" si="378"/>
        <v>18.187678070406388</v>
      </c>
      <c r="T280" s="197">
        <f>(S280/J280)^(1/9)-1</f>
        <v>3.5947334475423087E-2</v>
      </c>
      <c r="U280" s="331">
        <v>2.9100000000000001E-2</v>
      </c>
    </row>
    <row r="281" spans="1:21" x14ac:dyDescent="0.2">
      <c r="A281" s="73" t="s">
        <v>37</v>
      </c>
      <c r="B281" s="73" t="s">
        <v>189</v>
      </c>
      <c r="C281" s="102" t="s">
        <v>327</v>
      </c>
      <c r="D281" s="36"/>
      <c r="E281" s="36">
        <f>E280/D280-1</f>
        <v>1.6218062196128979E-2</v>
      </c>
      <c r="F281" s="36">
        <f>F280/E280-1</f>
        <v>2.9994840998455174E-3</v>
      </c>
      <c r="G281" s="36">
        <f t="shared" ref="G281" si="379">G280/F280-1</f>
        <v>3.9908149016281147E-3</v>
      </c>
      <c r="H281" s="36">
        <f t="shared" ref="H281:I281" si="380">H280/G280-1</f>
        <v>4.0794513766668539E-2</v>
      </c>
      <c r="I281" s="322">
        <f t="shared" si="380"/>
        <v>-3.312693050933968E-2</v>
      </c>
      <c r="J281" s="322">
        <v>3.2999999999999974E-3</v>
      </c>
      <c r="K281" s="322">
        <v>1.440000000000001E-2</v>
      </c>
      <c r="L281" s="322">
        <v>2.0300000000000002E-2</v>
      </c>
      <c r="M281" s="322">
        <v>3.5799999999999985E-2</v>
      </c>
      <c r="N281" s="322">
        <v>3.9599999999999982E-2</v>
      </c>
      <c r="O281" s="322">
        <v>4.36E-2</v>
      </c>
      <c r="P281" s="322">
        <v>4.469999999999999E-2</v>
      </c>
      <c r="Q281" s="322">
        <v>3.9799999999999995E-2</v>
      </c>
      <c r="R281" s="322">
        <v>4.1299999999999989E-2</v>
      </c>
      <c r="S281" s="322">
        <v>4.4499999999999991E-2</v>
      </c>
      <c r="T281" s="197"/>
    </row>
    <row r="282" spans="1:21" ht="13.5" thickBot="1" x14ac:dyDescent="0.25">
      <c r="A282" s="262" t="s">
        <v>37</v>
      </c>
      <c r="B282" s="262" t="s">
        <v>189</v>
      </c>
      <c r="C282" s="103" t="s">
        <v>328</v>
      </c>
      <c r="D282" s="47">
        <f>D275-D280</f>
        <v>-0.47568887999999987</v>
      </c>
      <c r="E282" s="47">
        <f t="shared" ref="E282:S282" si="381">E275-E280</f>
        <v>-0.50794532000000103</v>
      </c>
      <c r="F282" s="47">
        <f t="shared" si="381"/>
        <v>-0.41199244000000057</v>
      </c>
      <c r="G282" s="47">
        <f t="shared" si="381"/>
        <v>-0.31860047999999885</v>
      </c>
      <c r="H282" s="47">
        <f t="shared" si="381"/>
        <v>-0.70937986000000031</v>
      </c>
      <c r="I282" s="47">
        <f t="shared" si="381"/>
        <v>-0.65789999999999971</v>
      </c>
      <c r="J282" s="47">
        <f t="shared" si="381"/>
        <v>-0.60543326999999891</v>
      </c>
      <c r="K282" s="47">
        <f t="shared" si="381"/>
        <v>-0.37602350908799842</v>
      </c>
      <c r="L282" s="47">
        <f t="shared" si="381"/>
        <v>-0.64857178632248491</v>
      </c>
      <c r="M282" s="47">
        <f t="shared" si="381"/>
        <v>-0.68898065627283067</v>
      </c>
      <c r="N282" s="47">
        <f t="shared" si="381"/>
        <v>-1.2508642902612337</v>
      </c>
      <c r="O282" s="47">
        <f t="shared" si="381"/>
        <v>-1.5940019733166224</v>
      </c>
      <c r="P282" s="47">
        <f t="shared" si="381"/>
        <v>-2.2821138615238752</v>
      </c>
      <c r="Q282" s="47">
        <f t="shared" si="381"/>
        <v>-2.6221819932125268</v>
      </c>
      <c r="R282" s="47">
        <f t="shared" si="381"/>
        <v>-3.3128081095322042</v>
      </c>
      <c r="S282" s="47">
        <f t="shared" si="381"/>
        <v>-3.6376780704063876</v>
      </c>
    </row>
    <row r="283" spans="1:21" x14ac:dyDescent="0.2">
      <c r="A283" s="206" t="s">
        <v>37</v>
      </c>
      <c r="B283" s="206" t="s">
        <v>55</v>
      </c>
      <c r="C283" s="100" t="s">
        <v>43</v>
      </c>
      <c r="D283" s="35">
        <f>' Capacity by Company'!D91</f>
        <v>20</v>
      </c>
      <c r="E283" s="35">
        <f>' Capacity by Company'!E91</f>
        <v>20</v>
      </c>
      <c r="F283" s="35">
        <f>' Capacity by Company'!F91</f>
        <v>20</v>
      </c>
      <c r="G283" s="35">
        <f>' Capacity by Company'!G91</f>
        <v>20</v>
      </c>
      <c r="H283" s="35">
        <f>' Capacity by Company'!H91</f>
        <v>20</v>
      </c>
      <c r="I283" s="35">
        <f>' Capacity by Company'!I91</f>
        <v>20</v>
      </c>
      <c r="J283" s="35">
        <f>' Capacity by Company'!J91</f>
        <v>20</v>
      </c>
      <c r="K283" s="35">
        <f>' Capacity by Company'!K91</f>
        <v>20</v>
      </c>
      <c r="L283" s="35">
        <f>' Capacity by Company'!L91</f>
        <v>20</v>
      </c>
      <c r="M283" s="35">
        <f>' Capacity by Company'!M91</f>
        <v>20</v>
      </c>
      <c r="N283" s="35">
        <f>' Capacity by Company'!N91</f>
        <v>20</v>
      </c>
      <c r="O283" s="35">
        <f>' Capacity by Company'!O91</f>
        <v>20</v>
      </c>
      <c r="P283" s="35">
        <f>' Capacity by Company'!P91</f>
        <v>20</v>
      </c>
      <c r="Q283" s="35">
        <f>' Capacity by Company'!Q91</f>
        <v>20</v>
      </c>
      <c r="R283" s="35">
        <f>' Capacity by Company'!R91</f>
        <v>20</v>
      </c>
      <c r="S283" s="35">
        <f>' Capacity by Company'!S91</f>
        <v>20</v>
      </c>
    </row>
    <row r="284" spans="1:21" x14ac:dyDescent="0.2">
      <c r="A284" s="73" t="s">
        <v>37</v>
      </c>
      <c r="B284" s="73" t="s">
        <v>55</v>
      </c>
      <c r="C284" s="100" t="s">
        <v>44</v>
      </c>
      <c r="D284" s="37">
        <f>'Production by Company'!D91</f>
        <v>14.988</v>
      </c>
      <c r="E284" s="37">
        <f>'Production by Company'!E91</f>
        <v>15.224</v>
      </c>
      <c r="F284" s="37">
        <f>'Production by Company'!F91</f>
        <v>15.4</v>
      </c>
      <c r="G284" s="37">
        <f>'Production by Company'!G91</f>
        <v>15.694000000000001</v>
      </c>
      <c r="H284" s="37">
        <f>'Production by Company'!H91</f>
        <v>16.399999999999999</v>
      </c>
      <c r="I284" s="37">
        <f>'Production by Company'!I91</f>
        <v>14.564</v>
      </c>
      <c r="J284" s="37">
        <f>'Production by Company'!J91</f>
        <v>14.784000000000001</v>
      </c>
      <c r="K284" s="37">
        <f>'Production by Company'!K91</f>
        <v>14.8</v>
      </c>
      <c r="L284" s="37">
        <f>'Production by Company'!L91</f>
        <v>15.2</v>
      </c>
      <c r="M284" s="37">
        <f>'Production by Company'!M91</f>
        <v>16.2</v>
      </c>
      <c r="N284" s="37">
        <f>'Production by Company'!N91</f>
        <v>16.600000000000001</v>
      </c>
      <c r="O284" s="37">
        <f>'Production by Company'!O91</f>
        <v>17.2</v>
      </c>
      <c r="P284" s="37">
        <f>'Production by Company'!P91</f>
        <v>17.399999999999999</v>
      </c>
      <c r="Q284" s="37">
        <f>'Production by Company'!Q91</f>
        <v>18</v>
      </c>
      <c r="R284" s="37">
        <f>'Production by Company'!R91</f>
        <v>18.399999999999999</v>
      </c>
      <c r="S284" s="37">
        <f>'Production by Company'!S91</f>
        <v>19</v>
      </c>
    </row>
    <row r="285" spans="1:21" x14ac:dyDescent="0.2">
      <c r="A285" s="73" t="s">
        <v>37</v>
      </c>
      <c r="B285" s="73" t="s">
        <v>55</v>
      </c>
      <c r="C285" s="100" t="s">
        <v>45</v>
      </c>
      <c r="D285" s="36">
        <v>0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</row>
    <row r="286" spans="1:21" x14ac:dyDescent="0.2">
      <c r="A286" s="73" t="s">
        <v>37</v>
      </c>
      <c r="B286" s="73" t="s">
        <v>55</v>
      </c>
      <c r="C286" s="100" t="s">
        <v>46</v>
      </c>
      <c r="D286" s="45">
        <v>0.12</v>
      </c>
      <c r="E286" s="326">
        <v>0.34</v>
      </c>
      <c r="F286" s="326">
        <v>0.43</v>
      </c>
      <c r="G286" s="326">
        <v>0.47</v>
      </c>
      <c r="H286" s="326">
        <v>0.51</v>
      </c>
      <c r="I286" s="326">
        <v>0.41</v>
      </c>
      <c r="J286" s="45"/>
      <c r="K286" s="45"/>
      <c r="L286" s="45"/>
      <c r="M286" s="45"/>
      <c r="N286" s="45"/>
      <c r="O286" s="45"/>
      <c r="P286" s="45"/>
      <c r="Q286" s="45"/>
      <c r="R286" s="45"/>
      <c r="S286" s="46"/>
    </row>
    <row r="287" spans="1:21" x14ac:dyDescent="0.2">
      <c r="A287" s="73" t="s">
        <v>37</v>
      </c>
      <c r="B287" s="73" t="s">
        <v>55</v>
      </c>
      <c r="C287" s="100" t="s">
        <v>47</v>
      </c>
      <c r="D287" s="326">
        <v>0.02</v>
      </c>
      <c r="E287" s="326">
        <v>0.01</v>
      </c>
      <c r="F287" s="326">
        <v>0.03</v>
      </c>
      <c r="G287" s="326">
        <v>0.01</v>
      </c>
      <c r="H287" s="326">
        <v>0.03</v>
      </c>
      <c r="I287" s="326">
        <v>0.02</v>
      </c>
      <c r="J287" s="45"/>
      <c r="K287" s="45"/>
      <c r="L287" s="45"/>
      <c r="M287" s="45"/>
      <c r="N287" s="45"/>
      <c r="O287" s="45"/>
      <c r="P287" s="45"/>
      <c r="Q287" s="45"/>
      <c r="R287" s="45"/>
      <c r="S287" s="46"/>
    </row>
    <row r="288" spans="1:21" x14ac:dyDescent="0.2">
      <c r="A288" s="73" t="s">
        <v>37</v>
      </c>
      <c r="B288" s="73" t="s">
        <v>55</v>
      </c>
      <c r="C288" s="100" t="s">
        <v>25</v>
      </c>
      <c r="D288" s="37">
        <f>2%*D284</f>
        <v>0.29975999999999997</v>
      </c>
      <c r="E288" s="37">
        <f t="shared" ref="E288:S288" si="382">2%*E284</f>
        <v>0.30448000000000003</v>
      </c>
      <c r="F288" s="37">
        <f t="shared" si="382"/>
        <v>0.308</v>
      </c>
      <c r="G288" s="37">
        <f t="shared" si="382"/>
        <v>0.31388000000000005</v>
      </c>
      <c r="H288" s="37">
        <f t="shared" si="382"/>
        <v>0.32799999999999996</v>
      </c>
      <c r="I288" s="37">
        <f t="shared" si="382"/>
        <v>0.29127999999999998</v>
      </c>
      <c r="J288" s="37">
        <f t="shared" si="382"/>
        <v>0.29568</v>
      </c>
      <c r="K288" s="37">
        <f t="shared" si="382"/>
        <v>0.29600000000000004</v>
      </c>
      <c r="L288" s="37">
        <f t="shared" si="382"/>
        <v>0.30399999999999999</v>
      </c>
      <c r="M288" s="37">
        <f t="shared" si="382"/>
        <v>0.32400000000000001</v>
      </c>
      <c r="N288" s="37">
        <f t="shared" si="382"/>
        <v>0.33200000000000002</v>
      </c>
      <c r="O288" s="37">
        <f t="shared" si="382"/>
        <v>0.34399999999999997</v>
      </c>
      <c r="P288" s="37">
        <f t="shared" si="382"/>
        <v>0.34799999999999998</v>
      </c>
      <c r="Q288" s="37">
        <f t="shared" si="382"/>
        <v>0.36</v>
      </c>
      <c r="R288" s="37">
        <f t="shared" si="382"/>
        <v>0.36799999999999999</v>
      </c>
      <c r="S288" s="37">
        <f t="shared" si="382"/>
        <v>0.38</v>
      </c>
      <c r="U288" s="331">
        <v>3.61E-2</v>
      </c>
    </row>
    <row r="289" spans="1:21" x14ac:dyDescent="0.2">
      <c r="A289" s="73" t="s">
        <v>37</v>
      </c>
      <c r="B289" s="73" t="s">
        <v>55</v>
      </c>
      <c r="C289" s="100" t="s">
        <v>48</v>
      </c>
      <c r="D289" s="37">
        <f>D284+D286-D287-D288</f>
        <v>14.78824</v>
      </c>
      <c r="E289" s="37">
        <f t="shared" ref="E289" si="383">E284+E286-E287-E288</f>
        <v>15.24952</v>
      </c>
      <c r="F289" s="37">
        <f t="shared" ref="F289" si="384">F284+F286-F287-F288</f>
        <v>15.492000000000001</v>
      </c>
      <c r="G289" s="37">
        <f t="shared" ref="G289" si="385">G284+G286-G287-G288</f>
        <v>15.840120000000001</v>
      </c>
      <c r="H289" s="37">
        <f t="shared" ref="H289:I289" si="386">H284+H286-H287-H288</f>
        <v>16.552</v>
      </c>
      <c r="I289" s="323">
        <f t="shared" si="386"/>
        <v>14.66272</v>
      </c>
      <c r="J289" s="37">
        <f t="shared" ref="J289" si="387">I289+I289*J290</f>
        <v>14.680315264000001</v>
      </c>
      <c r="K289" s="37">
        <f t="shared" ref="K289" si="388">J289+J289*K290</f>
        <v>14.8608831417472</v>
      </c>
      <c r="L289" s="37">
        <f t="shared" ref="L289" si="389">K289+K289*L290</f>
        <v>15.131351214926999</v>
      </c>
      <c r="M289" s="37">
        <f t="shared" ref="M289" si="390">L289+L289*M290</f>
        <v>15.641277750870039</v>
      </c>
      <c r="N289" s="37">
        <f t="shared" ref="N289" si="391">M289+M289*N290</f>
        <v>16.227825666527664</v>
      </c>
      <c r="O289" s="37">
        <f t="shared" ref="O289" si="392">N289+N289*O290</f>
        <v>16.901280431688562</v>
      </c>
      <c r="P289" s="37">
        <f t="shared" ref="P289" si="393">O289+O289*P290</f>
        <v>17.621274978078496</v>
      </c>
      <c r="Q289" s="37">
        <f t="shared" ref="Q289" si="394">P289+P289*Q290</f>
        <v>18.285597044752055</v>
      </c>
      <c r="R289" s="37">
        <f t="shared" ref="R289" si="395">Q289+Q289*R290</f>
        <v>19.002392448906335</v>
      </c>
      <c r="S289" s="37">
        <f t="shared" ref="S289" si="396">R289+R289*S290</f>
        <v>19.808093888739965</v>
      </c>
      <c r="T289" s="197">
        <f>(S289/J289)^(1/9)-1</f>
        <v>3.38472266372849E-2</v>
      </c>
    </row>
    <row r="290" spans="1:21" x14ac:dyDescent="0.2">
      <c r="A290" s="73" t="s">
        <v>37</v>
      </c>
      <c r="B290" s="73" t="s">
        <v>55</v>
      </c>
      <c r="C290" s="102" t="s">
        <v>327</v>
      </c>
      <c r="D290" s="36"/>
      <c r="E290" s="36">
        <f>E289/D289-1</f>
        <v>3.1192352842528859E-2</v>
      </c>
      <c r="F290" s="322">
        <f t="shared" ref="F290:I290" si="397">F289/E289-1</f>
        <v>1.5900828353941687E-2</v>
      </c>
      <c r="G290" s="322">
        <f t="shared" si="397"/>
        <v>2.2470952749806372E-2</v>
      </c>
      <c r="H290" s="322">
        <f t="shared" si="397"/>
        <v>4.4941578725413711E-2</v>
      </c>
      <c r="I290" s="322">
        <f t="shared" si="397"/>
        <v>-0.11414209763170613</v>
      </c>
      <c r="J290" s="322">
        <v>1.1999999999999979E-3</v>
      </c>
      <c r="K290" s="322">
        <v>1.2300000000000009E-2</v>
      </c>
      <c r="L290" s="322">
        <v>1.8200000000000001E-2</v>
      </c>
      <c r="M290" s="322">
        <v>3.3699999999999987E-2</v>
      </c>
      <c r="N290" s="322">
        <v>3.7499999999999985E-2</v>
      </c>
      <c r="O290" s="322">
        <v>4.1500000000000002E-2</v>
      </c>
      <c r="P290" s="322">
        <v>4.2599999999999992E-2</v>
      </c>
      <c r="Q290" s="322">
        <v>3.7699999999999997E-2</v>
      </c>
      <c r="R290" s="322">
        <v>3.9199999999999992E-2</v>
      </c>
      <c r="S290" s="322">
        <v>4.2399999999999993E-2</v>
      </c>
    </row>
    <row r="291" spans="1:21" ht="13.5" thickBot="1" x14ac:dyDescent="0.25">
      <c r="A291" s="262" t="s">
        <v>37</v>
      </c>
      <c r="B291" s="262" t="s">
        <v>55</v>
      </c>
      <c r="C291" s="103" t="s">
        <v>328</v>
      </c>
      <c r="D291" s="47">
        <f>D284-D289</f>
        <v>0.19975999999999949</v>
      </c>
      <c r="E291" s="47">
        <f t="shared" ref="E291:S291" si="398">E284-E289</f>
        <v>-2.5520000000000209E-2</v>
      </c>
      <c r="F291" s="47">
        <f t="shared" si="398"/>
        <v>-9.2000000000000526E-2</v>
      </c>
      <c r="G291" s="47">
        <f t="shared" si="398"/>
        <v>-0.14611999999999981</v>
      </c>
      <c r="H291" s="47">
        <f t="shared" si="398"/>
        <v>-0.15200000000000102</v>
      </c>
      <c r="I291" s="47">
        <f t="shared" si="398"/>
        <v>-9.8720000000000141E-2</v>
      </c>
      <c r="J291" s="47">
        <f t="shared" si="398"/>
        <v>0.10368473599999994</v>
      </c>
      <c r="K291" s="47">
        <f t="shared" si="398"/>
        <v>-6.0883141747199332E-2</v>
      </c>
      <c r="L291" s="47">
        <f t="shared" si="398"/>
        <v>6.8648785072999985E-2</v>
      </c>
      <c r="M291" s="47">
        <f t="shared" si="398"/>
        <v>0.5587222491299606</v>
      </c>
      <c r="N291" s="47">
        <f t="shared" si="398"/>
        <v>0.37217433347233708</v>
      </c>
      <c r="O291" s="47">
        <f t="shared" si="398"/>
        <v>0.2987195683114372</v>
      </c>
      <c r="P291" s="47">
        <f t="shared" si="398"/>
        <v>-0.2212749780784975</v>
      </c>
      <c r="Q291" s="47">
        <f t="shared" si="398"/>
        <v>-0.2855970447520555</v>
      </c>
      <c r="R291" s="47">
        <f t="shared" si="398"/>
        <v>-0.60239244890633614</v>
      </c>
      <c r="S291" s="47">
        <f t="shared" si="398"/>
        <v>-0.80809388873996468</v>
      </c>
    </row>
    <row r="292" spans="1:21" x14ac:dyDescent="0.2">
      <c r="A292" s="263" t="s">
        <v>37</v>
      </c>
      <c r="B292" s="264" t="s">
        <v>58</v>
      </c>
      <c r="C292" s="268" t="s">
        <v>43</v>
      </c>
      <c r="D292" s="266">
        <f>D283+D274+D256+D265</f>
        <v>83</v>
      </c>
      <c r="E292" s="266">
        <f t="shared" ref="E292:S292" si="399">E283+E274+E256+E265</f>
        <v>83</v>
      </c>
      <c r="F292" s="266">
        <f t="shared" si="399"/>
        <v>83</v>
      </c>
      <c r="G292" s="266">
        <f t="shared" si="399"/>
        <v>83</v>
      </c>
      <c r="H292" s="266">
        <f t="shared" si="399"/>
        <v>83</v>
      </c>
      <c r="I292" s="266">
        <f t="shared" si="399"/>
        <v>83</v>
      </c>
      <c r="J292" s="266">
        <f t="shared" si="399"/>
        <v>83</v>
      </c>
      <c r="K292" s="266">
        <f t="shared" si="399"/>
        <v>83</v>
      </c>
      <c r="L292" s="266">
        <f t="shared" si="399"/>
        <v>83</v>
      </c>
      <c r="M292" s="266">
        <f t="shared" si="399"/>
        <v>83</v>
      </c>
      <c r="N292" s="266">
        <f t="shared" si="399"/>
        <v>83</v>
      </c>
      <c r="O292" s="266">
        <f t="shared" si="399"/>
        <v>83</v>
      </c>
      <c r="P292" s="266">
        <f t="shared" si="399"/>
        <v>83</v>
      </c>
      <c r="Q292" s="266">
        <f t="shared" si="399"/>
        <v>83</v>
      </c>
      <c r="R292" s="266">
        <f t="shared" si="399"/>
        <v>83</v>
      </c>
      <c r="S292" s="266">
        <f t="shared" si="399"/>
        <v>83</v>
      </c>
    </row>
    <row r="293" spans="1:21" x14ac:dyDescent="0.2">
      <c r="A293" s="267" t="s">
        <v>37</v>
      </c>
      <c r="B293" s="31" t="s">
        <v>58</v>
      </c>
      <c r="C293" s="268" t="s">
        <v>44</v>
      </c>
      <c r="D293" s="266">
        <f>'Production by Company'!D92</f>
        <v>63.154500000000006</v>
      </c>
      <c r="E293" s="266">
        <f>'Production by Company'!E92</f>
        <v>65.026800000000009</v>
      </c>
      <c r="F293" s="266">
        <f>'Production by Company'!F92</f>
        <v>66.436999999999998</v>
      </c>
      <c r="G293" s="266">
        <f>'Production by Company'!G92</f>
        <v>66.670500000000004</v>
      </c>
      <c r="H293" s="266">
        <f>'Production by Company'!H92</f>
        <v>68.106499999999997</v>
      </c>
      <c r="I293" s="266">
        <f>'Production by Company'!I92</f>
        <v>63.862400000000001</v>
      </c>
      <c r="J293" s="266">
        <f>'Production by Company'!J92</f>
        <v>66.063200000000009</v>
      </c>
      <c r="K293" s="266">
        <f>'Production by Company'!K92</f>
        <v>67.394000000000005</v>
      </c>
      <c r="L293" s="266">
        <f>'Production by Company'!L92</f>
        <v>68.177999999999997</v>
      </c>
      <c r="M293" s="266">
        <f>'Production by Company'!M92</f>
        <v>70.6584</v>
      </c>
      <c r="N293" s="266">
        <f>'Production by Company'!N92</f>
        <v>71.147999999999996</v>
      </c>
      <c r="O293" s="266">
        <f>'Production by Company'!O92</f>
        <v>72.575999999999993</v>
      </c>
      <c r="P293" s="266">
        <f>'Production by Company'!P92</f>
        <v>73.304000000000002</v>
      </c>
      <c r="Q293" s="266">
        <f>'Production by Company'!Q92</f>
        <v>74.932000000000002</v>
      </c>
      <c r="R293" s="266">
        <f>'Production by Company'!R92</f>
        <v>75.996000000000009</v>
      </c>
      <c r="S293" s="266">
        <f>'Production by Company'!S92</f>
        <v>77.722799999999992</v>
      </c>
    </row>
    <row r="294" spans="1:21" x14ac:dyDescent="0.2">
      <c r="A294" s="267" t="s">
        <v>37</v>
      </c>
      <c r="B294" s="31" t="s">
        <v>58</v>
      </c>
      <c r="C294" s="268" t="s">
        <v>45</v>
      </c>
      <c r="D294" s="269">
        <f t="shared" ref="D294:S294" si="400">(D293/D292)</f>
        <v>0.76089759036144589</v>
      </c>
      <c r="E294" s="269">
        <f t="shared" si="400"/>
        <v>0.78345542168674709</v>
      </c>
      <c r="F294" s="269">
        <f t="shared" si="400"/>
        <v>0.80044578313253012</v>
      </c>
      <c r="G294" s="269">
        <f t="shared" si="400"/>
        <v>0.80325903614457839</v>
      </c>
      <c r="H294" s="269">
        <f t="shared" si="400"/>
        <v>0.82056024096385538</v>
      </c>
      <c r="I294" s="269">
        <f t="shared" si="400"/>
        <v>0.76942650602409635</v>
      </c>
      <c r="J294" s="269">
        <f t="shared" si="400"/>
        <v>0.79594216867469891</v>
      </c>
      <c r="K294" s="269">
        <f t="shared" si="400"/>
        <v>0.81197590361445793</v>
      </c>
      <c r="L294" s="269">
        <f t="shared" si="400"/>
        <v>0.8214216867469879</v>
      </c>
      <c r="M294" s="269">
        <f t="shared" si="400"/>
        <v>0.85130602409638556</v>
      </c>
      <c r="N294" s="269">
        <f t="shared" si="400"/>
        <v>0.85720481927710834</v>
      </c>
      <c r="O294" s="269">
        <f t="shared" si="400"/>
        <v>0.87440963855421683</v>
      </c>
      <c r="P294" s="269">
        <f t="shared" si="400"/>
        <v>0.88318072289156624</v>
      </c>
      <c r="Q294" s="269">
        <f t="shared" si="400"/>
        <v>0.90279518072289155</v>
      </c>
      <c r="R294" s="269">
        <f t="shared" si="400"/>
        <v>0.91561445783132545</v>
      </c>
      <c r="S294" s="269">
        <f t="shared" si="400"/>
        <v>0.93641927710843365</v>
      </c>
    </row>
    <row r="295" spans="1:21" x14ac:dyDescent="0.2">
      <c r="A295" s="267" t="s">
        <v>37</v>
      </c>
      <c r="B295" s="31" t="s">
        <v>58</v>
      </c>
      <c r="C295" s="268" t="s">
        <v>46</v>
      </c>
      <c r="D295" s="513">
        <v>10.45</v>
      </c>
      <c r="E295" s="513">
        <v>11.82</v>
      </c>
      <c r="F295" s="513">
        <v>12.05</v>
      </c>
      <c r="G295" s="513">
        <v>13.72</v>
      </c>
      <c r="H295" s="513">
        <v>16.149999999999999</v>
      </c>
      <c r="I295" s="513">
        <v>11.05</v>
      </c>
      <c r="J295" s="270"/>
      <c r="K295" s="270"/>
      <c r="L295" s="270"/>
      <c r="M295" s="270"/>
      <c r="N295" s="270"/>
      <c r="O295" s="270"/>
      <c r="P295" s="270"/>
      <c r="Q295" s="270"/>
      <c r="R295" s="270"/>
      <c r="S295" s="271"/>
    </row>
    <row r="296" spans="1:21" x14ac:dyDescent="0.2">
      <c r="A296" s="267" t="s">
        <v>37</v>
      </c>
      <c r="B296" s="31" t="s">
        <v>58</v>
      </c>
      <c r="C296" s="268" t="s">
        <v>47</v>
      </c>
      <c r="D296" s="513">
        <v>21.45</v>
      </c>
      <c r="E296" s="513">
        <v>22.45</v>
      </c>
      <c r="F296" s="513">
        <v>22.21</v>
      </c>
      <c r="G296" s="513">
        <v>20.53</v>
      </c>
      <c r="H296" s="513">
        <v>21.91</v>
      </c>
      <c r="I296" s="513">
        <v>17.843</v>
      </c>
      <c r="J296" s="270"/>
      <c r="K296" s="270"/>
      <c r="L296" s="270"/>
      <c r="M296" s="270"/>
      <c r="N296" s="270"/>
      <c r="O296" s="270"/>
      <c r="P296" s="270"/>
      <c r="Q296" s="270"/>
      <c r="R296" s="270"/>
      <c r="S296" s="271"/>
    </row>
    <row r="297" spans="1:21" x14ac:dyDescent="0.2">
      <c r="A297" s="267" t="s">
        <v>37</v>
      </c>
      <c r="B297" s="31" t="s">
        <v>58</v>
      </c>
      <c r="C297" s="268" t="s">
        <v>25</v>
      </c>
      <c r="D297" s="270">
        <f>D288+D279+D261+D270</f>
        <v>1.26309</v>
      </c>
      <c r="E297" s="270">
        <f t="shared" ref="E297:I297" si="401">E288+E279+E261+E270</f>
        <v>1.3005360000000001</v>
      </c>
      <c r="F297" s="270">
        <f t="shared" si="401"/>
        <v>1.32874</v>
      </c>
      <c r="G297" s="270">
        <f t="shared" si="401"/>
        <v>1.33341</v>
      </c>
      <c r="H297" s="270">
        <f t="shared" si="401"/>
        <v>1.3621300000000001</v>
      </c>
      <c r="I297" s="270">
        <f t="shared" si="401"/>
        <v>1.2772480000000002</v>
      </c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</row>
    <row r="298" spans="1:21" x14ac:dyDescent="0.2">
      <c r="A298" s="267" t="s">
        <v>37</v>
      </c>
      <c r="B298" s="31" t="s">
        <v>58</v>
      </c>
      <c r="C298" s="268" t="s">
        <v>428</v>
      </c>
      <c r="D298" s="513">
        <f>D293+D295-D296-D297</f>
        <v>50.89141</v>
      </c>
      <c r="E298" s="513">
        <f t="shared" ref="E298:I298" si="402">E293+E295-E296-E297</f>
        <v>53.096263999999998</v>
      </c>
      <c r="F298" s="513">
        <f t="shared" si="402"/>
        <v>54.948259999999991</v>
      </c>
      <c r="G298" s="513">
        <f t="shared" si="402"/>
        <v>58.527090000000001</v>
      </c>
      <c r="H298" s="513">
        <f t="shared" si="402"/>
        <v>60.984369999999991</v>
      </c>
      <c r="I298" s="513">
        <f t="shared" si="402"/>
        <v>55.792152000000002</v>
      </c>
      <c r="J298" s="513">
        <f>J289+J280+J262+J271</f>
        <v>64.680643294800007</v>
      </c>
      <c r="K298" s="513">
        <f t="shared" ref="K298:S298" si="403">K289+K280+K262+K271</f>
        <v>65.649294082766801</v>
      </c>
      <c r="L298" s="513">
        <f t="shared" si="403"/>
        <v>67.020102705458555</v>
      </c>
      <c r="M298" s="513">
        <f t="shared" si="403"/>
        <v>69.357042589072904</v>
      </c>
      <c r="N298" s="513">
        <f t="shared" si="403"/>
        <v>72.039101000571691</v>
      </c>
      <c r="O298" s="513">
        <f t="shared" si="403"/>
        <v>75.113108889953025</v>
      </c>
      <c r="P298" s="513">
        <f t="shared" si="403"/>
        <v>78.400993369535399</v>
      </c>
      <c r="Q298" s="513">
        <f t="shared" si="403"/>
        <v>81.463992415840053</v>
      </c>
      <c r="R298" s="513">
        <f t="shared" si="403"/>
        <v>84.858169083787686</v>
      </c>
      <c r="S298" s="513">
        <f t="shared" si="403"/>
        <v>88.682170108947957</v>
      </c>
      <c r="T298" s="514">
        <f>(S298/J298)^(1/9)-1</f>
        <v>3.568839282565528E-2</v>
      </c>
      <c r="U298" s="514">
        <f>(I298/D298)^(1/5)-1</f>
        <v>1.8557910271690181E-2</v>
      </c>
    </row>
    <row r="299" spans="1:21" x14ac:dyDescent="0.2">
      <c r="A299" s="267" t="s">
        <v>37</v>
      </c>
      <c r="B299" s="31" t="s">
        <v>58</v>
      </c>
      <c r="C299" s="273" t="s">
        <v>327</v>
      </c>
      <c r="D299" s="512"/>
      <c r="E299" s="512">
        <f>E298/D298-1</f>
        <v>4.3324678958590379E-2</v>
      </c>
      <c r="F299" s="512">
        <f>F298/E298-1</f>
        <v>3.487996820265904E-2</v>
      </c>
      <c r="G299" s="512">
        <f t="shared" ref="G299" si="404">G298/F298-1</f>
        <v>6.5130906783945619E-2</v>
      </c>
      <c r="H299" s="512">
        <f t="shared" ref="H299" si="405">H298/G298-1</f>
        <v>4.198534388092745E-2</v>
      </c>
      <c r="I299" s="512">
        <f t="shared" ref="I299" si="406">I298/H298-1</f>
        <v>-8.5140143285894254E-2</v>
      </c>
      <c r="J299" s="512">
        <v>5.45E-2</v>
      </c>
      <c r="K299" s="512">
        <v>6.2399999999999997E-2</v>
      </c>
      <c r="L299" s="512">
        <v>5.8400000000000001E-2</v>
      </c>
      <c r="M299" s="512">
        <v>5.2400000000000002E-2</v>
      </c>
      <c r="N299" s="512">
        <v>5.0500000000000003E-2</v>
      </c>
      <c r="O299" s="512">
        <v>4.8399999999999999E-2</v>
      </c>
      <c r="P299" s="512">
        <v>4.7100000000000003E-2</v>
      </c>
      <c r="Q299" s="512">
        <v>4.6199999999999998E-2</v>
      </c>
      <c r="R299" s="512">
        <v>4.53E-2</v>
      </c>
      <c r="S299" s="512">
        <v>4.4200000000000003E-2</v>
      </c>
    </row>
    <row r="300" spans="1:21" s="328" customFormat="1" x14ac:dyDescent="0.2">
      <c r="A300" s="499"/>
      <c r="B300" s="500"/>
      <c r="C300" s="268" t="s">
        <v>429</v>
      </c>
      <c r="D300" s="501"/>
      <c r="E300" s="501"/>
      <c r="F300" s="501"/>
      <c r="G300" s="501"/>
      <c r="H300" s="501"/>
      <c r="I300" s="501"/>
      <c r="J300" s="502">
        <f>I298+I298*J301</f>
        <v>57.995942004</v>
      </c>
      <c r="K300" s="502">
        <f>J300+J300*K301</f>
        <v>60.744949654989597</v>
      </c>
      <c r="L300" s="502">
        <f t="shared" ref="L300:S300" si="407">K300+K300*L301</f>
        <v>63.381280470016144</v>
      </c>
      <c r="M300" s="502">
        <f t="shared" si="407"/>
        <v>65.751740359594748</v>
      </c>
      <c r="N300" s="502">
        <f t="shared" si="407"/>
        <v>68.085927142360362</v>
      </c>
      <c r="O300" s="502">
        <f t="shared" si="407"/>
        <v>70.359997108915195</v>
      </c>
      <c r="P300" s="502">
        <f t="shared" si="407"/>
        <v>72.618553016111377</v>
      </c>
      <c r="Q300" s="502">
        <f t="shared" si="407"/>
        <v>74.884251870214058</v>
      </c>
      <c r="R300" s="502">
        <f t="shared" si="407"/>
        <v>77.153244701881547</v>
      </c>
      <c r="S300" s="502">
        <f t="shared" si="407"/>
        <v>79.406119447176494</v>
      </c>
      <c r="T300" s="197">
        <f>(S300/J300)^(1/9)-1</f>
        <v>3.552793322792569E-2</v>
      </c>
    </row>
    <row r="301" spans="1:21" s="328" customFormat="1" x14ac:dyDescent="0.2">
      <c r="A301" s="499"/>
      <c r="B301" s="500"/>
      <c r="C301" s="273" t="s">
        <v>327</v>
      </c>
      <c r="D301" s="501"/>
      <c r="E301" s="501"/>
      <c r="F301" s="501"/>
      <c r="G301" s="501"/>
      <c r="H301" s="501"/>
      <c r="I301" s="501">
        <f>(I298/D298)^(1/5)-1</f>
        <v>1.8557910271690181E-2</v>
      </c>
      <c r="J301" s="501">
        <f>J299-1.5%</f>
        <v>3.95E-2</v>
      </c>
      <c r="K301" s="501">
        <f t="shared" ref="K301:S301" si="408">K299-1.5%</f>
        <v>4.7399999999999998E-2</v>
      </c>
      <c r="L301" s="501">
        <f t="shared" si="408"/>
        <v>4.3400000000000001E-2</v>
      </c>
      <c r="M301" s="501">
        <f t="shared" si="408"/>
        <v>3.7400000000000003E-2</v>
      </c>
      <c r="N301" s="501">
        <f t="shared" si="408"/>
        <v>3.5500000000000004E-2</v>
      </c>
      <c r="O301" s="501">
        <f t="shared" si="408"/>
        <v>3.3399999999999999E-2</v>
      </c>
      <c r="P301" s="501">
        <f t="shared" si="408"/>
        <v>3.2100000000000004E-2</v>
      </c>
      <c r="Q301" s="501">
        <f t="shared" si="408"/>
        <v>3.1199999999999999E-2</v>
      </c>
      <c r="R301" s="501">
        <f t="shared" si="408"/>
        <v>3.0300000000000001E-2</v>
      </c>
      <c r="S301" s="501">
        <f t="shared" si="408"/>
        <v>2.9200000000000004E-2</v>
      </c>
      <c r="T301" s="197"/>
    </row>
    <row r="302" spans="1:21" s="328" customFormat="1" x14ac:dyDescent="0.2">
      <c r="A302" s="499"/>
      <c r="B302" s="500"/>
      <c r="C302" s="268" t="s">
        <v>430</v>
      </c>
      <c r="D302" s="501"/>
      <c r="E302" s="501"/>
      <c r="F302" s="501"/>
      <c r="G302" s="501"/>
      <c r="H302" s="501"/>
      <c r="I302" s="501"/>
      <c r="J302" s="502">
        <f>I298+I298*J303</f>
        <v>57.159059724000002</v>
      </c>
      <c r="K302" s="502">
        <f>J302+J302*K303</f>
        <v>59.011013259057606</v>
      </c>
      <c r="L302" s="502">
        <f t="shared" ref="L302:S302" si="409">K302+K302*L303</f>
        <v>60.686926035614839</v>
      </c>
      <c r="M302" s="502">
        <f t="shared" si="409"/>
        <v>62.046313178812611</v>
      </c>
      <c r="N302" s="502">
        <f t="shared" si="409"/>
        <v>63.318262598978272</v>
      </c>
      <c r="O302" s="502">
        <f t="shared" si="409"/>
        <v>64.483318630799474</v>
      </c>
      <c r="P302" s="502">
        <f t="shared" si="409"/>
        <v>65.58598337938615</v>
      </c>
      <c r="Q302" s="502">
        <f t="shared" si="409"/>
        <v>66.64847631013221</v>
      </c>
      <c r="R302" s="502">
        <f t="shared" si="409"/>
        <v>67.66819799767724</v>
      </c>
      <c r="S302" s="502">
        <f t="shared" si="409"/>
        <v>68.629086409244252</v>
      </c>
      <c r="T302" s="197">
        <f>(S302/J302)^(1/9)-1</f>
        <v>2.0527691366839296E-2</v>
      </c>
    </row>
    <row r="303" spans="1:21" s="328" customFormat="1" x14ac:dyDescent="0.2">
      <c r="A303" s="499"/>
      <c r="B303" s="500"/>
      <c r="C303" s="273" t="s">
        <v>327</v>
      </c>
      <c r="D303" s="501"/>
      <c r="E303" s="501"/>
      <c r="F303" s="501"/>
      <c r="G303" s="501"/>
      <c r="H303" s="501"/>
      <c r="I303" s="501"/>
      <c r="J303" s="501">
        <f>J299-3%</f>
        <v>2.4500000000000001E-2</v>
      </c>
      <c r="K303" s="501">
        <f t="shared" ref="K303:S303" si="410">K299-3%</f>
        <v>3.2399999999999998E-2</v>
      </c>
      <c r="L303" s="501">
        <f t="shared" si="410"/>
        <v>2.8400000000000002E-2</v>
      </c>
      <c r="M303" s="501">
        <f t="shared" si="410"/>
        <v>2.2400000000000003E-2</v>
      </c>
      <c r="N303" s="501">
        <f t="shared" si="410"/>
        <v>2.0500000000000004E-2</v>
      </c>
      <c r="O303" s="501">
        <f t="shared" si="410"/>
        <v>1.84E-2</v>
      </c>
      <c r="P303" s="501">
        <f t="shared" si="410"/>
        <v>1.7100000000000004E-2</v>
      </c>
      <c r="Q303" s="501">
        <f t="shared" si="410"/>
        <v>1.6199999999999999E-2</v>
      </c>
      <c r="R303" s="501">
        <f t="shared" si="410"/>
        <v>1.5300000000000001E-2</v>
      </c>
      <c r="S303" s="501">
        <f t="shared" si="410"/>
        <v>1.4200000000000004E-2</v>
      </c>
      <c r="T303" s="197"/>
    </row>
    <row r="304" spans="1:21" ht="13.5" thickBot="1" x14ac:dyDescent="0.25">
      <c r="A304" s="274" t="s">
        <v>37</v>
      </c>
      <c r="B304" s="275" t="s">
        <v>58</v>
      </c>
      <c r="C304" s="276" t="s">
        <v>328</v>
      </c>
      <c r="D304" s="277">
        <v>0</v>
      </c>
      <c r="E304" s="277">
        <v>0</v>
      </c>
      <c r="F304" s="277">
        <v>0</v>
      </c>
      <c r="G304" s="277">
        <v>0</v>
      </c>
      <c r="H304" s="277">
        <v>0</v>
      </c>
      <c r="I304" s="277">
        <v>0</v>
      </c>
      <c r="J304" s="277">
        <f t="shared" ref="J304:S304" si="411">J293-J298</f>
        <v>1.3825567052000025</v>
      </c>
      <c r="K304" s="277">
        <f t="shared" si="411"/>
        <v>1.7447059172332047</v>
      </c>
      <c r="L304" s="277">
        <f t="shared" si="411"/>
        <v>1.1578972945414421</v>
      </c>
      <c r="M304" s="277">
        <f t="shared" si="411"/>
        <v>1.3013574109270962</v>
      </c>
      <c r="N304" s="277">
        <f t="shared" si="411"/>
        <v>-0.89110100057169461</v>
      </c>
      <c r="O304" s="277">
        <f t="shared" si="411"/>
        <v>-2.5371088899530321</v>
      </c>
      <c r="P304" s="277">
        <f t="shared" si="411"/>
        <v>-5.0969933695353973</v>
      </c>
      <c r="Q304" s="277">
        <f t="shared" si="411"/>
        <v>-6.5319924158400511</v>
      </c>
      <c r="R304" s="277">
        <f t="shared" si="411"/>
        <v>-8.862169083787677</v>
      </c>
      <c r="S304" s="277">
        <f t="shared" si="411"/>
        <v>-10.959370108947965</v>
      </c>
    </row>
    <row r="305" spans="1:21" x14ac:dyDescent="0.2">
      <c r="A305" s="278" t="s">
        <v>57</v>
      </c>
      <c r="B305" s="279" t="s">
        <v>58</v>
      </c>
      <c r="C305" s="280" t="s">
        <v>43</v>
      </c>
      <c r="D305" s="281">
        <f t="shared" ref="D305:S305" si="412">D292+D243+D203+D163+D78</f>
        <v>938.12</v>
      </c>
      <c r="E305" s="281">
        <f t="shared" si="412"/>
        <v>938.12</v>
      </c>
      <c r="F305" s="281">
        <f t="shared" si="412"/>
        <v>953.12</v>
      </c>
      <c r="G305" s="281">
        <f t="shared" si="412"/>
        <v>965.12</v>
      </c>
      <c r="H305" s="281">
        <f t="shared" si="412"/>
        <v>980.12</v>
      </c>
      <c r="I305" s="281">
        <f t="shared" si="412"/>
        <v>985.12</v>
      </c>
      <c r="J305" s="281">
        <f t="shared" si="412"/>
        <v>1020.12</v>
      </c>
      <c r="K305" s="281">
        <f t="shared" si="412"/>
        <v>1020.12</v>
      </c>
      <c r="L305" s="281">
        <f t="shared" si="412"/>
        <v>1025.1199999999999</v>
      </c>
      <c r="M305" s="281">
        <f t="shared" si="412"/>
        <v>1025.1199999999999</v>
      </c>
      <c r="N305" s="281">
        <f t="shared" si="412"/>
        <v>1025.1199999999999</v>
      </c>
      <c r="O305" s="281">
        <f t="shared" si="412"/>
        <v>1025.1199999999999</v>
      </c>
      <c r="P305" s="281">
        <f t="shared" si="412"/>
        <v>1030.1199999999999</v>
      </c>
      <c r="Q305" s="281">
        <f t="shared" si="412"/>
        <v>1030.1199999999999</v>
      </c>
      <c r="R305" s="281">
        <f t="shared" si="412"/>
        <v>1030.1199999999999</v>
      </c>
      <c r="S305" s="281">
        <f t="shared" si="412"/>
        <v>1030.1199999999999</v>
      </c>
    </row>
    <row r="306" spans="1:21" x14ac:dyDescent="0.2">
      <c r="A306" s="282" t="s">
        <v>57</v>
      </c>
      <c r="B306" s="283" t="s">
        <v>58</v>
      </c>
      <c r="C306" s="280" t="s">
        <v>44</v>
      </c>
      <c r="D306" s="281">
        <f t="shared" ref="D306:S306" si="413">D293+D244+D204+D164+D79</f>
        <v>733.32792964705891</v>
      </c>
      <c r="E306" s="281">
        <f t="shared" si="413"/>
        <v>750.46757882352949</v>
      </c>
      <c r="F306" s="281">
        <f t="shared" si="413"/>
        <v>775.58876800000007</v>
      </c>
      <c r="G306" s="281">
        <f t="shared" si="413"/>
        <v>790.16309717647073</v>
      </c>
      <c r="H306" s="281">
        <f t="shared" si="413"/>
        <v>812.33274639595197</v>
      </c>
      <c r="I306" s="281">
        <f t="shared" si="413"/>
        <v>758.80668576597077</v>
      </c>
      <c r="J306" s="281">
        <f>J293+J244+J204+J164+J79</f>
        <v>808.32041210373177</v>
      </c>
      <c r="K306" s="281">
        <f t="shared" si="413"/>
        <v>835.57132854901965</v>
      </c>
      <c r="L306" s="281">
        <f t="shared" si="413"/>
        <v>847.7553739405439</v>
      </c>
      <c r="M306" s="281">
        <f t="shared" si="413"/>
        <v>852.28301417077796</v>
      </c>
      <c r="N306" s="281">
        <f t="shared" si="413"/>
        <v>866.43159741176487</v>
      </c>
      <c r="O306" s="281">
        <f t="shared" si="413"/>
        <v>884.06840968500944</v>
      </c>
      <c r="P306" s="281">
        <f t="shared" si="413"/>
        <v>895.60314991524353</v>
      </c>
      <c r="Q306" s="281">
        <f t="shared" si="413"/>
        <v>909.73639014547757</v>
      </c>
      <c r="R306" s="281">
        <f t="shared" si="413"/>
        <v>918.29927037571167</v>
      </c>
      <c r="S306" s="281">
        <f t="shared" si="413"/>
        <v>928.57301060594568</v>
      </c>
    </row>
    <row r="307" spans="1:21" x14ac:dyDescent="0.2">
      <c r="A307" s="282" t="s">
        <v>57</v>
      </c>
      <c r="B307" s="283" t="s">
        <v>58</v>
      </c>
      <c r="C307" s="280" t="s">
        <v>45</v>
      </c>
      <c r="D307" s="284">
        <f>(D306/D305)</f>
        <v>0.7816994943579274</v>
      </c>
      <c r="E307" s="284">
        <f t="shared" ref="E307:S307" si="414">(E306/E305)</f>
        <v>0.79996970411411061</v>
      </c>
      <c r="F307" s="284">
        <f t="shared" si="414"/>
        <v>0.81373674668457285</v>
      </c>
      <c r="G307" s="284">
        <f t="shared" si="414"/>
        <v>0.818720052611562</v>
      </c>
      <c r="H307" s="284">
        <f t="shared" si="414"/>
        <v>0.82880947883519562</v>
      </c>
      <c r="I307" s="284">
        <f t="shared" si="414"/>
        <v>0.77026827773872297</v>
      </c>
      <c r="J307" s="284">
        <f t="shared" si="414"/>
        <v>0.79237777134428478</v>
      </c>
      <c r="K307" s="284">
        <f t="shared" si="414"/>
        <v>0.81909121333668555</v>
      </c>
      <c r="L307" s="284">
        <f t="shared" si="414"/>
        <v>0.82698159624292178</v>
      </c>
      <c r="M307" s="284">
        <f t="shared" si="414"/>
        <v>0.83139828914739544</v>
      </c>
      <c r="N307" s="284">
        <f t="shared" si="414"/>
        <v>0.84520016916240537</v>
      </c>
      <c r="O307" s="284">
        <f t="shared" si="414"/>
        <v>0.86240480108183382</v>
      </c>
      <c r="P307" s="284">
        <f t="shared" si="414"/>
        <v>0.86941633005401664</v>
      </c>
      <c r="Q307" s="284">
        <f t="shared" si="414"/>
        <v>0.88313632406465037</v>
      </c>
      <c r="R307" s="284">
        <f t="shared" si="414"/>
        <v>0.89144883156885779</v>
      </c>
      <c r="S307" s="284">
        <f t="shared" si="414"/>
        <v>0.90142217470386532</v>
      </c>
    </row>
    <row r="308" spans="1:21" x14ac:dyDescent="0.2">
      <c r="A308" s="282" t="s">
        <v>57</v>
      </c>
      <c r="B308" s="283" t="s">
        <v>58</v>
      </c>
      <c r="C308" s="280" t="s">
        <v>46</v>
      </c>
      <c r="D308" s="191">
        <f t="shared" ref="D308:I311" si="415">D295+D246+D206+D166+D81</f>
        <v>85.14</v>
      </c>
      <c r="E308" s="191">
        <f t="shared" si="415"/>
        <v>94.77000000000001</v>
      </c>
      <c r="F308" s="191">
        <f t="shared" si="415"/>
        <v>92.579999999999984</v>
      </c>
      <c r="G308" s="191">
        <f t="shared" si="415"/>
        <v>108.07000000000001</v>
      </c>
      <c r="H308" s="191">
        <f t="shared" si="415"/>
        <v>121.95</v>
      </c>
      <c r="I308" s="191">
        <f t="shared" si="415"/>
        <v>102.14</v>
      </c>
      <c r="J308" s="191"/>
      <c r="K308" s="191"/>
      <c r="L308" s="191"/>
      <c r="M308" s="191"/>
      <c r="N308" s="191"/>
      <c r="O308" s="191"/>
      <c r="P308" s="191"/>
      <c r="Q308" s="191"/>
      <c r="R308" s="191"/>
      <c r="S308" s="285"/>
    </row>
    <row r="309" spans="1:21" x14ac:dyDescent="0.2">
      <c r="A309" s="282" t="s">
        <v>57</v>
      </c>
      <c r="B309" s="283" t="s">
        <v>58</v>
      </c>
      <c r="C309" s="280" t="s">
        <v>47</v>
      </c>
      <c r="D309" s="191">
        <f t="shared" si="415"/>
        <v>125.99</v>
      </c>
      <c r="E309" s="191">
        <f t="shared" si="415"/>
        <v>122.12</v>
      </c>
      <c r="F309" s="191">
        <f t="shared" si="415"/>
        <v>117.69</v>
      </c>
      <c r="G309" s="191">
        <f t="shared" si="415"/>
        <v>114.66999999999999</v>
      </c>
      <c r="H309" s="191">
        <f t="shared" si="415"/>
        <v>121.38</v>
      </c>
      <c r="I309" s="191">
        <f t="shared" si="415"/>
        <v>105.96600000000001</v>
      </c>
      <c r="J309" s="191"/>
      <c r="K309" s="191"/>
      <c r="L309" s="191"/>
      <c r="M309" s="191"/>
      <c r="N309" s="191"/>
      <c r="O309" s="191"/>
      <c r="P309" s="191"/>
      <c r="Q309" s="191"/>
      <c r="R309" s="191"/>
      <c r="S309" s="285"/>
    </row>
    <row r="310" spans="1:21" x14ac:dyDescent="0.2">
      <c r="A310" s="282" t="s">
        <v>57</v>
      </c>
      <c r="B310" s="283" t="s">
        <v>58</v>
      </c>
      <c r="C310" s="280" t="s">
        <v>25</v>
      </c>
      <c r="D310" s="191">
        <f t="shared" si="415"/>
        <v>14.983368592941176</v>
      </c>
      <c r="E310" s="191">
        <f t="shared" si="415"/>
        <v>15.332401576470588</v>
      </c>
      <c r="F310" s="191">
        <f t="shared" si="415"/>
        <v>15.791181759999999</v>
      </c>
      <c r="G310" s="191">
        <f t="shared" si="415"/>
        <v>16.127721943529412</v>
      </c>
      <c r="H310" s="191">
        <f t="shared" si="415"/>
        <v>16.577904927919036</v>
      </c>
      <c r="I310" s="191">
        <f t="shared" si="415"/>
        <v>15.491503715319418</v>
      </c>
      <c r="J310" s="286"/>
      <c r="K310" s="286"/>
      <c r="L310" s="286"/>
      <c r="M310" s="286"/>
      <c r="N310" s="286"/>
      <c r="O310" s="286"/>
      <c r="P310" s="286"/>
      <c r="Q310" s="286"/>
      <c r="R310" s="286"/>
      <c r="S310" s="286"/>
    </row>
    <row r="311" spans="1:21" x14ac:dyDescent="0.2">
      <c r="A311" s="282" t="s">
        <v>57</v>
      </c>
      <c r="B311" s="283" t="s">
        <v>58</v>
      </c>
      <c r="C311" s="280" t="s">
        <v>428</v>
      </c>
      <c r="D311" s="516">
        <f t="shared" si="415"/>
        <v>677.49456105411764</v>
      </c>
      <c r="E311" s="516">
        <f t="shared" si="415"/>
        <v>707.78517724705875</v>
      </c>
      <c r="F311" s="516">
        <f t="shared" si="415"/>
        <v>734.68758624000009</v>
      </c>
      <c r="G311" s="516">
        <f t="shared" si="415"/>
        <v>767.43537523294117</v>
      </c>
      <c r="H311" s="516">
        <f t="shared" si="415"/>
        <v>796.32484146803279</v>
      </c>
      <c r="I311" s="516">
        <f t="shared" si="415"/>
        <v>739.48918205065149</v>
      </c>
      <c r="J311" s="516">
        <f>J298+J249+J209+J169+J84</f>
        <v>775.77845732480705</v>
      </c>
      <c r="K311" s="516">
        <f t="shared" ref="K311:S311" si="416">K298+K249+K209+K169+K84</f>
        <v>800.16816396806462</v>
      </c>
      <c r="L311" s="516">
        <f t="shared" si="416"/>
        <v>831.91134772237172</v>
      </c>
      <c r="M311" s="516">
        <f t="shared" si="416"/>
        <v>872.23968259135938</v>
      </c>
      <c r="N311" s="516">
        <f t="shared" si="416"/>
        <v>918.11122718903061</v>
      </c>
      <c r="O311" s="516">
        <f t="shared" si="416"/>
        <v>971.89413682624945</v>
      </c>
      <c r="P311" s="516">
        <f t="shared" si="416"/>
        <v>1030.9881171694296</v>
      </c>
      <c r="Q311" s="516">
        <f t="shared" si="416"/>
        <v>1092.3506835142764</v>
      </c>
      <c r="R311" s="516">
        <f t="shared" si="416"/>
        <v>1160.7605355599244</v>
      </c>
      <c r="S311" s="516">
        <f t="shared" si="416"/>
        <v>1237.024635488066</v>
      </c>
      <c r="T311" s="514">
        <f>(S311/J311)^(1/9)-1</f>
        <v>5.3211581011276099E-2</v>
      </c>
      <c r="U311" s="514">
        <f>(I311/D311)^(1/5)-1</f>
        <v>1.7665853170456769E-2</v>
      </c>
    </row>
    <row r="312" spans="1:21" x14ac:dyDescent="0.2">
      <c r="A312" s="282" t="s">
        <v>57</v>
      </c>
      <c r="B312" s="283" t="s">
        <v>58</v>
      </c>
      <c r="C312" s="287" t="s">
        <v>327</v>
      </c>
      <c r="D312" s="517"/>
      <c r="E312" s="517">
        <f>E311/D311-1</f>
        <v>4.470975552307288E-2</v>
      </c>
      <c r="F312" s="517">
        <f>F311/E311-1</f>
        <v>3.800928566712658E-2</v>
      </c>
      <c r="G312" s="517">
        <f t="shared" ref="G312" si="417">G311/F311-1</f>
        <v>4.4573761155457081E-2</v>
      </c>
      <c r="H312" s="517">
        <f t="shared" ref="H312" si="418">H311/G311-1</f>
        <v>3.7644168053007299E-2</v>
      </c>
      <c r="I312" s="517">
        <f t="shared" ref="I312" si="419">I311/H311-1</f>
        <v>-7.1372455633311849E-2</v>
      </c>
      <c r="J312" s="517">
        <f>J311/I311-1</f>
        <v>4.9073436305752338E-2</v>
      </c>
      <c r="K312" s="517">
        <f t="shared" ref="K312:S312" si="420">K311/J311-1</f>
        <v>3.143900995570692E-2</v>
      </c>
      <c r="L312" s="517">
        <f t="shared" si="420"/>
        <v>3.9670640727433426E-2</v>
      </c>
      <c r="M312" s="517">
        <f t="shared" si="420"/>
        <v>4.8476721683626156E-2</v>
      </c>
      <c r="N312" s="517">
        <f t="shared" si="420"/>
        <v>5.2590527022790656E-2</v>
      </c>
      <c r="O312" s="517">
        <f t="shared" si="420"/>
        <v>5.8579949841028878E-2</v>
      </c>
      <c r="P312" s="517">
        <f t="shared" si="420"/>
        <v>6.0802898282886542E-2</v>
      </c>
      <c r="Q312" s="517">
        <f t="shared" si="420"/>
        <v>5.9518209107314757E-2</v>
      </c>
      <c r="R312" s="517">
        <f t="shared" si="420"/>
        <v>6.2626272934221072E-2</v>
      </c>
      <c r="S312" s="517">
        <f t="shared" si="420"/>
        <v>6.5701837365924609E-2</v>
      </c>
    </row>
    <row r="313" spans="1:21" s="328" customFormat="1" x14ac:dyDescent="0.2">
      <c r="A313" s="503"/>
      <c r="B313" s="504"/>
      <c r="C313" s="505" t="s">
        <v>429</v>
      </c>
      <c r="D313" s="506"/>
      <c r="E313" s="506"/>
      <c r="F313" s="506"/>
      <c r="G313" s="506"/>
      <c r="H313" s="506"/>
      <c r="I313" s="506"/>
      <c r="J313" s="507">
        <f>I311+I311*J314</f>
        <v>764.68611959404723</v>
      </c>
      <c r="K313" s="507">
        <f>J313+J313*K314</f>
        <v>777.25680232704462</v>
      </c>
      <c r="L313" s="507">
        <f t="shared" ref="L313:S313" si="421">K313+K313*L314</f>
        <v>796.43222565020892</v>
      </c>
      <c r="M313" s="507">
        <f t="shared" si="421"/>
        <v>823.09416560817192</v>
      </c>
      <c r="N313" s="507">
        <f t="shared" si="421"/>
        <v>854.03470908276722</v>
      </c>
      <c r="O313" s="507">
        <f t="shared" si="421"/>
        <v>891.25349886709193</v>
      </c>
      <c r="P313" s="507">
        <f t="shared" si="421"/>
        <v>932.07549221996805</v>
      </c>
      <c r="Q313" s="507">
        <f t="shared" si="421"/>
        <v>973.56982388641995</v>
      </c>
      <c r="R313" s="507">
        <f t="shared" si="421"/>
        <v>1019.9373260393561</v>
      </c>
      <c r="S313" s="507">
        <f t="shared" si="421"/>
        <v>1071.6500224676395</v>
      </c>
      <c r="T313" s="197">
        <f>(S313/J313)^(1/9)-1</f>
        <v>3.8210770643049896E-2</v>
      </c>
    </row>
    <row r="314" spans="1:21" s="328" customFormat="1" x14ac:dyDescent="0.2">
      <c r="A314" s="503"/>
      <c r="B314" s="504"/>
      <c r="C314" s="505" t="s">
        <v>327</v>
      </c>
      <c r="D314" s="506"/>
      <c r="E314" s="506"/>
      <c r="F314" s="506"/>
      <c r="G314" s="506"/>
      <c r="H314" s="506"/>
      <c r="I314" s="506"/>
      <c r="J314" s="506">
        <f>J312-1.5%</f>
        <v>3.4073436305752339E-2</v>
      </c>
      <c r="K314" s="506">
        <f t="shared" ref="K314:S314" si="422">K312-1.5%</f>
        <v>1.6439009955706921E-2</v>
      </c>
      <c r="L314" s="506">
        <f t="shared" si="422"/>
        <v>2.4670640727433427E-2</v>
      </c>
      <c r="M314" s="506">
        <f t="shared" si="422"/>
        <v>3.3476721683626157E-2</v>
      </c>
      <c r="N314" s="506">
        <f t="shared" si="422"/>
        <v>3.7590527022790657E-2</v>
      </c>
      <c r="O314" s="506">
        <f t="shared" si="422"/>
        <v>4.3579949841028878E-2</v>
      </c>
      <c r="P314" s="506">
        <f t="shared" si="422"/>
        <v>4.5802898282886542E-2</v>
      </c>
      <c r="Q314" s="506">
        <f t="shared" si="422"/>
        <v>4.4518209107314757E-2</v>
      </c>
      <c r="R314" s="506">
        <f t="shared" si="422"/>
        <v>4.7626272934221073E-2</v>
      </c>
      <c r="S314" s="506">
        <f t="shared" si="422"/>
        <v>5.070183736592461E-2</v>
      </c>
    </row>
    <row r="315" spans="1:21" s="328" customFormat="1" x14ac:dyDescent="0.2">
      <c r="A315" s="503"/>
      <c r="B315" s="504"/>
      <c r="C315" s="505" t="s">
        <v>430</v>
      </c>
      <c r="D315" s="506"/>
      <c r="E315" s="506"/>
      <c r="F315" s="506"/>
      <c r="G315" s="506"/>
      <c r="H315" s="506"/>
      <c r="I315" s="506"/>
      <c r="J315" s="507">
        <f>I311+I311*J316</f>
        <v>753.59378186328752</v>
      </c>
      <c r="K315" s="507">
        <f>J315+J315*K316</f>
        <v>754.67821081794762</v>
      </c>
      <c r="L315" s="507">
        <f t="shared" ref="L315:S315" si="423">K315+K315*L316</f>
        <v>761.97643265959027</v>
      </c>
      <c r="M315" s="507">
        <f t="shared" si="423"/>
        <v>776.05525913532381</v>
      </c>
      <c r="N315" s="507">
        <f t="shared" si="423"/>
        <v>793.58675643799916</v>
      </c>
      <c r="O315" s="507">
        <f t="shared" si="423"/>
        <v>816.26742613150202</v>
      </c>
      <c r="P315" s="507">
        <f t="shared" si="423"/>
        <v>841.41082863026429</v>
      </c>
      <c r="Q315" s="507">
        <f t="shared" si="423"/>
        <v>866.24776941493144</v>
      </c>
      <c r="R315" s="507">
        <f t="shared" si="423"/>
        <v>894.51020556852325</v>
      </c>
      <c r="S315" s="507">
        <f t="shared" si="423"/>
        <v>926.44586344989045</v>
      </c>
      <c r="T315" s="197">
        <f>(S315/J315)^(1/9)-1</f>
        <v>2.3209936371175521E-2</v>
      </c>
    </row>
    <row r="316" spans="1:21" s="328" customFormat="1" x14ac:dyDescent="0.2">
      <c r="A316" s="503"/>
      <c r="B316" s="504"/>
      <c r="C316" s="505" t="s">
        <v>327</v>
      </c>
      <c r="D316" s="506"/>
      <c r="E316" s="506"/>
      <c r="F316" s="506"/>
      <c r="G316" s="506"/>
      <c r="H316" s="506"/>
      <c r="I316" s="506"/>
      <c r="J316" s="506">
        <f>J312-3%</f>
        <v>1.9073436305752339E-2</v>
      </c>
      <c r="K316" s="506">
        <f t="shared" ref="K316:S316" si="424">K312-3%</f>
        <v>1.4390099557069214E-3</v>
      </c>
      <c r="L316" s="506">
        <f t="shared" si="424"/>
        <v>9.6706407274334272E-3</v>
      </c>
      <c r="M316" s="506">
        <f t="shared" si="424"/>
        <v>1.8476721683626157E-2</v>
      </c>
      <c r="N316" s="506">
        <f t="shared" si="424"/>
        <v>2.2590527022790657E-2</v>
      </c>
      <c r="O316" s="506">
        <f t="shared" si="424"/>
        <v>2.8579949841028879E-2</v>
      </c>
      <c r="P316" s="506">
        <f t="shared" si="424"/>
        <v>3.0802898282886543E-2</v>
      </c>
      <c r="Q316" s="506">
        <f t="shared" si="424"/>
        <v>2.9518209107314758E-2</v>
      </c>
      <c r="R316" s="506">
        <f t="shared" si="424"/>
        <v>3.2626272934221073E-2</v>
      </c>
      <c r="S316" s="506">
        <f t="shared" si="424"/>
        <v>3.570183736592461E-2</v>
      </c>
    </row>
    <row r="317" spans="1:21" ht="13.5" thickBot="1" x14ac:dyDescent="0.25">
      <c r="A317" s="288" t="s">
        <v>57</v>
      </c>
      <c r="B317" s="289" t="s">
        <v>58</v>
      </c>
      <c r="C317" s="290" t="s">
        <v>328</v>
      </c>
      <c r="D317" s="291">
        <v>0</v>
      </c>
      <c r="E317" s="291">
        <v>0</v>
      </c>
      <c r="F317" s="291">
        <v>0</v>
      </c>
      <c r="G317" s="291">
        <v>0</v>
      </c>
      <c r="H317" s="291">
        <v>0</v>
      </c>
      <c r="I317" s="291">
        <v>0</v>
      </c>
      <c r="J317" s="291">
        <f t="shared" ref="J317:S317" si="425">J306-J311</f>
        <v>32.541954778924719</v>
      </c>
      <c r="K317" s="291">
        <f t="shared" si="425"/>
        <v>35.403164580955035</v>
      </c>
      <c r="L317" s="291">
        <f t="shared" si="425"/>
        <v>15.844026218172189</v>
      </c>
      <c r="M317" s="291">
        <f t="shared" si="425"/>
        <v>-19.956668420581423</v>
      </c>
      <c r="N317" s="291">
        <f t="shared" si="425"/>
        <v>-51.679629777265745</v>
      </c>
      <c r="O317" s="291">
        <f t="shared" si="425"/>
        <v>-87.825727141240009</v>
      </c>
      <c r="P317" s="291">
        <f t="shared" si="425"/>
        <v>-135.38496725418611</v>
      </c>
      <c r="Q317" s="291">
        <f t="shared" si="425"/>
        <v>-182.61429336879883</v>
      </c>
      <c r="R317" s="291">
        <f t="shared" si="425"/>
        <v>-242.46126518421272</v>
      </c>
      <c r="S317" s="291">
        <f t="shared" si="425"/>
        <v>-308.45162488212031</v>
      </c>
    </row>
    <row r="318" spans="1:21" x14ac:dyDescent="0.2">
      <c r="E318" s="511">
        <f>E311/D311-1</f>
        <v>4.470975552307288E-2</v>
      </c>
      <c r="F318" s="511">
        <f t="shared" ref="F318:S318" si="426">F311/E311-1</f>
        <v>3.800928566712658E-2</v>
      </c>
      <c r="G318" s="511">
        <f t="shared" si="426"/>
        <v>4.4573761155457081E-2</v>
      </c>
      <c r="H318" s="511">
        <f t="shared" si="426"/>
        <v>3.7644168053007299E-2</v>
      </c>
      <c r="I318" s="511">
        <f t="shared" si="426"/>
        <v>-7.1372455633311849E-2</v>
      </c>
      <c r="J318" s="511">
        <f t="shared" si="426"/>
        <v>4.9073436305752338E-2</v>
      </c>
      <c r="K318" s="511">
        <f t="shared" si="426"/>
        <v>3.143900995570692E-2</v>
      </c>
      <c r="L318" s="511">
        <f t="shared" si="426"/>
        <v>3.9670640727433426E-2</v>
      </c>
      <c r="M318" s="511">
        <f t="shared" si="426"/>
        <v>4.8476721683626156E-2</v>
      </c>
      <c r="N318" s="511">
        <f t="shared" si="426"/>
        <v>5.2590527022790656E-2</v>
      </c>
      <c r="O318" s="511">
        <f t="shared" si="426"/>
        <v>5.8579949841028878E-2</v>
      </c>
      <c r="P318" s="511">
        <f t="shared" si="426"/>
        <v>6.0802898282886542E-2</v>
      </c>
      <c r="Q318" s="511">
        <f t="shared" si="426"/>
        <v>5.9518209107314757E-2</v>
      </c>
      <c r="R318" s="511">
        <f t="shared" si="426"/>
        <v>6.2626272934221072E-2</v>
      </c>
      <c r="S318" s="511">
        <f t="shared" si="426"/>
        <v>6.5701837365924609E-2</v>
      </c>
    </row>
    <row r="319" spans="1:21" x14ac:dyDescent="0.2">
      <c r="D319" s="197">
        <f>(I311/D311)^(1/5)-1</f>
        <v>1.7665853170456769E-2</v>
      </c>
    </row>
    <row r="322" spans="4:9" x14ac:dyDescent="0.2">
      <c r="D322" s="197">
        <f>D16/D311</f>
        <v>0.21743052781236005</v>
      </c>
      <c r="E322" s="197">
        <f t="shared" ref="E322:I322" si="427">E16/E311</f>
        <v>0.21178813122795292</v>
      </c>
      <c r="F322" s="197">
        <f t="shared" si="427"/>
        <v>0.20925425021374863</v>
      </c>
      <c r="G322" s="197">
        <f t="shared" si="427"/>
        <v>0.20089769767676224</v>
      </c>
      <c r="H322" s="197">
        <f t="shared" si="427"/>
        <v>0.19538279347933241</v>
      </c>
      <c r="I322" s="197">
        <f t="shared" si="427"/>
        <v>0.18673491051435112</v>
      </c>
    </row>
    <row r="323" spans="4:9" x14ac:dyDescent="0.2">
      <c r="D323" s="197">
        <f>D21/D311</f>
        <v>0.19539911847266542</v>
      </c>
      <c r="E323" s="197">
        <f t="shared" ref="E323:I323" si="428">E21/E311</f>
        <v>0.19082412904622786</v>
      </c>
      <c r="F323" s="197">
        <f t="shared" si="428"/>
        <v>0.18967486671876069</v>
      </c>
      <c r="G323" s="197">
        <f t="shared" si="428"/>
        <v>0.18211628563196949</v>
      </c>
      <c r="H323" s="197">
        <f t="shared" si="428"/>
        <v>0.17717192941269586</v>
      </c>
      <c r="I323" s="197">
        <f t="shared" si="428"/>
        <v>0.17141113134383307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748D-F2AC-4982-9715-D27D9FC63D17}">
  <dimension ref="A1:R97"/>
  <sheetViews>
    <sheetView showGridLines="0" topLeftCell="A67" zoomScale="90" zoomScaleNormal="90" workbookViewId="0">
      <selection activeCell="K26" sqref="K26:P27"/>
    </sheetView>
  </sheetViews>
  <sheetFormatPr defaultColWidth="9" defaultRowHeight="15" x14ac:dyDescent="0.25"/>
  <cols>
    <col min="1" max="2" width="11.5703125" style="40" bestFit="1" customWidth="1"/>
    <col min="3" max="3" width="29" style="40" bestFit="1" customWidth="1"/>
    <col min="4" max="4" width="9.85546875" style="41" customWidth="1"/>
    <col min="5" max="5" width="10.5703125" style="41" customWidth="1"/>
    <col min="6" max="10" width="9" style="41"/>
    <col min="11" max="16" width="10.28515625" style="41" bestFit="1" customWidth="1"/>
    <col min="17" max="16384" width="9" style="41"/>
  </cols>
  <sheetData>
    <row r="1" spans="1:16" x14ac:dyDescent="0.25">
      <c r="A1" s="29" t="s">
        <v>29</v>
      </c>
      <c r="B1" s="29" t="s">
        <v>15</v>
      </c>
      <c r="C1" s="30" t="s">
        <v>358</v>
      </c>
      <c r="D1" s="34">
        <v>2016</v>
      </c>
      <c r="E1" s="34">
        <v>2017</v>
      </c>
      <c r="F1" s="34">
        <v>2018</v>
      </c>
      <c r="G1" s="34">
        <v>2019</v>
      </c>
      <c r="H1" s="34">
        <v>2020</v>
      </c>
      <c r="I1" s="34" t="s">
        <v>28</v>
      </c>
      <c r="J1" s="43"/>
      <c r="K1" s="299">
        <v>2016</v>
      </c>
      <c r="L1" s="299">
        <v>2017</v>
      </c>
      <c r="M1" s="299">
        <v>2018</v>
      </c>
      <c r="N1" s="299">
        <v>2019</v>
      </c>
      <c r="O1" s="299">
        <v>2020</v>
      </c>
      <c r="P1" s="299" t="s">
        <v>28</v>
      </c>
    </row>
    <row r="2" spans="1:16" x14ac:dyDescent="0.25">
      <c r="A2" s="55" t="s">
        <v>30</v>
      </c>
      <c r="B2" s="55" t="s">
        <v>31</v>
      </c>
      <c r="C2" s="56" t="s">
        <v>418</v>
      </c>
      <c r="D2" s="45">
        <f>ROUND(K2*' Demand-Supply Gap'!D$8,2)</f>
        <v>6.18</v>
      </c>
      <c r="E2" s="45">
        <f>ROUND(L2*' Demand-Supply Gap'!E$8,2)</f>
        <v>6.51</v>
      </c>
      <c r="F2" s="45">
        <f>ROUND(M2*' Demand-Supply Gap'!F$8,2)</f>
        <v>7.15</v>
      </c>
      <c r="G2" s="45">
        <f>ROUND(N2*' Demand-Supply Gap'!G$8,2)</f>
        <v>7.54</v>
      </c>
      <c r="H2" s="45">
        <f>ROUND(O2*' Demand-Supply Gap'!H$8,2)</f>
        <v>8.1</v>
      </c>
      <c r="I2" s="45">
        <f>ROUND(P2*' Demand-Supply Gap'!I$8,2)</f>
        <v>7.27</v>
      </c>
      <c r="J2" s="57"/>
      <c r="K2" s="64">
        <v>0.7601</v>
      </c>
      <c r="L2" s="64">
        <v>0.74580000000000002</v>
      </c>
      <c r="M2" s="64">
        <v>0.75750000000000006</v>
      </c>
      <c r="N2" s="64">
        <v>0.7569999999999999</v>
      </c>
      <c r="O2" s="64">
        <v>0.75659999999999994</v>
      </c>
      <c r="P2" s="64">
        <v>0.76279999999999992</v>
      </c>
    </row>
    <row r="3" spans="1:16" x14ac:dyDescent="0.25">
      <c r="A3" s="55" t="s">
        <v>30</v>
      </c>
      <c r="B3" s="55" t="s">
        <v>31</v>
      </c>
      <c r="C3" s="56" t="s">
        <v>419</v>
      </c>
      <c r="D3" s="45">
        <f>ROUND(K3*' Demand-Supply Gap'!D$8,2)</f>
        <v>1.95</v>
      </c>
      <c r="E3" s="45">
        <f>ROUND(L3*' Demand-Supply Gap'!E$8,2)</f>
        <v>2.2200000000000002</v>
      </c>
      <c r="F3" s="45">
        <f>ROUND(M3*' Demand-Supply Gap'!F$8,2)</f>
        <v>2.29</v>
      </c>
      <c r="G3" s="45">
        <f>ROUND(N3*' Demand-Supply Gap'!G$8,2)</f>
        <v>2.42</v>
      </c>
      <c r="H3" s="45">
        <f>ROUND(O3*' Demand-Supply Gap'!H$8,2)</f>
        <v>2.61</v>
      </c>
      <c r="I3" s="45">
        <f>ROUND(P3*' Demand-Supply Gap'!I$8,2)</f>
        <v>2.2599999999999998</v>
      </c>
      <c r="J3" s="57"/>
      <c r="K3" s="64">
        <f t="shared" ref="K3:P3" si="0">1-SUM(K2:K2)</f>
        <v>0.2399</v>
      </c>
      <c r="L3" s="64">
        <f t="shared" si="0"/>
        <v>0.25419999999999998</v>
      </c>
      <c r="M3" s="64">
        <f t="shared" si="0"/>
        <v>0.24249999999999994</v>
      </c>
      <c r="N3" s="64">
        <f t="shared" si="0"/>
        <v>0.2430000000000001</v>
      </c>
      <c r="O3" s="64">
        <f t="shared" si="0"/>
        <v>0.24340000000000006</v>
      </c>
      <c r="P3" s="64">
        <f t="shared" si="0"/>
        <v>0.23720000000000008</v>
      </c>
    </row>
    <row r="4" spans="1:16" ht="15.75" thickBot="1" x14ac:dyDescent="0.3">
      <c r="A4" s="260" t="s">
        <v>30</v>
      </c>
      <c r="B4" s="260" t="s">
        <v>31</v>
      </c>
      <c r="C4" s="198" t="s">
        <v>58</v>
      </c>
      <c r="D4" s="202">
        <f>SUM(D2:D3)</f>
        <v>8.129999999999999</v>
      </c>
      <c r="E4" s="202">
        <f t="shared" ref="E4" si="1">SUM(E2:E3)</f>
        <v>8.73</v>
      </c>
      <c r="F4" s="202">
        <f t="shared" ref="F4" si="2">SUM(F2:F3)</f>
        <v>9.4400000000000013</v>
      </c>
      <c r="G4" s="202">
        <f t="shared" ref="G4" si="3">SUM(G2:G3)</f>
        <v>9.9600000000000009</v>
      </c>
      <c r="H4" s="202">
        <f t="shared" ref="H4" si="4">SUM(H2:H3)</f>
        <v>10.709999999999999</v>
      </c>
      <c r="I4" s="202">
        <f t="shared" ref="I4" si="5">SUM(I2:I3)</f>
        <v>9.5299999999999994</v>
      </c>
      <c r="J4" s="259"/>
      <c r="K4" s="261">
        <f t="shared" ref="K4:P4" si="6">SUM(K2:K3)</f>
        <v>1</v>
      </c>
      <c r="L4" s="261">
        <f t="shared" si="6"/>
        <v>1</v>
      </c>
      <c r="M4" s="261">
        <f t="shared" si="6"/>
        <v>1</v>
      </c>
      <c r="N4" s="261">
        <f t="shared" si="6"/>
        <v>1</v>
      </c>
      <c r="O4" s="261">
        <f t="shared" si="6"/>
        <v>1</v>
      </c>
      <c r="P4" s="261">
        <f t="shared" si="6"/>
        <v>1</v>
      </c>
    </row>
    <row r="5" spans="1:16" x14ac:dyDescent="0.25">
      <c r="A5" s="55" t="s">
        <v>30</v>
      </c>
      <c r="B5" s="55" t="s">
        <v>33</v>
      </c>
      <c r="C5" s="56" t="s">
        <v>418</v>
      </c>
      <c r="D5" s="45">
        <f>K5*' Demand-Supply Gap'!D$21</f>
        <v>111.01264318296077</v>
      </c>
      <c r="E5" s="45">
        <f>L5*' Demand-Supply Gap'!E$21</f>
        <v>113.77028292613799</v>
      </c>
      <c r="F5" s="45">
        <f>M5*' Demand-Supply Gap'!F$21</f>
        <v>117.75817121040645</v>
      </c>
      <c r="G5" s="45">
        <f>N5*' Demand-Supply Gap'!G$21</f>
        <v>127.4782329067568</v>
      </c>
      <c r="H5" s="45">
        <f>O5*' Demand-Supply Gap'!H$21</f>
        <v>134.29845549182244</v>
      </c>
      <c r="I5" s="45">
        <f>P5*' Demand-Supply Gap'!I$21</f>
        <v>119.32342272809986</v>
      </c>
      <c r="J5" s="58"/>
      <c r="K5" s="64">
        <v>0.83857909198845393</v>
      </c>
      <c r="L5" s="64">
        <v>0.84235292068240408</v>
      </c>
      <c r="M5" s="64">
        <v>0.84504252231892307</v>
      </c>
      <c r="N5" s="64">
        <v>0.91210625989719696</v>
      </c>
      <c r="O5" s="64">
        <v>0.95188797292679395</v>
      </c>
      <c r="P5" s="64">
        <v>0.94135808273483002</v>
      </c>
    </row>
    <row r="6" spans="1:16" x14ac:dyDescent="0.25">
      <c r="A6" s="55" t="s">
        <v>30</v>
      </c>
      <c r="B6" s="55" t="s">
        <v>33</v>
      </c>
      <c r="C6" s="56" t="s">
        <v>419</v>
      </c>
      <c r="D6" s="45">
        <f>K6*' Demand-Supply Gap'!D$21</f>
        <v>21.369196817039207</v>
      </c>
      <c r="E6" s="45">
        <f>L6*' Demand-Supply Gap'!E$21</f>
        <v>21.292207073862006</v>
      </c>
      <c r="F6" s="45">
        <f>M6*' Demand-Supply Gap'!F$21</f>
        <v>21.593598789593567</v>
      </c>
      <c r="G6" s="45">
        <f>N6*' Demand-Supply Gap'!G$21</f>
        <v>12.284247093243209</v>
      </c>
      <c r="H6" s="45">
        <f>O6*' Demand-Supply Gap'!H$21</f>
        <v>6.7879531103280772</v>
      </c>
      <c r="I6" s="45">
        <f>P6*' Demand-Supply Gap'!I$21</f>
        <v>7.4332545837280621</v>
      </c>
      <c r="J6" s="58"/>
      <c r="K6" s="64">
        <f t="shared" ref="K6:P6" si="7">1-SUM(K5:K5)</f>
        <v>0.16142090801154607</v>
      </c>
      <c r="L6" s="64">
        <f t="shared" si="7"/>
        <v>0.15764707931759592</v>
      </c>
      <c r="M6" s="64">
        <f t="shared" si="7"/>
        <v>0.15495747768107693</v>
      </c>
      <c r="N6" s="64">
        <f t="shared" si="7"/>
        <v>8.7893740102803042E-2</v>
      </c>
      <c r="O6" s="64">
        <f t="shared" si="7"/>
        <v>4.8112027073206054E-2</v>
      </c>
      <c r="P6" s="64">
        <f t="shared" si="7"/>
        <v>5.8641917265169985E-2</v>
      </c>
    </row>
    <row r="7" spans="1:16" ht="15.75" thickBot="1" x14ac:dyDescent="0.3">
      <c r="A7" s="260" t="s">
        <v>30</v>
      </c>
      <c r="B7" s="260" t="s">
        <v>33</v>
      </c>
      <c r="C7" s="198" t="s">
        <v>58</v>
      </c>
      <c r="D7" s="202">
        <f>SUM(D5:D6)</f>
        <v>132.38183999999998</v>
      </c>
      <c r="E7" s="202">
        <f t="shared" ref="E7" si="8">SUM(E5:E6)</f>
        <v>135.06249</v>
      </c>
      <c r="F7" s="202">
        <f t="shared" ref="F7" si="9">SUM(F5:F6)</f>
        <v>139.35177000000002</v>
      </c>
      <c r="G7" s="202">
        <f t="shared" ref="G7" si="10">SUM(G5:G6)</f>
        <v>139.76248000000001</v>
      </c>
      <c r="H7" s="202">
        <f t="shared" ref="H7" si="11">SUM(H5:H6)</f>
        <v>141.08640860215053</v>
      </c>
      <c r="I7" s="202">
        <f t="shared" ref="I7" si="12">SUM(I5:I6)</f>
        <v>126.75667731182791</v>
      </c>
      <c r="J7" s="58"/>
      <c r="K7" s="261">
        <f t="shared" ref="K7:P7" si="13">SUM(K5:K6)</f>
        <v>1</v>
      </c>
      <c r="L7" s="261">
        <f t="shared" si="13"/>
        <v>1</v>
      </c>
      <c r="M7" s="261">
        <f t="shared" si="13"/>
        <v>1</v>
      </c>
      <c r="N7" s="261">
        <f t="shared" si="13"/>
        <v>1</v>
      </c>
      <c r="O7" s="261">
        <f t="shared" si="13"/>
        <v>1</v>
      </c>
      <c r="P7" s="261">
        <f t="shared" si="13"/>
        <v>1</v>
      </c>
    </row>
    <row r="8" spans="1:16" x14ac:dyDescent="0.25">
      <c r="A8" s="55" t="s">
        <v>30</v>
      </c>
      <c r="B8" s="55" t="s">
        <v>41</v>
      </c>
      <c r="C8" s="56" t="s">
        <v>418</v>
      </c>
      <c r="D8" s="45">
        <f>ROUND(K8*' Demand-Supply Gap'!D$30,2)</f>
        <v>32.99</v>
      </c>
      <c r="E8" s="45">
        <f>ROUND(L8*' Demand-Supply Gap'!E$30,2)</f>
        <v>34.72</v>
      </c>
      <c r="F8" s="45">
        <f>ROUND(M8*' Demand-Supply Gap'!F$30,2)</f>
        <v>35.42</v>
      </c>
      <c r="G8" s="45">
        <f>ROUND(N8*' Demand-Supply Gap'!G$30,2)</f>
        <v>35.74</v>
      </c>
      <c r="H8" s="45">
        <f>ROUND(O8*' Demand-Supply Gap'!H$30,2)</f>
        <v>35.909999999999997</v>
      </c>
      <c r="I8" s="45">
        <f>ROUND(P8*' Demand-Supply Gap'!I$30,2)</f>
        <v>34.15</v>
      </c>
      <c r="J8" s="58"/>
      <c r="K8" s="64">
        <v>0.72239999999999993</v>
      </c>
      <c r="L8" s="64">
        <v>0.72439999999999993</v>
      </c>
      <c r="M8" s="64">
        <v>0.72320000000000007</v>
      </c>
      <c r="N8" s="64">
        <v>0.72280000000000011</v>
      </c>
      <c r="O8" s="64">
        <v>0.72019999999999995</v>
      </c>
      <c r="P8" s="64">
        <v>0.7258</v>
      </c>
    </row>
    <row r="9" spans="1:16" x14ac:dyDescent="0.25">
      <c r="A9" s="55" t="s">
        <v>30</v>
      </c>
      <c r="B9" s="55" t="s">
        <v>41</v>
      </c>
      <c r="C9" s="56" t="s">
        <v>419</v>
      </c>
      <c r="D9" s="45">
        <f>ROUND(K9*' Demand-Supply Gap'!D$30,2)</f>
        <v>12.68</v>
      </c>
      <c r="E9" s="45">
        <f>ROUND(L9*' Demand-Supply Gap'!E$30,2)</f>
        <v>13.21</v>
      </c>
      <c r="F9" s="45">
        <f>ROUND(M9*' Demand-Supply Gap'!F$30,2)</f>
        <v>13.56</v>
      </c>
      <c r="G9" s="45">
        <f>ROUND(N9*' Demand-Supply Gap'!G$30,2)</f>
        <v>13.71</v>
      </c>
      <c r="H9" s="45">
        <f>ROUND(O9*' Demand-Supply Gap'!H$30,2)</f>
        <v>13.95</v>
      </c>
      <c r="I9" s="45">
        <f>ROUND(P9*' Demand-Supply Gap'!I$30,2)</f>
        <v>12.9</v>
      </c>
      <c r="J9" s="58"/>
      <c r="K9" s="64">
        <f t="shared" ref="K9:P9" si="14">K10-(SUM(K8:K8))</f>
        <v>0.27760000000000007</v>
      </c>
      <c r="L9" s="64">
        <f t="shared" si="14"/>
        <v>0.27560000000000007</v>
      </c>
      <c r="M9" s="64">
        <f t="shared" si="14"/>
        <v>0.27679999999999993</v>
      </c>
      <c r="N9" s="64">
        <f t="shared" si="14"/>
        <v>0.27719999999999989</v>
      </c>
      <c r="O9" s="64">
        <f t="shared" si="14"/>
        <v>0.27980000000000005</v>
      </c>
      <c r="P9" s="64">
        <f t="shared" si="14"/>
        <v>0.2742</v>
      </c>
    </row>
    <row r="10" spans="1:16" ht="15.75" thickBot="1" x14ac:dyDescent="0.3">
      <c r="A10" s="260" t="s">
        <v>30</v>
      </c>
      <c r="B10" s="260" t="s">
        <v>41</v>
      </c>
      <c r="C10" s="198" t="s">
        <v>58</v>
      </c>
      <c r="D10" s="202">
        <f>SUM(D8:D9)</f>
        <v>45.67</v>
      </c>
      <c r="E10" s="202">
        <f t="shared" ref="E10" si="15">SUM(E8:E9)</f>
        <v>47.93</v>
      </c>
      <c r="F10" s="202">
        <f t="shared" ref="F10" si="16">SUM(F8:F9)</f>
        <v>48.980000000000004</v>
      </c>
      <c r="G10" s="202">
        <f t="shared" ref="G10" si="17">SUM(G8:G9)</f>
        <v>49.45</v>
      </c>
      <c r="H10" s="202">
        <f t="shared" ref="H10" si="18">SUM(H8:H9)</f>
        <v>49.86</v>
      </c>
      <c r="I10" s="202">
        <f t="shared" ref="I10" si="19">SUM(I8:I9)</f>
        <v>47.05</v>
      </c>
      <c r="J10" s="58"/>
      <c r="K10" s="261">
        <v>1</v>
      </c>
      <c r="L10" s="261">
        <v>1</v>
      </c>
      <c r="M10" s="261">
        <v>1</v>
      </c>
      <c r="N10" s="261">
        <v>1</v>
      </c>
      <c r="O10" s="261">
        <v>1</v>
      </c>
      <c r="P10" s="261">
        <v>1</v>
      </c>
    </row>
    <row r="11" spans="1:16" x14ac:dyDescent="0.25">
      <c r="A11" s="55" t="s">
        <v>30</v>
      </c>
      <c r="B11" s="55" t="s">
        <v>49</v>
      </c>
      <c r="C11" s="56" t="s">
        <v>418</v>
      </c>
      <c r="D11" s="45">
        <f>ROUND(K11*' Demand-Supply Gap'!D$39,2)</f>
        <v>10.24</v>
      </c>
      <c r="E11" s="45">
        <f>ROUND(L11*' Demand-Supply Gap'!E$39,2)</f>
        <v>10.58</v>
      </c>
      <c r="F11" s="45">
        <f>ROUND(M11*' Demand-Supply Gap'!F$39,2)</f>
        <v>10.45</v>
      </c>
      <c r="G11" s="45">
        <f>ROUND(N11*' Demand-Supply Gap'!G$39,2)</f>
        <v>11.11</v>
      </c>
      <c r="H11" s="45">
        <f>ROUND(O11*' Demand-Supply Gap'!H$39,2)</f>
        <v>10.8</v>
      </c>
      <c r="I11" s="45">
        <f>ROUND(P11*' Demand-Supply Gap'!I$39,2)</f>
        <v>9.64</v>
      </c>
      <c r="J11" s="58"/>
      <c r="K11" s="64">
        <v>0.81269999999999987</v>
      </c>
      <c r="L11" s="64">
        <v>0.81343999999999983</v>
      </c>
      <c r="M11" s="64">
        <v>0.81720000000000004</v>
      </c>
      <c r="N11" s="64">
        <v>0.81491999999999998</v>
      </c>
      <c r="O11" s="64">
        <v>0.81635999999999986</v>
      </c>
      <c r="P11" s="64">
        <v>0.8163999999999999</v>
      </c>
    </row>
    <row r="12" spans="1:16" x14ac:dyDescent="0.25">
      <c r="A12" s="55" t="s">
        <v>30</v>
      </c>
      <c r="B12" s="55" t="s">
        <v>49</v>
      </c>
      <c r="C12" s="56" t="s">
        <v>419</v>
      </c>
      <c r="D12" s="45">
        <f>ROUND(K12*' Demand-Supply Gap'!D$39,2)</f>
        <v>2.36</v>
      </c>
      <c r="E12" s="45">
        <f>ROUND(L12*' Demand-Supply Gap'!E$39,2)</f>
        <v>2.4300000000000002</v>
      </c>
      <c r="F12" s="45">
        <f>ROUND(M12*' Demand-Supply Gap'!F$39,2)</f>
        <v>2.34</v>
      </c>
      <c r="G12" s="45">
        <f>ROUND(N12*' Demand-Supply Gap'!G$39,2)</f>
        <v>2.52</v>
      </c>
      <c r="H12" s="45">
        <f>ROUND(O12*' Demand-Supply Gap'!H$39,2)</f>
        <v>2.4300000000000002</v>
      </c>
      <c r="I12" s="45">
        <f>ROUND(P12*' Demand-Supply Gap'!I$39,2)</f>
        <v>2.17</v>
      </c>
      <c r="J12" s="58"/>
      <c r="K12" s="64">
        <f t="shared" ref="K12:P12" si="20">K13-(SUM(K11:K11))</f>
        <v>0.18730000000000013</v>
      </c>
      <c r="L12" s="64">
        <f t="shared" si="20"/>
        <v>0.18656000000000017</v>
      </c>
      <c r="M12" s="64">
        <f t="shared" si="20"/>
        <v>0.18279999999999996</v>
      </c>
      <c r="N12" s="64">
        <f t="shared" si="20"/>
        <v>0.18508000000000002</v>
      </c>
      <c r="O12" s="64">
        <f t="shared" si="20"/>
        <v>0.18364000000000014</v>
      </c>
      <c r="P12" s="64">
        <f t="shared" si="20"/>
        <v>0.1836000000000001</v>
      </c>
    </row>
    <row r="13" spans="1:16" ht="15.75" thickBot="1" x14ac:dyDescent="0.3">
      <c r="A13" s="260" t="s">
        <v>30</v>
      </c>
      <c r="B13" s="260" t="s">
        <v>49</v>
      </c>
      <c r="C13" s="198" t="s">
        <v>58</v>
      </c>
      <c r="D13" s="202">
        <f>SUM(D11:D12)</f>
        <v>12.6</v>
      </c>
      <c r="E13" s="202">
        <f t="shared" ref="E13" si="21">SUM(E11:E12)</f>
        <v>13.01</v>
      </c>
      <c r="F13" s="202">
        <f t="shared" ref="F13" si="22">SUM(F11:F12)</f>
        <v>12.79</v>
      </c>
      <c r="G13" s="202">
        <f t="shared" ref="G13" si="23">SUM(G11:G12)</f>
        <v>13.629999999999999</v>
      </c>
      <c r="H13" s="202">
        <f t="shared" ref="H13" si="24">SUM(H11:H12)</f>
        <v>13.23</v>
      </c>
      <c r="I13" s="202">
        <f t="shared" ref="I13" si="25">SUM(I11:I12)</f>
        <v>11.81</v>
      </c>
      <c r="J13" s="58"/>
      <c r="K13" s="261">
        <v>1</v>
      </c>
      <c r="L13" s="261">
        <v>1</v>
      </c>
      <c r="M13" s="261">
        <v>1</v>
      </c>
      <c r="N13" s="261">
        <v>1</v>
      </c>
      <c r="O13" s="261">
        <v>1</v>
      </c>
      <c r="P13" s="261">
        <v>1</v>
      </c>
    </row>
    <row r="14" spans="1:16" x14ac:dyDescent="0.25">
      <c r="A14" s="55" t="s">
        <v>30</v>
      </c>
      <c r="B14" s="55" t="s">
        <v>104</v>
      </c>
      <c r="C14" s="56" t="s">
        <v>418</v>
      </c>
      <c r="D14" s="45">
        <f>ROUND(K14*' Demand-Supply Gap'!D$48,2)</f>
        <v>12.59</v>
      </c>
      <c r="E14" s="45">
        <f>ROUND(L14*' Demand-Supply Gap'!E$48,2)</f>
        <v>13.36</v>
      </c>
      <c r="F14" s="45">
        <f>ROUND(M14*' Demand-Supply Gap'!F$48,2)</f>
        <v>13.87</v>
      </c>
      <c r="G14" s="45">
        <f>ROUND(N14*' Demand-Supply Gap'!G$48,2)</f>
        <v>14.04</v>
      </c>
      <c r="H14" s="45">
        <f>ROUND(O14*' Demand-Supply Gap'!H$48,2)</f>
        <v>14.38</v>
      </c>
      <c r="I14" s="45">
        <f>ROUND(P14*' Demand-Supply Gap'!I$48,2)</f>
        <v>11.29</v>
      </c>
      <c r="J14" s="58"/>
      <c r="K14" s="64">
        <v>0.82090000000000007</v>
      </c>
      <c r="L14" s="64">
        <v>0.81764000000000003</v>
      </c>
      <c r="M14" s="64">
        <v>0.82140000000000002</v>
      </c>
      <c r="N14" s="64">
        <v>0.81872</v>
      </c>
      <c r="O14" s="64">
        <v>0.82320000000000004</v>
      </c>
      <c r="P14" s="64">
        <v>0.82060000000000011</v>
      </c>
    </row>
    <row r="15" spans="1:16" x14ac:dyDescent="0.25">
      <c r="A15" s="55" t="s">
        <v>30</v>
      </c>
      <c r="B15" s="55" t="s">
        <v>104</v>
      </c>
      <c r="C15" s="56" t="s">
        <v>419</v>
      </c>
      <c r="D15" s="45">
        <f>ROUND(K15*' Demand-Supply Gap'!D$48,2)</f>
        <v>2.75</v>
      </c>
      <c r="E15" s="45">
        <f>ROUND(L15*' Demand-Supply Gap'!E$48,2)</f>
        <v>2.98</v>
      </c>
      <c r="F15" s="45">
        <f>ROUND(M15*' Demand-Supply Gap'!F$48,2)</f>
        <v>3.02</v>
      </c>
      <c r="G15" s="45">
        <f>ROUND(N15*' Demand-Supply Gap'!G$48,2)</f>
        <v>3.11</v>
      </c>
      <c r="H15" s="45">
        <f>ROUND(O15*' Demand-Supply Gap'!H$48,2)</f>
        <v>3.09</v>
      </c>
      <c r="I15" s="45">
        <f>ROUND(P15*' Demand-Supply Gap'!I$48,2)</f>
        <v>2.4700000000000002</v>
      </c>
      <c r="J15" s="58"/>
      <c r="K15" s="64">
        <f t="shared" ref="K15:P15" si="26">K16-(SUM(K14:K14))</f>
        <v>0.17909999999999993</v>
      </c>
      <c r="L15" s="64">
        <f t="shared" si="26"/>
        <v>0.18235999999999997</v>
      </c>
      <c r="M15" s="64">
        <f t="shared" si="26"/>
        <v>0.17859999999999998</v>
      </c>
      <c r="N15" s="64">
        <f t="shared" si="26"/>
        <v>0.18128</v>
      </c>
      <c r="O15" s="64">
        <f t="shared" si="26"/>
        <v>0.17679999999999996</v>
      </c>
      <c r="P15" s="64">
        <f t="shared" si="26"/>
        <v>0.17939999999999989</v>
      </c>
    </row>
    <row r="16" spans="1:16" ht="15.75" thickBot="1" x14ac:dyDescent="0.3">
      <c r="A16" s="260" t="s">
        <v>30</v>
      </c>
      <c r="B16" s="260" t="s">
        <v>104</v>
      </c>
      <c r="C16" s="198" t="s">
        <v>58</v>
      </c>
      <c r="D16" s="202">
        <f>SUM(D14:D15)</f>
        <v>15.34</v>
      </c>
      <c r="E16" s="202">
        <f t="shared" ref="E16" si="27">SUM(E14:E15)</f>
        <v>16.34</v>
      </c>
      <c r="F16" s="202">
        <f t="shared" ref="F16" si="28">SUM(F14:F15)</f>
        <v>16.89</v>
      </c>
      <c r="G16" s="202">
        <f t="shared" ref="G16" si="29">SUM(G14:G15)</f>
        <v>17.149999999999999</v>
      </c>
      <c r="H16" s="202">
        <f t="shared" ref="H16" si="30">SUM(H14:H15)</f>
        <v>17.47</v>
      </c>
      <c r="I16" s="202">
        <f t="shared" ref="I16" si="31">SUM(I14:I15)</f>
        <v>13.76</v>
      </c>
      <c r="J16" s="58"/>
      <c r="K16" s="261">
        <v>1</v>
      </c>
      <c r="L16" s="261">
        <v>1</v>
      </c>
      <c r="M16" s="261">
        <v>1</v>
      </c>
      <c r="N16" s="261">
        <v>1</v>
      </c>
      <c r="O16" s="261">
        <v>1</v>
      </c>
      <c r="P16" s="261">
        <v>1</v>
      </c>
    </row>
    <row r="17" spans="1:16" x14ac:dyDescent="0.25">
      <c r="A17" s="55" t="s">
        <v>30</v>
      </c>
      <c r="B17" s="55" t="s">
        <v>51</v>
      </c>
      <c r="C17" s="56" t="s">
        <v>418</v>
      </c>
      <c r="D17" s="45">
        <f>K17*' Demand-Supply Gap'!D$57</f>
        <v>62.989741261522148</v>
      </c>
      <c r="E17" s="326">
        <f>L17*' Demand-Supply Gap'!E$57</f>
        <v>65.952702447999613</v>
      </c>
      <c r="F17" s="326">
        <f>M17*' Demand-Supply Gap'!F$57</f>
        <v>70.244026111683652</v>
      </c>
      <c r="G17" s="326">
        <f>N17*' Demand-Supply Gap'!G$57</f>
        <v>71.201010003450534</v>
      </c>
      <c r="H17" s="326">
        <f>O17*' Demand-Supply Gap'!H$57</f>
        <v>79.771571599149894</v>
      </c>
      <c r="I17" s="326">
        <f>P17*' Demand-Supply Gap'!I$57</f>
        <v>71.644185300000004</v>
      </c>
      <c r="J17" s="58"/>
      <c r="K17" s="64">
        <v>0.8548</v>
      </c>
      <c r="L17" s="64">
        <v>0.85153999999999996</v>
      </c>
      <c r="M17" s="64">
        <v>0.85529999999999995</v>
      </c>
      <c r="N17" s="64">
        <v>0.85262000000000004</v>
      </c>
      <c r="O17" s="64">
        <v>0.85709999999999997</v>
      </c>
      <c r="P17" s="64">
        <v>0.85450000000000004</v>
      </c>
    </row>
    <row r="18" spans="1:16" x14ac:dyDescent="0.25">
      <c r="A18" s="55" t="s">
        <v>30</v>
      </c>
      <c r="B18" s="55" t="s">
        <v>51</v>
      </c>
      <c r="C18" s="56" t="s">
        <v>419</v>
      </c>
      <c r="D18" s="326">
        <f>K18*' Demand-Supply Gap'!D$57</f>
        <v>10.699708038339981</v>
      </c>
      <c r="E18" s="326">
        <f>L18*' Demand-Supply Gap'!E$57</f>
        <v>11.498389042710883</v>
      </c>
      <c r="F18" s="326">
        <f>M18*' Demand-Supply Gap'!F$57</f>
        <v>11.883912753841491</v>
      </c>
      <c r="G18" s="326">
        <f>N18*' Demand-Supply Gap'!G$57</f>
        <v>12.307481473937436</v>
      </c>
      <c r="H18" s="326">
        <f>O18*' Demand-Supply Gap'!H$57</f>
        <v>13.299915507546986</v>
      </c>
      <c r="I18" s="326">
        <f>P18*' Demand-Supply Gap'!I$57</f>
        <v>12.199214699999997</v>
      </c>
      <c r="J18" s="58"/>
      <c r="K18" s="64">
        <f t="shared" ref="K18:P18" si="32">K19-(SUM(K17:K17))</f>
        <v>0.1452</v>
      </c>
      <c r="L18" s="64">
        <f t="shared" si="32"/>
        <v>0.14846000000000004</v>
      </c>
      <c r="M18" s="64">
        <f t="shared" si="32"/>
        <v>0.14470000000000005</v>
      </c>
      <c r="N18" s="64">
        <f t="shared" si="32"/>
        <v>0.14737999999999996</v>
      </c>
      <c r="O18" s="64">
        <f t="shared" si="32"/>
        <v>0.14290000000000003</v>
      </c>
      <c r="P18" s="64">
        <f t="shared" si="32"/>
        <v>0.14549999999999996</v>
      </c>
    </row>
    <row r="19" spans="1:16" ht="15.75" thickBot="1" x14ac:dyDescent="0.3">
      <c r="A19" s="260" t="s">
        <v>30</v>
      </c>
      <c r="B19" s="260" t="s">
        <v>51</v>
      </c>
      <c r="C19" s="198" t="s">
        <v>58</v>
      </c>
      <c r="D19" s="202">
        <f>SUM(D17:D18)</f>
        <v>73.689449299862133</v>
      </c>
      <c r="E19" s="202">
        <f t="shared" ref="E19:I19" si="33">SUM(E17:E18)</f>
        <v>77.451091490710496</v>
      </c>
      <c r="F19" s="202">
        <f t="shared" si="33"/>
        <v>82.127938865525138</v>
      </c>
      <c r="G19" s="202">
        <f t="shared" si="33"/>
        <v>83.508491477387963</v>
      </c>
      <c r="H19" s="202">
        <f t="shared" si="33"/>
        <v>93.071487106696878</v>
      </c>
      <c r="I19" s="202">
        <f t="shared" si="33"/>
        <v>83.843400000000003</v>
      </c>
      <c r="J19" s="58"/>
      <c r="K19" s="261">
        <v>1</v>
      </c>
      <c r="L19" s="261">
        <v>1</v>
      </c>
      <c r="M19" s="261">
        <v>1</v>
      </c>
      <c r="N19" s="261">
        <v>1</v>
      </c>
      <c r="O19" s="261">
        <v>1</v>
      </c>
      <c r="P19" s="261">
        <v>1</v>
      </c>
    </row>
    <row r="20" spans="1:16" x14ac:dyDescent="0.25">
      <c r="A20" s="55" t="s">
        <v>30</v>
      </c>
      <c r="B20" s="55" t="s">
        <v>188</v>
      </c>
      <c r="C20" s="56" t="s">
        <v>418</v>
      </c>
      <c r="D20" s="45">
        <f>ROUND(K20*' Demand-Supply Gap'!D$66,2)</f>
        <v>6.3</v>
      </c>
      <c r="E20" s="45">
        <f>ROUND(L20*' Demand-Supply Gap'!E$66,2)</f>
        <v>6.34</v>
      </c>
      <c r="F20" s="45">
        <f>ROUND(M20*' Demand-Supply Gap'!F$66,2)</f>
        <v>6.48</v>
      </c>
      <c r="G20" s="45">
        <f>ROUND(N20*' Demand-Supply Gap'!G$66,2)</f>
        <v>6.55</v>
      </c>
      <c r="H20" s="45">
        <f>ROUND(O20*' Demand-Supply Gap'!H$66,2)</f>
        <v>9.99</v>
      </c>
      <c r="I20" s="45">
        <f>ROUND(P20*' Demand-Supply Gap'!I$66,2)</f>
        <v>9.39</v>
      </c>
      <c r="J20" s="58"/>
      <c r="K20" s="64">
        <v>0.80269999999999986</v>
      </c>
      <c r="L20" s="64">
        <v>0.79944000000000004</v>
      </c>
      <c r="M20" s="64">
        <v>0.80320000000000003</v>
      </c>
      <c r="N20" s="64">
        <v>0.80052000000000001</v>
      </c>
      <c r="O20" s="64">
        <v>0.80500000000000005</v>
      </c>
      <c r="P20" s="64">
        <v>0.80239999999999989</v>
      </c>
    </row>
    <row r="21" spans="1:16" x14ac:dyDescent="0.25">
      <c r="A21" s="55" t="s">
        <v>30</v>
      </c>
      <c r="B21" s="55" t="s">
        <v>188</v>
      </c>
      <c r="C21" s="56" t="s">
        <v>419</v>
      </c>
      <c r="D21" s="45">
        <f>ROUND(K21*' Demand-Supply Gap'!D$66,2)</f>
        <v>1.55</v>
      </c>
      <c r="E21" s="45">
        <f>ROUND(L21*' Demand-Supply Gap'!E$66,2)</f>
        <v>1.59</v>
      </c>
      <c r="F21" s="45">
        <f>ROUND(M21*' Demand-Supply Gap'!F$66,2)</f>
        <v>1.59</v>
      </c>
      <c r="G21" s="45">
        <f>ROUND(N21*' Demand-Supply Gap'!G$66,2)</f>
        <v>1.63</v>
      </c>
      <c r="H21" s="45">
        <f>ROUND(O21*' Demand-Supply Gap'!H$66,2)</f>
        <v>2.42</v>
      </c>
      <c r="I21" s="45">
        <f>ROUND(P21*' Demand-Supply Gap'!I$66,2)</f>
        <v>2.31</v>
      </c>
      <c r="J21" s="58"/>
      <c r="K21" s="64">
        <f t="shared" ref="K21:P21" si="34">K22-(SUM(K20:K20))</f>
        <v>0.19730000000000014</v>
      </c>
      <c r="L21" s="64">
        <f t="shared" si="34"/>
        <v>0.20055999999999996</v>
      </c>
      <c r="M21" s="64">
        <f t="shared" si="34"/>
        <v>0.19679999999999997</v>
      </c>
      <c r="N21" s="64">
        <f t="shared" si="34"/>
        <v>0.19947999999999999</v>
      </c>
      <c r="O21" s="64">
        <f t="shared" si="34"/>
        <v>0.19499999999999995</v>
      </c>
      <c r="P21" s="64">
        <f t="shared" si="34"/>
        <v>0.19760000000000011</v>
      </c>
    </row>
    <row r="22" spans="1:16" ht="15.75" thickBot="1" x14ac:dyDescent="0.3">
      <c r="A22" s="260" t="s">
        <v>30</v>
      </c>
      <c r="B22" s="260" t="s">
        <v>188</v>
      </c>
      <c r="C22" s="198" t="s">
        <v>58</v>
      </c>
      <c r="D22" s="202">
        <f>SUM(D20:D21)</f>
        <v>7.85</v>
      </c>
      <c r="E22" s="202">
        <f t="shared" ref="E22" si="35">SUM(E20:E21)</f>
        <v>7.93</v>
      </c>
      <c r="F22" s="202">
        <f t="shared" ref="F22" si="36">SUM(F20:F21)</f>
        <v>8.07</v>
      </c>
      <c r="G22" s="202">
        <f t="shared" ref="G22" si="37">SUM(G20:G21)</f>
        <v>8.18</v>
      </c>
      <c r="H22" s="202">
        <f t="shared" ref="H22" si="38">SUM(H20:H21)</f>
        <v>12.41</v>
      </c>
      <c r="I22" s="202">
        <f t="shared" ref="I22" si="39">SUM(I20:I21)</f>
        <v>11.700000000000001</v>
      </c>
      <c r="J22" s="58"/>
      <c r="K22" s="261">
        <v>1</v>
      </c>
      <c r="L22" s="261">
        <v>1</v>
      </c>
      <c r="M22" s="261">
        <v>1</v>
      </c>
      <c r="N22" s="261">
        <v>1</v>
      </c>
      <c r="O22" s="261">
        <v>1</v>
      </c>
      <c r="P22" s="261">
        <v>1</v>
      </c>
    </row>
    <row r="23" spans="1:16" x14ac:dyDescent="0.25">
      <c r="A23" s="55" t="s">
        <v>30</v>
      </c>
      <c r="B23" s="55" t="s">
        <v>52</v>
      </c>
      <c r="C23" s="56" t="s">
        <v>418</v>
      </c>
      <c r="D23" s="45">
        <f>ROUND(K23*' Demand-Supply Gap'!D$75,2)</f>
        <v>19.7</v>
      </c>
      <c r="E23" s="45">
        <f>ROUND(L23*' Demand-Supply Gap'!E$75,2)</f>
        <v>19.91</v>
      </c>
      <c r="F23" s="45">
        <f>ROUND(M23*' Demand-Supply Gap'!F$75,2)</f>
        <v>20.010000000000002</v>
      </c>
      <c r="G23" s="45">
        <f>ROUND(N23*' Demand-Supply Gap'!G$75,2)</f>
        <v>19.739999999999998</v>
      </c>
      <c r="H23" s="45">
        <f>ROUND(O23*' Demand-Supply Gap'!H$75,2)</f>
        <v>19.82</v>
      </c>
      <c r="I23" s="45">
        <f>ROUND(P23*' Demand-Supply Gap'!I$75,2)</f>
        <v>1.51</v>
      </c>
      <c r="J23" s="59"/>
      <c r="K23" s="64">
        <v>0.83599999999999997</v>
      </c>
      <c r="L23" s="64">
        <v>0.83273999999999992</v>
      </c>
      <c r="M23" s="64">
        <v>0.83649999999999991</v>
      </c>
      <c r="N23" s="64">
        <v>0.83331999999999995</v>
      </c>
      <c r="O23" s="64">
        <v>0.83829999999999993</v>
      </c>
      <c r="P23" s="64">
        <v>0.8357</v>
      </c>
    </row>
    <row r="24" spans="1:16" x14ac:dyDescent="0.25">
      <c r="A24" s="55" t="s">
        <v>30</v>
      </c>
      <c r="B24" s="55" t="s">
        <v>52</v>
      </c>
      <c r="C24" s="56" t="s">
        <v>419</v>
      </c>
      <c r="D24" s="45">
        <f>ROUND(K24*' Demand-Supply Gap'!D$75,2)</f>
        <v>3.87</v>
      </c>
      <c r="E24" s="45">
        <f>ROUND(L24*' Demand-Supply Gap'!E$75,2)</f>
        <v>4</v>
      </c>
      <c r="F24" s="45">
        <f>ROUND(M24*' Demand-Supply Gap'!F$75,2)</f>
        <v>3.91</v>
      </c>
      <c r="G24" s="45">
        <f>ROUND(N24*' Demand-Supply Gap'!G$75,2)</f>
        <v>3.95</v>
      </c>
      <c r="H24" s="45">
        <f>ROUND(O24*' Demand-Supply Gap'!H$75,2)</f>
        <v>3.82</v>
      </c>
      <c r="I24" s="45">
        <f>ROUND(P24*' Demand-Supply Gap'!I$75,2)</f>
        <v>0.3</v>
      </c>
      <c r="J24" s="58"/>
      <c r="K24" s="64">
        <f t="shared" ref="K24:P24" si="40">K25-(SUM(K23:K23))</f>
        <v>0.16400000000000003</v>
      </c>
      <c r="L24" s="64">
        <f t="shared" si="40"/>
        <v>0.16726000000000008</v>
      </c>
      <c r="M24" s="64">
        <f t="shared" si="40"/>
        <v>0.16350000000000009</v>
      </c>
      <c r="N24" s="64">
        <f t="shared" si="40"/>
        <v>0.16668000000000005</v>
      </c>
      <c r="O24" s="64">
        <f t="shared" si="40"/>
        <v>0.16170000000000007</v>
      </c>
      <c r="P24" s="64">
        <f t="shared" si="40"/>
        <v>0.1643</v>
      </c>
    </row>
    <row r="25" spans="1:16" ht="15.75" thickBot="1" x14ac:dyDescent="0.3">
      <c r="A25" s="260" t="s">
        <v>30</v>
      </c>
      <c r="B25" s="260" t="s">
        <v>52</v>
      </c>
      <c r="C25" s="198" t="s">
        <v>58</v>
      </c>
      <c r="D25" s="202">
        <f>SUM(D23:D24)</f>
        <v>23.57</v>
      </c>
      <c r="E25" s="202">
        <f t="shared" ref="E25" si="41">SUM(E23:E24)</f>
        <v>23.91</v>
      </c>
      <c r="F25" s="202">
        <f t="shared" ref="F25" si="42">SUM(F23:F24)</f>
        <v>23.92</v>
      </c>
      <c r="G25" s="202">
        <f t="shared" ref="G25" si="43">SUM(G23:G24)</f>
        <v>23.689999999999998</v>
      </c>
      <c r="H25" s="202">
        <f t="shared" ref="H25" si="44">SUM(H23:H24)</f>
        <v>23.64</v>
      </c>
      <c r="I25" s="202">
        <f t="shared" ref="I25" si="45">SUM(I23:I24)</f>
        <v>1.81</v>
      </c>
      <c r="J25" s="58"/>
      <c r="K25" s="261">
        <v>1</v>
      </c>
      <c r="L25" s="261">
        <v>1</v>
      </c>
      <c r="M25" s="261">
        <v>1</v>
      </c>
      <c r="N25" s="261">
        <v>1</v>
      </c>
      <c r="O25" s="261">
        <v>1</v>
      </c>
      <c r="P25" s="261">
        <v>1</v>
      </c>
    </row>
    <row r="26" spans="1:16" x14ac:dyDescent="0.25">
      <c r="A26" s="292" t="s">
        <v>30</v>
      </c>
      <c r="B26" s="292" t="s">
        <v>30</v>
      </c>
      <c r="C26" s="293" t="s">
        <v>418</v>
      </c>
      <c r="D26" s="270">
        <f>K26*' Demand-Supply Gap'!D$84</f>
        <v>232.16103201499146</v>
      </c>
      <c r="E26" s="270">
        <f>L26*' Demand-Supply Gap'!E$84</f>
        <v>247.071027475991</v>
      </c>
      <c r="F26" s="270">
        <f>M26*' Demand-Supply Gap'!F$84</f>
        <v>261.19658323359562</v>
      </c>
      <c r="G26" s="270">
        <f>N26*' Demand-Supply Gap'!G$84</f>
        <v>282.51966292962646</v>
      </c>
      <c r="H26" s="270">
        <f>O26*' Demand-Supply Gap'!H$84</f>
        <v>301.90316662217867</v>
      </c>
      <c r="I26" s="270">
        <f>P26*' Demand-Supply Gap'!I$84</f>
        <v>278.04278706492562</v>
      </c>
      <c r="J26" s="58"/>
      <c r="K26" s="297">
        <v>0.81945536593958934</v>
      </c>
      <c r="L26" s="297">
        <v>0.8207411487387628</v>
      </c>
      <c r="M26" s="297">
        <v>0.82379142534816907</v>
      </c>
      <c r="N26" s="297">
        <v>0.84961751810152641</v>
      </c>
      <c r="O26" s="297">
        <v>0.8660834612779057</v>
      </c>
      <c r="P26" s="297">
        <v>0.86272298481489229</v>
      </c>
    </row>
    <row r="27" spans="1:16" x14ac:dyDescent="0.25">
      <c r="A27" s="292" t="s">
        <v>30</v>
      </c>
      <c r="B27" s="292" t="s">
        <v>30</v>
      </c>
      <c r="C27" s="293" t="s">
        <v>419</v>
      </c>
      <c r="D27" s="270">
        <f>K27*' Demand-Supply Gap'!D$84</f>
        <v>51.150349745008505</v>
      </c>
      <c r="E27" s="270">
        <f>L27*' Demand-Supply Gap'!E$84</f>
        <v>53.963017004008975</v>
      </c>
      <c r="F27" s="270">
        <f>M27*' Demand-Supply Gap'!F$84</f>
        <v>55.869818766404457</v>
      </c>
      <c r="G27" s="270">
        <f>N27*' Demand-Supply Gap'!G$84</f>
        <v>50.006040590373665</v>
      </c>
      <c r="H27" s="270">
        <f>O27*' Demand-Supply Gap'!H$84</f>
        <v>46.681213659971895</v>
      </c>
      <c r="I27" s="270">
        <f>P27*' Demand-Supply Gap'!I$84</f>
        <v>44.242340326902337</v>
      </c>
      <c r="J27" s="58"/>
      <c r="K27" s="297">
        <v>0.18054463406041069</v>
      </c>
      <c r="L27" s="297">
        <v>0.1792588512612372</v>
      </c>
      <c r="M27" s="297">
        <v>0.17620857465183098</v>
      </c>
      <c r="N27" s="297">
        <v>0.15038248189847378</v>
      </c>
      <c r="O27" s="297">
        <v>0.13391653872209441</v>
      </c>
      <c r="P27" s="297">
        <v>0.13727701518510771</v>
      </c>
    </row>
    <row r="28" spans="1:16" ht="15.75" thickBot="1" x14ac:dyDescent="0.3">
      <c r="A28" s="238" t="s">
        <v>30</v>
      </c>
      <c r="B28" s="238" t="s">
        <v>30</v>
      </c>
      <c r="C28" s="275" t="s">
        <v>58</v>
      </c>
      <c r="D28" s="270">
        <f>K28*' Demand-Supply Gap'!D$84</f>
        <v>283.31138175999996</v>
      </c>
      <c r="E28" s="270">
        <f>L28*' Demand-Supply Gap'!E$84</f>
        <v>301.03404447999998</v>
      </c>
      <c r="F28" s="270">
        <f>M28*' Demand-Supply Gap'!F$84</f>
        <v>317.06640200000004</v>
      </c>
      <c r="G28" s="270">
        <f>N28*' Demand-Supply Gap'!G$84</f>
        <v>332.52570352000004</v>
      </c>
      <c r="H28" s="270">
        <f>O28*' Demand-Supply Gap'!H$84</f>
        <v>348.58438028215051</v>
      </c>
      <c r="I28" s="270">
        <f>P28*' Demand-Supply Gap'!I$84</f>
        <v>322.28512739182793</v>
      </c>
      <c r="J28" s="58"/>
      <c r="K28" s="298">
        <v>1</v>
      </c>
      <c r="L28" s="298">
        <v>1</v>
      </c>
      <c r="M28" s="298">
        <v>1</v>
      </c>
      <c r="N28" s="298">
        <v>1</v>
      </c>
      <c r="O28" s="298">
        <v>1</v>
      </c>
      <c r="P28" s="298">
        <v>1</v>
      </c>
    </row>
    <row r="29" spans="1:16" x14ac:dyDescent="0.25">
      <c r="A29" s="55" t="s">
        <v>39</v>
      </c>
      <c r="B29" s="55" t="s">
        <v>36</v>
      </c>
      <c r="C29" s="56" t="s">
        <v>418</v>
      </c>
      <c r="D29" s="45">
        <f>ROUND(K29*' Demand-Supply Gap'!D$97,2)</f>
        <v>45.64</v>
      </c>
      <c r="E29" s="45">
        <f>ROUND(L29*' Demand-Supply Gap'!E$97,2)</f>
        <v>46.57</v>
      </c>
      <c r="F29" s="45">
        <f>ROUND(M29*' Demand-Supply Gap'!F$97,2)</f>
        <v>46.64</v>
      </c>
      <c r="G29" s="45">
        <f>ROUND(N29*' Demand-Supply Gap'!G$97,2)</f>
        <v>46.59</v>
      </c>
      <c r="H29" s="45">
        <f>ROUND(O29*' Demand-Supply Gap'!H$97,2)</f>
        <v>47.33</v>
      </c>
      <c r="I29" s="45">
        <f>ROUND(P29*' Demand-Supply Gap'!I$97,2)</f>
        <v>48.07</v>
      </c>
      <c r="J29" s="58"/>
      <c r="K29" s="64">
        <v>0.86369999999999991</v>
      </c>
      <c r="L29" s="64">
        <v>0.86043999999999987</v>
      </c>
      <c r="M29" s="64">
        <v>0.86420000000000008</v>
      </c>
      <c r="N29" s="64">
        <v>0.86152000000000006</v>
      </c>
      <c r="O29" s="64">
        <v>0.8660000000000001</v>
      </c>
      <c r="P29" s="64">
        <v>0.86339999999999995</v>
      </c>
    </row>
    <row r="30" spans="1:16" x14ac:dyDescent="0.25">
      <c r="A30" s="55" t="s">
        <v>39</v>
      </c>
      <c r="B30" s="55" t="s">
        <v>36</v>
      </c>
      <c r="C30" s="56" t="s">
        <v>419</v>
      </c>
      <c r="D30" s="45">
        <f>ROUND(K30*' Demand-Supply Gap'!D$97,2)</f>
        <v>7.2</v>
      </c>
      <c r="E30" s="45">
        <f>ROUND(L30*' Demand-Supply Gap'!E$97,2)</f>
        <v>7.55</v>
      </c>
      <c r="F30" s="45">
        <f>ROUND(M30*' Demand-Supply Gap'!F$97,2)</f>
        <v>7.33</v>
      </c>
      <c r="G30" s="45">
        <f>ROUND(N30*' Demand-Supply Gap'!G$97,2)</f>
        <v>7.49</v>
      </c>
      <c r="H30" s="45">
        <f>ROUND(O30*' Demand-Supply Gap'!H$97,2)</f>
        <v>7.32</v>
      </c>
      <c r="I30" s="45">
        <f>ROUND(P30*' Demand-Supply Gap'!I$97,2)</f>
        <v>7.61</v>
      </c>
      <c r="J30" s="58"/>
      <c r="K30" s="64">
        <f t="shared" ref="K30:P30" si="46">K31-(SUM(K29:K29))</f>
        <v>0.13630000000000009</v>
      </c>
      <c r="L30" s="64">
        <f t="shared" si="46"/>
        <v>0.13956000000000013</v>
      </c>
      <c r="M30" s="64">
        <f t="shared" si="46"/>
        <v>0.13579999999999992</v>
      </c>
      <c r="N30" s="64">
        <f t="shared" si="46"/>
        <v>0.13847999999999994</v>
      </c>
      <c r="O30" s="64">
        <f t="shared" si="46"/>
        <v>0.1339999999999999</v>
      </c>
      <c r="P30" s="64">
        <f t="shared" si="46"/>
        <v>0.13660000000000005</v>
      </c>
    </row>
    <row r="31" spans="1:16" ht="15.75" thickBot="1" x14ac:dyDescent="0.3">
      <c r="A31" s="260" t="s">
        <v>39</v>
      </c>
      <c r="B31" s="260" t="s">
        <v>36</v>
      </c>
      <c r="C31" s="198" t="s">
        <v>58</v>
      </c>
      <c r="D31" s="202">
        <f>SUM(D29:D30)</f>
        <v>52.84</v>
      </c>
      <c r="E31" s="202">
        <f t="shared" ref="E31" si="47">SUM(E29:E30)</f>
        <v>54.12</v>
      </c>
      <c r="F31" s="202">
        <f t="shared" ref="F31" si="48">SUM(F29:F30)</f>
        <v>53.97</v>
      </c>
      <c r="G31" s="202">
        <f t="shared" ref="G31" si="49">SUM(G29:G30)</f>
        <v>54.080000000000005</v>
      </c>
      <c r="H31" s="202">
        <f t="shared" ref="H31" si="50">SUM(H29:H30)</f>
        <v>54.65</v>
      </c>
      <c r="I31" s="202">
        <f t="shared" ref="I31" si="51">SUM(I29:I30)</f>
        <v>55.68</v>
      </c>
      <c r="J31" s="58"/>
      <c r="K31" s="261">
        <v>1</v>
      </c>
      <c r="L31" s="261">
        <v>1</v>
      </c>
      <c r="M31" s="261">
        <v>1</v>
      </c>
      <c r="N31" s="261">
        <v>1</v>
      </c>
      <c r="O31" s="261">
        <v>1</v>
      </c>
      <c r="P31" s="261">
        <v>1</v>
      </c>
    </row>
    <row r="32" spans="1:16" x14ac:dyDescent="0.25">
      <c r="A32" s="55" t="s">
        <v>39</v>
      </c>
      <c r="B32" s="466" t="s">
        <v>53</v>
      </c>
      <c r="C32" s="56" t="s">
        <v>418</v>
      </c>
      <c r="D32" s="463">
        <f>K32*' Demand-Supply Gap'!D$106</f>
        <v>13.088488968</v>
      </c>
      <c r="E32" s="463">
        <f>L32*' Demand-Supply Gap'!E$106</f>
        <v>13.336372889399996</v>
      </c>
      <c r="F32" s="463">
        <f>M32*' Demand-Supply Gap'!F$106</f>
        <v>13.504556681999997</v>
      </c>
      <c r="G32" s="463">
        <f>N32*' Demand-Supply Gap'!G$106</f>
        <v>13.350323225999999</v>
      </c>
      <c r="H32" s="463">
        <f>O32*' Demand-Supply Gap'!H$106</f>
        <v>13.665559739399995</v>
      </c>
      <c r="I32" s="463">
        <f>P32*' Demand-Supply Gap'!I$106</f>
        <v>13.019597172999999</v>
      </c>
      <c r="J32" s="329"/>
      <c r="K32" s="64">
        <v>0.81359999999999988</v>
      </c>
      <c r="L32" s="64">
        <v>0.81433999999999984</v>
      </c>
      <c r="M32" s="64">
        <v>0.81809999999999994</v>
      </c>
      <c r="N32" s="64">
        <v>0.81581999999999988</v>
      </c>
      <c r="O32" s="64">
        <v>0.81725999999999988</v>
      </c>
      <c r="P32" s="64">
        <v>0.81729999999999992</v>
      </c>
    </row>
    <row r="33" spans="1:16" x14ac:dyDescent="0.25">
      <c r="A33" s="55" t="s">
        <v>39</v>
      </c>
      <c r="B33" s="462" t="s">
        <v>53</v>
      </c>
      <c r="C33" s="56" t="s">
        <v>419</v>
      </c>
      <c r="D33" s="463">
        <f>K33*' Demand-Supply Gap'!D$106</f>
        <v>2.9986410320000023</v>
      </c>
      <c r="E33" s="463">
        <f>L33*' Demand-Supply Gap'!E$106</f>
        <v>3.0405371106000025</v>
      </c>
      <c r="F33" s="463">
        <f>M33*' Demand-Supply Gap'!F$106</f>
        <v>3.0026633180000002</v>
      </c>
      <c r="G33" s="463">
        <f>N33*' Demand-Supply Gap'!G$106</f>
        <v>3.0139767740000019</v>
      </c>
      <c r="H33" s="463">
        <f>O33*' Demand-Supply Gap'!H$106</f>
        <v>3.0556302606000014</v>
      </c>
      <c r="I33" s="463">
        <f>P33*' Demand-Supply Gap'!I$106</f>
        <v>2.9104128270000014</v>
      </c>
      <c r="J33" s="329"/>
      <c r="K33" s="64">
        <f>K34-SUM(K32)</f>
        <v>0.18640000000000012</v>
      </c>
      <c r="L33" s="64">
        <f t="shared" ref="L33:P33" si="52">L34-SUM(L32)</f>
        <v>0.18566000000000016</v>
      </c>
      <c r="M33" s="64">
        <f t="shared" si="52"/>
        <v>0.18190000000000006</v>
      </c>
      <c r="N33" s="64">
        <f t="shared" si="52"/>
        <v>0.18418000000000012</v>
      </c>
      <c r="O33" s="64">
        <f t="shared" si="52"/>
        <v>0.18274000000000012</v>
      </c>
      <c r="P33" s="64">
        <f t="shared" si="52"/>
        <v>0.18270000000000008</v>
      </c>
    </row>
    <row r="34" spans="1:16" ht="15.75" thickBot="1" x14ac:dyDescent="0.3">
      <c r="A34" s="260" t="s">
        <v>39</v>
      </c>
      <c r="B34" s="260" t="s">
        <v>53</v>
      </c>
      <c r="C34" s="198" t="s">
        <v>58</v>
      </c>
      <c r="D34" s="202">
        <f>SUM(D32:D33)</f>
        <v>16.087130000000002</v>
      </c>
      <c r="E34" s="202">
        <f t="shared" ref="E34" si="53">SUM(E32:E33)</f>
        <v>16.376909999999999</v>
      </c>
      <c r="F34" s="202">
        <f t="shared" ref="F34" si="54">SUM(F32:F33)</f>
        <v>16.507219999999997</v>
      </c>
      <c r="G34" s="202">
        <f t="shared" ref="G34" si="55">SUM(G32:G33)</f>
        <v>16.3643</v>
      </c>
      <c r="H34" s="202">
        <f t="shared" ref="H34" si="56">SUM(H32:H33)</f>
        <v>16.721189999999996</v>
      </c>
      <c r="I34" s="202">
        <f t="shared" ref="I34" si="57">SUM(I32:I33)</f>
        <v>15.930010000000001</v>
      </c>
      <c r="J34" s="329"/>
      <c r="K34" s="261">
        <v>1</v>
      </c>
      <c r="L34" s="261">
        <v>1</v>
      </c>
      <c r="M34" s="261">
        <v>1</v>
      </c>
      <c r="N34" s="261">
        <v>1</v>
      </c>
      <c r="O34" s="261">
        <v>1</v>
      </c>
      <c r="P34" s="261">
        <v>1</v>
      </c>
    </row>
    <row r="35" spans="1:16" x14ac:dyDescent="0.25">
      <c r="A35" s="55" t="s">
        <v>39</v>
      </c>
      <c r="B35" s="465" t="s">
        <v>42</v>
      </c>
      <c r="C35" s="56" t="s">
        <v>418</v>
      </c>
      <c r="D35" s="464">
        <f>ROUND(K35*' Demand-Supply Gap'!D$115,2)</f>
        <v>15.44</v>
      </c>
      <c r="E35" s="464">
        <f>ROUND(L35*' Demand-Supply Gap'!E$115,2)</f>
        <v>15.7</v>
      </c>
      <c r="F35" s="464">
        <f>ROUND(M35*' Demand-Supply Gap'!F$115,2)</f>
        <v>15.86</v>
      </c>
      <c r="G35" s="464">
        <f>ROUND(N35*' Demand-Supply Gap'!G$115,2)</f>
        <v>15.63</v>
      </c>
      <c r="H35" s="464">
        <f>ROUND(O35*' Demand-Supply Gap'!H$115,2)</f>
        <v>15.94</v>
      </c>
      <c r="I35" s="464">
        <f>ROUND(P35*' Demand-Supply Gap'!I$115,2)</f>
        <v>14.79</v>
      </c>
      <c r="J35" s="58"/>
      <c r="K35" s="64">
        <v>0.78599999999999992</v>
      </c>
      <c r="L35" s="64">
        <v>0.78673999999999988</v>
      </c>
      <c r="M35" s="64">
        <v>0.79049999999999998</v>
      </c>
      <c r="N35" s="64">
        <v>0.78821999999999992</v>
      </c>
      <c r="O35" s="64">
        <v>0.78965999999999992</v>
      </c>
      <c r="P35" s="64">
        <v>0.78969999999999996</v>
      </c>
    </row>
    <row r="36" spans="1:16" x14ac:dyDescent="0.25">
      <c r="A36" s="55" t="s">
        <v>39</v>
      </c>
      <c r="B36" s="55" t="s">
        <v>42</v>
      </c>
      <c r="C36" s="56" t="s">
        <v>419</v>
      </c>
      <c r="D36" s="45">
        <f>ROUND(K36*' Demand-Supply Gap'!D$115,2)</f>
        <v>4.2</v>
      </c>
      <c r="E36" s="45">
        <f>ROUND(L36*' Demand-Supply Gap'!E$115,2)</f>
        <v>4.25</v>
      </c>
      <c r="F36" s="45">
        <f>ROUND(M36*' Demand-Supply Gap'!F$115,2)</f>
        <v>4.2</v>
      </c>
      <c r="G36" s="45">
        <f>ROUND(N36*' Demand-Supply Gap'!G$115,2)</f>
        <v>4.2</v>
      </c>
      <c r="H36" s="45">
        <f>ROUND(O36*' Demand-Supply Gap'!H$115,2)</f>
        <v>4.25</v>
      </c>
      <c r="I36" s="45">
        <f>ROUND(P36*' Demand-Supply Gap'!I$115,2)</f>
        <v>3.94</v>
      </c>
      <c r="J36" s="58"/>
      <c r="K36" s="64">
        <f>K37-SUM(K35)</f>
        <v>0.21400000000000008</v>
      </c>
      <c r="L36" s="64">
        <f t="shared" ref="L36:P36" si="58">L37-SUM(L35)</f>
        <v>0.21326000000000012</v>
      </c>
      <c r="M36" s="64">
        <f t="shared" si="58"/>
        <v>0.20950000000000002</v>
      </c>
      <c r="N36" s="64">
        <f t="shared" si="58"/>
        <v>0.21178000000000008</v>
      </c>
      <c r="O36" s="64">
        <f t="shared" si="58"/>
        <v>0.21034000000000008</v>
      </c>
      <c r="P36" s="64">
        <f t="shared" si="58"/>
        <v>0.21030000000000004</v>
      </c>
    </row>
    <row r="37" spans="1:16" ht="15.75" thickBot="1" x14ac:dyDescent="0.3">
      <c r="A37" s="260" t="s">
        <v>39</v>
      </c>
      <c r="B37" s="260" t="s">
        <v>42</v>
      </c>
      <c r="C37" s="198" t="s">
        <v>58</v>
      </c>
      <c r="D37" s="202">
        <f>SUM(D35:D36)</f>
        <v>19.64</v>
      </c>
      <c r="E37" s="202">
        <f t="shared" ref="E37" si="59">SUM(E35:E36)</f>
        <v>19.95</v>
      </c>
      <c r="F37" s="202">
        <f t="shared" ref="F37" si="60">SUM(F35:F36)</f>
        <v>20.059999999999999</v>
      </c>
      <c r="G37" s="202">
        <f t="shared" ref="G37" si="61">SUM(G35:G36)</f>
        <v>19.830000000000002</v>
      </c>
      <c r="H37" s="202">
        <f t="shared" ref="H37" si="62">SUM(H35:H36)</f>
        <v>20.189999999999998</v>
      </c>
      <c r="I37" s="202">
        <f t="shared" ref="I37" si="63">SUM(I35:I36)</f>
        <v>18.73</v>
      </c>
      <c r="J37" s="58"/>
      <c r="K37" s="261">
        <v>1</v>
      </c>
      <c r="L37" s="261">
        <v>1</v>
      </c>
      <c r="M37" s="261">
        <v>1</v>
      </c>
      <c r="N37" s="261">
        <v>1</v>
      </c>
      <c r="O37" s="261">
        <v>1</v>
      </c>
      <c r="P37" s="261">
        <v>1</v>
      </c>
    </row>
    <row r="38" spans="1:16" x14ac:dyDescent="0.25">
      <c r="A38" s="55" t="s">
        <v>39</v>
      </c>
      <c r="B38" s="55" t="s">
        <v>109</v>
      </c>
      <c r="C38" s="56" t="s">
        <v>418</v>
      </c>
      <c r="D38" s="45">
        <f>ROUND(K38*' Demand-Supply Gap'!D$124,2)</f>
        <v>2.48</v>
      </c>
      <c r="E38" s="45">
        <f>ROUND(L38*' Demand-Supply Gap'!E$124,2)</f>
        <v>2.59</v>
      </c>
      <c r="F38" s="45">
        <f>ROUND(M38*' Demand-Supply Gap'!F$124,2)</f>
        <v>2.57</v>
      </c>
      <c r="G38" s="45">
        <f>ROUND(N38*' Demand-Supply Gap'!G$124,2)</f>
        <v>2.4900000000000002</v>
      </c>
      <c r="H38" s="45">
        <f>ROUND(O38*' Demand-Supply Gap'!H$124,2)</f>
        <v>2.71</v>
      </c>
      <c r="I38" s="45">
        <f>ROUND(P38*' Demand-Supply Gap'!I$124,2)</f>
        <v>2.67</v>
      </c>
      <c r="J38" s="58"/>
      <c r="K38" s="64">
        <v>0.78949999999999998</v>
      </c>
      <c r="L38" s="64">
        <v>0.78623999999999994</v>
      </c>
      <c r="M38" s="64">
        <v>0.78999999999999992</v>
      </c>
      <c r="N38" s="64">
        <v>0.78732000000000002</v>
      </c>
      <c r="O38" s="64">
        <v>0.79179999999999995</v>
      </c>
      <c r="P38" s="64">
        <v>0.78920000000000001</v>
      </c>
    </row>
    <row r="39" spans="1:16" x14ac:dyDescent="0.25">
      <c r="A39" s="55" t="s">
        <v>39</v>
      </c>
      <c r="B39" s="55" t="s">
        <v>109</v>
      </c>
      <c r="C39" s="56" t="s">
        <v>419</v>
      </c>
      <c r="D39" s="45">
        <f>ROUND(K39*' Demand-Supply Gap'!D$124,2)</f>
        <v>0.66</v>
      </c>
      <c r="E39" s="45">
        <f>ROUND(L39*' Demand-Supply Gap'!E$124,2)</f>
        <v>0.7</v>
      </c>
      <c r="F39" s="45">
        <f>ROUND(M39*' Demand-Supply Gap'!F$124,2)</f>
        <v>0.68</v>
      </c>
      <c r="G39" s="45">
        <f>ROUND(N39*' Demand-Supply Gap'!G$124,2)</f>
        <v>0.67</v>
      </c>
      <c r="H39" s="45">
        <f>ROUND(O39*' Demand-Supply Gap'!H$124,2)</f>
        <v>0.71</v>
      </c>
      <c r="I39" s="45">
        <f>ROUND(P39*' Demand-Supply Gap'!I$124,2)</f>
        <v>0.71</v>
      </c>
      <c r="J39" s="58"/>
      <c r="K39" s="64">
        <f>K40-SUM(K38)</f>
        <v>0.21050000000000002</v>
      </c>
      <c r="L39" s="64">
        <f t="shared" ref="L39:P39" si="64">L40-(SUM(L38:L38))</f>
        <v>0.21376000000000006</v>
      </c>
      <c r="M39" s="64">
        <f t="shared" si="64"/>
        <v>0.21000000000000008</v>
      </c>
      <c r="N39" s="64">
        <f t="shared" si="64"/>
        <v>0.21267999999999998</v>
      </c>
      <c r="O39" s="64">
        <f t="shared" si="64"/>
        <v>0.20820000000000005</v>
      </c>
      <c r="P39" s="64">
        <f t="shared" si="64"/>
        <v>0.21079999999999999</v>
      </c>
    </row>
    <row r="40" spans="1:16" ht="15.75" thickBot="1" x14ac:dyDescent="0.3">
      <c r="A40" s="260" t="s">
        <v>39</v>
      </c>
      <c r="B40" s="260" t="s">
        <v>109</v>
      </c>
      <c r="C40" s="198" t="s">
        <v>58</v>
      </c>
      <c r="D40" s="202">
        <f>SUM(D38:D39)</f>
        <v>3.14</v>
      </c>
      <c r="E40" s="202">
        <f t="shared" ref="E40" si="65">SUM(E38:E39)</f>
        <v>3.29</v>
      </c>
      <c r="F40" s="202">
        <f t="shared" ref="F40" si="66">SUM(F38:F39)</f>
        <v>3.25</v>
      </c>
      <c r="G40" s="202">
        <f t="shared" ref="G40" si="67">SUM(G38:G39)</f>
        <v>3.16</v>
      </c>
      <c r="H40" s="202">
        <f t="shared" ref="H40" si="68">SUM(H38:H39)</f>
        <v>3.42</v>
      </c>
      <c r="I40" s="202">
        <f t="shared" ref="I40" si="69">SUM(I38:I39)</f>
        <v>3.38</v>
      </c>
      <c r="J40" s="58"/>
      <c r="K40" s="261">
        <v>1</v>
      </c>
      <c r="L40" s="261">
        <v>1</v>
      </c>
      <c r="M40" s="261">
        <v>1</v>
      </c>
      <c r="N40" s="261">
        <v>1</v>
      </c>
      <c r="O40" s="261">
        <v>1</v>
      </c>
      <c r="P40" s="261">
        <v>1</v>
      </c>
    </row>
    <row r="41" spans="1:16" x14ac:dyDescent="0.25">
      <c r="A41" s="55" t="s">
        <v>39</v>
      </c>
      <c r="B41" s="55" t="s">
        <v>106</v>
      </c>
      <c r="C41" s="56" t="s">
        <v>418</v>
      </c>
      <c r="D41" s="45">
        <f>ROUND(K41*' Demand-Supply Gap'!D$133,2)</f>
        <v>16.28</v>
      </c>
      <c r="E41" s="45">
        <f>ROUND(L41*' Demand-Supply Gap'!E$133,2)</f>
        <v>16.79</v>
      </c>
      <c r="F41" s="45">
        <f>ROUND(M41*' Demand-Supply Gap'!F$133,2)</f>
        <v>17</v>
      </c>
      <c r="G41" s="45">
        <f>ROUND(N41*' Demand-Supply Gap'!G$133,2)</f>
        <v>17.11</v>
      </c>
      <c r="H41" s="45">
        <f>ROUND(O41*' Demand-Supply Gap'!H$133,2)</f>
        <v>17.63</v>
      </c>
      <c r="I41" s="45">
        <f>ROUND(P41*' Demand-Supply Gap'!I$133,2)</f>
        <v>16.91</v>
      </c>
      <c r="J41" s="59"/>
      <c r="K41" s="64">
        <v>0.77375999999999989</v>
      </c>
      <c r="L41" s="64">
        <v>0.77049999999999996</v>
      </c>
      <c r="M41" s="64">
        <v>0.77425999999999995</v>
      </c>
      <c r="N41" s="64">
        <v>0.77107999999999988</v>
      </c>
      <c r="O41" s="64">
        <v>0.77605999999999997</v>
      </c>
      <c r="P41" s="64">
        <v>0.77345999999999993</v>
      </c>
    </row>
    <row r="42" spans="1:16" x14ac:dyDescent="0.25">
      <c r="A42" s="55" t="s">
        <v>39</v>
      </c>
      <c r="B42" s="55" t="s">
        <v>106</v>
      </c>
      <c r="C42" s="56" t="s">
        <v>419</v>
      </c>
      <c r="D42" s="45">
        <f>ROUND(K42*' Demand-Supply Gap'!D$133,2)</f>
        <v>4.76</v>
      </c>
      <c r="E42" s="45">
        <f>ROUND(L42*' Demand-Supply Gap'!E$133,2)</f>
        <v>5</v>
      </c>
      <c r="F42" s="45">
        <f>ROUND(M42*' Demand-Supply Gap'!F$133,2)</f>
        <v>4.96</v>
      </c>
      <c r="G42" s="45">
        <f>ROUND(N42*' Demand-Supply Gap'!G$133,2)</f>
        <v>5.08</v>
      </c>
      <c r="H42" s="45">
        <f>ROUND(O42*' Demand-Supply Gap'!H$133,2)</f>
        <v>5.09</v>
      </c>
      <c r="I42" s="45">
        <f>ROUND(P42*' Demand-Supply Gap'!I$133,2)</f>
        <v>4.95</v>
      </c>
      <c r="J42" s="58"/>
      <c r="K42" s="64">
        <f t="shared" ref="K42:P42" si="70">K43-(SUM(K41:K41))</f>
        <v>0.22624000000000011</v>
      </c>
      <c r="L42" s="64">
        <f t="shared" si="70"/>
        <v>0.22950000000000004</v>
      </c>
      <c r="M42" s="64">
        <f t="shared" si="70"/>
        <v>0.22574000000000005</v>
      </c>
      <c r="N42" s="64">
        <f t="shared" si="70"/>
        <v>0.22892000000000012</v>
      </c>
      <c r="O42" s="64">
        <f t="shared" si="70"/>
        <v>0.22394000000000003</v>
      </c>
      <c r="P42" s="64">
        <f t="shared" si="70"/>
        <v>0.22654000000000007</v>
      </c>
    </row>
    <row r="43" spans="1:16" ht="15.75" thickBot="1" x14ac:dyDescent="0.3">
      <c r="A43" s="260" t="s">
        <v>39</v>
      </c>
      <c r="B43" s="260" t="s">
        <v>106</v>
      </c>
      <c r="C43" s="198" t="s">
        <v>58</v>
      </c>
      <c r="D43" s="202">
        <f>SUM(D41:D42)</f>
        <v>21.04</v>
      </c>
      <c r="E43" s="202">
        <f t="shared" ref="E43" si="71">SUM(E41:E42)</f>
        <v>21.79</v>
      </c>
      <c r="F43" s="202">
        <f t="shared" ref="F43" si="72">SUM(F41:F42)</f>
        <v>21.96</v>
      </c>
      <c r="G43" s="202">
        <f t="shared" ref="G43" si="73">SUM(G41:G42)</f>
        <v>22.189999999999998</v>
      </c>
      <c r="H43" s="202">
        <f t="shared" ref="H43" si="74">SUM(H41:H42)</f>
        <v>22.72</v>
      </c>
      <c r="I43" s="202">
        <f t="shared" ref="I43" si="75">SUM(I41:I42)</f>
        <v>21.86</v>
      </c>
      <c r="J43" s="58"/>
      <c r="K43" s="261">
        <v>1</v>
      </c>
      <c r="L43" s="261">
        <v>1</v>
      </c>
      <c r="M43" s="261">
        <v>1</v>
      </c>
      <c r="N43" s="261">
        <v>1</v>
      </c>
      <c r="O43" s="261">
        <v>1</v>
      </c>
      <c r="P43" s="261">
        <v>1</v>
      </c>
    </row>
    <row r="44" spans="1:16" x14ac:dyDescent="0.25">
      <c r="A44" s="55" t="s">
        <v>39</v>
      </c>
      <c r="B44" s="55" t="s">
        <v>259</v>
      </c>
      <c r="C44" s="56" t="s">
        <v>418</v>
      </c>
      <c r="D44" s="45">
        <f>ROUND(K44*' Demand-Supply Gap'!D$142,2)</f>
        <v>10.8</v>
      </c>
      <c r="E44" s="45">
        <f>ROUND(L44*' Demand-Supply Gap'!E$142,2)</f>
        <v>10.76</v>
      </c>
      <c r="F44" s="45">
        <f>ROUND(M44*' Demand-Supply Gap'!F$142,2)</f>
        <v>10.91</v>
      </c>
      <c r="G44" s="45">
        <f>ROUND(N44*' Demand-Supply Gap'!G$142,2)</f>
        <v>10.87</v>
      </c>
      <c r="H44" s="45">
        <f>ROUND(O44*' Demand-Supply Gap'!H$142,2)</f>
        <v>11.1</v>
      </c>
      <c r="I44" s="45">
        <f>ROUND(P44*' Demand-Supply Gap'!I$142,2)</f>
        <v>10.57</v>
      </c>
      <c r="J44" s="58"/>
      <c r="K44" s="64">
        <v>0.78769999999999996</v>
      </c>
      <c r="L44" s="64">
        <v>0.78443999999999992</v>
      </c>
      <c r="M44" s="64">
        <v>0.7881999999999999</v>
      </c>
      <c r="N44" s="64">
        <v>0.78501999999999994</v>
      </c>
      <c r="O44" s="64">
        <v>0.78999999999999992</v>
      </c>
      <c r="P44" s="64">
        <v>0.78739999999999999</v>
      </c>
    </row>
    <row r="45" spans="1:16" x14ac:dyDescent="0.25">
      <c r="A45" s="55" t="s">
        <v>39</v>
      </c>
      <c r="B45" s="55" t="s">
        <v>259</v>
      </c>
      <c r="C45" s="56" t="s">
        <v>419</v>
      </c>
      <c r="D45" s="45">
        <f>ROUND(K45*' Demand-Supply Gap'!D$142,2)</f>
        <v>2.91</v>
      </c>
      <c r="E45" s="45">
        <f>ROUND(L45*' Demand-Supply Gap'!E$142,2)</f>
        <v>2.96</v>
      </c>
      <c r="F45" s="45">
        <f>ROUND(M45*' Demand-Supply Gap'!F$142,2)</f>
        <v>2.93</v>
      </c>
      <c r="G45" s="45">
        <f>ROUND(N45*' Demand-Supply Gap'!G$142,2)</f>
        <v>2.98</v>
      </c>
      <c r="H45" s="45">
        <f>ROUND(O45*' Demand-Supply Gap'!H$142,2)</f>
        <v>2.95</v>
      </c>
      <c r="I45" s="45">
        <f>ROUND(P45*' Demand-Supply Gap'!I$142,2)</f>
        <v>2.85</v>
      </c>
      <c r="J45" s="58"/>
      <c r="K45" s="64">
        <f t="shared" ref="K45:P45" si="76">K46-(SUM(K44:K44))</f>
        <v>0.21230000000000004</v>
      </c>
      <c r="L45" s="64">
        <f t="shared" si="76"/>
        <v>0.21556000000000008</v>
      </c>
      <c r="M45" s="64">
        <f t="shared" si="76"/>
        <v>0.2118000000000001</v>
      </c>
      <c r="N45" s="64">
        <f t="shared" si="76"/>
        <v>0.21498000000000006</v>
      </c>
      <c r="O45" s="64">
        <f t="shared" si="76"/>
        <v>0.21000000000000008</v>
      </c>
      <c r="P45" s="64">
        <f t="shared" si="76"/>
        <v>0.21260000000000001</v>
      </c>
    </row>
    <row r="46" spans="1:16" ht="15.75" thickBot="1" x14ac:dyDescent="0.3">
      <c r="A46" s="260" t="s">
        <v>39</v>
      </c>
      <c r="B46" s="260" t="s">
        <v>259</v>
      </c>
      <c r="C46" s="198" t="s">
        <v>58</v>
      </c>
      <c r="D46" s="202">
        <f>SUM(D44:D45)</f>
        <v>13.71</v>
      </c>
      <c r="E46" s="202">
        <f t="shared" ref="E46" si="77">SUM(E44:E45)</f>
        <v>13.719999999999999</v>
      </c>
      <c r="F46" s="202">
        <f t="shared" ref="F46" si="78">SUM(F44:F45)</f>
        <v>13.84</v>
      </c>
      <c r="G46" s="202">
        <f t="shared" ref="G46" si="79">SUM(G44:G45)</f>
        <v>13.85</v>
      </c>
      <c r="H46" s="202">
        <f t="shared" ref="H46" si="80">SUM(H44:H45)</f>
        <v>14.05</v>
      </c>
      <c r="I46" s="202">
        <f t="shared" ref="I46" si="81">SUM(I44:I45)</f>
        <v>13.42</v>
      </c>
      <c r="J46" s="58"/>
      <c r="K46" s="261">
        <v>1</v>
      </c>
      <c r="L46" s="261">
        <v>1</v>
      </c>
      <c r="M46" s="261">
        <v>1</v>
      </c>
      <c r="N46" s="261">
        <v>1</v>
      </c>
      <c r="O46" s="261">
        <v>1</v>
      </c>
      <c r="P46" s="261">
        <v>1</v>
      </c>
    </row>
    <row r="47" spans="1:16" x14ac:dyDescent="0.25">
      <c r="A47" s="55" t="s">
        <v>39</v>
      </c>
      <c r="B47" s="55" t="s">
        <v>107</v>
      </c>
      <c r="C47" s="56" t="s">
        <v>418</v>
      </c>
      <c r="D47" s="45">
        <f>ROUND(K47*' Demand-Supply Gap'!D$151,2)</f>
        <v>14.78</v>
      </c>
      <c r="E47" s="45">
        <f>ROUND(L47*' Demand-Supply Gap'!E$151,2)</f>
        <v>14.95</v>
      </c>
      <c r="F47" s="45">
        <f>ROUND(M47*' Demand-Supply Gap'!F$151,2)</f>
        <v>15.01</v>
      </c>
      <c r="G47" s="45">
        <f>ROUND(N47*' Demand-Supply Gap'!G$151,2)</f>
        <v>14.99</v>
      </c>
      <c r="H47" s="45">
        <f>ROUND(O47*' Demand-Supply Gap'!H$151,2)</f>
        <v>15.19</v>
      </c>
      <c r="I47" s="45">
        <f>ROUND(P47*' Demand-Supply Gap'!I$151,2)</f>
        <v>14.24</v>
      </c>
      <c r="J47" s="58"/>
      <c r="K47" s="64">
        <v>0.8166000000000001</v>
      </c>
      <c r="L47" s="64">
        <v>0.81860000000000011</v>
      </c>
      <c r="M47" s="64">
        <v>0.81740000000000002</v>
      </c>
      <c r="N47" s="64">
        <v>0.81700000000000006</v>
      </c>
      <c r="O47" s="64">
        <v>0.81440000000000012</v>
      </c>
      <c r="P47" s="64">
        <v>0.82</v>
      </c>
    </row>
    <row r="48" spans="1:16" x14ac:dyDescent="0.25">
      <c r="A48" s="55" t="s">
        <v>39</v>
      </c>
      <c r="B48" s="55" t="s">
        <v>107</v>
      </c>
      <c r="C48" s="56" t="s">
        <v>419</v>
      </c>
      <c r="D48" s="45">
        <f>ROUND(K48*' Demand-Supply Gap'!D$151,2)</f>
        <v>3.32</v>
      </c>
      <c r="E48" s="45">
        <f>ROUND(L48*' Demand-Supply Gap'!E$151,2)</f>
        <v>3.31</v>
      </c>
      <c r="F48" s="45">
        <f>ROUND(M48*' Demand-Supply Gap'!F$151,2)</f>
        <v>3.35</v>
      </c>
      <c r="G48" s="45">
        <f>ROUND(N48*' Demand-Supply Gap'!G$151,2)</f>
        <v>3.36</v>
      </c>
      <c r="H48" s="45">
        <f>ROUND(O48*' Demand-Supply Gap'!H$151,2)</f>
        <v>3.46</v>
      </c>
      <c r="I48" s="45">
        <f>ROUND(P48*' Demand-Supply Gap'!I$151,2)</f>
        <v>3.13</v>
      </c>
      <c r="J48" s="58"/>
      <c r="K48" s="64">
        <f t="shared" ref="K48:P48" si="82">K49-(SUM(K47:K47))</f>
        <v>0.1833999999999999</v>
      </c>
      <c r="L48" s="64">
        <f t="shared" si="82"/>
        <v>0.18139999999999989</v>
      </c>
      <c r="M48" s="64">
        <f t="shared" si="82"/>
        <v>0.18259999999999998</v>
      </c>
      <c r="N48" s="64">
        <f t="shared" si="82"/>
        <v>0.18299999999999994</v>
      </c>
      <c r="O48" s="64">
        <f t="shared" si="82"/>
        <v>0.18559999999999988</v>
      </c>
      <c r="P48" s="64">
        <f t="shared" si="82"/>
        <v>0.18000000000000005</v>
      </c>
    </row>
    <row r="49" spans="1:16" ht="15.75" thickBot="1" x14ac:dyDescent="0.3">
      <c r="A49" s="260" t="s">
        <v>39</v>
      </c>
      <c r="B49" s="260" t="s">
        <v>107</v>
      </c>
      <c r="C49" s="198" t="s">
        <v>58</v>
      </c>
      <c r="D49" s="202">
        <f>SUM(D47:D48)</f>
        <v>18.099999999999998</v>
      </c>
      <c r="E49" s="202">
        <f t="shared" ref="E49" si="83">SUM(E47:E48)</f>
        <v>18.259999999999998</v>
      </c>
      <c r="F49" s="202">
        <f t="shared" ref="F49" si="84">SUM(F47:F48)</f>
        <v>18.36</v>
      </c>
      <c r="G49" s="202">
        <f t="shared" ref="G49" si="85">SUM(G47:G48)</f>
        <v>18.350000000000001</v>
      </c>
      <c r="H49" s="202">
        <f t="shared" ref="H49" si="86">SUM(H47:H48)</f>
        <v>18.649999999999999</v>
      </c>
      <c r="I49" s="202">
        <f t="shared" ref="I49" si="87">SUM(I47:I48)</f>
        <v>17.37</v>
      </c>
      <c r="J49" s="58"/>
      <c r="K49" s="261">
        <v>1</v>
      </c>
      <c r="L49" s="261">
        <v>1</v>
      </c>
      <c r="M49" s="261">
        <v>1</v>
      </c>
      <c r="N49" s="261">
        <v>1</v>
      </c>
      <c r="O49" s="261">
        <v>1</v>
      </c>
      <c r="P49" s="261">
        <v>1</v>
      </c>
    </row>
    <row r="50" spans="1:16" x14ac:dyDescent="0.25">
      <c r="A50" s="55" t="s">
        <v>39</v>
      </c>
      <c r="B50" s="55" t="s">
        <v>54</v>
      </c>
      <c r="C50" s="56" t="s">
        <v>418</v>
      </c>
      <c r="D50" s="45">
        <f>K50*' Demand-Supply Gap'!D$160</f>
        <v>29.054521994472005</v>
      </c>
      <c r="E50" s="45">
        <f>L50*' Demand-Supply Gap'!E$160</f>
        <v>29.296218675720002</v>
      </c>
      <c r="F50" s="45">
        <f>M50*' Demand-Supply Gap'!F$160</f>
        <v>29.290911480168006</v>
      </c>
      <c r="G50" s="45">
        <f>N50*' Demand-Supply Gap'!G$160</f>
        <v>29.239775444600006</v>
      </c>
      <c r="H50" s="45">
        <f>O50*' Demand-Supply Gap'!H$160</f>
        <v>28.498796922672003</v>
      </c>
      <c r="I50" s="45">
        <f>P50*' Demand-Supply Gap'!I$160</f>
        <v>27.492014485000006</v>
      </c>
      <c r="J50" s="60"/>
      <c r="K50" s="64">
        <v>0.82210000000000005</v>
      </c>
      <c r="L50" s="64">
        <v>0.82410000000000005</v>
      </c>
      <c r="M50" s="64">
        <v>0.82290000000000008</v>
      </c>
      <c r="N50" s="64">
        <v>0.82250000000000012</v>
      </c>
      <c r="O50" s="64">
        <v>0.81990000000000007</v>
      </c>
      <c r="P50" s="64">
        <v>0.82550000000000001</v>
      </c>
    </row>
    <row r="51" spans="1:16" x14ac:dyDescent="0.25">
      <c r="A51" s="55" t="s">
        <v>39</v>
      </c>
      <c r="B51" s="55" t="s">
        <v>54</v>
      </c>
      <c r="C51" s="56" t="s">
        <v>419</v>
      </c>
      <c r="D51" s="45">
        <f>K51*' Demand-Supply Gap'!D$160</f>
        <v>6.2873123255279992</v>
      </c>
      <c r="E51" s="45">
        <f>L51*' Demand-Supply Gap'!E$160</f>
        <v>6.2531305242799986</v>
      </c>
      <c r="F51" s="45">
        <f>M51*' Demand-Supply Gap'!F$160</f>
        <v>6.3038284398319977</v>
      </c>
      <c r="G51" s="45">
        <f>N51*' Demand-Supply Gap'!G$160</f>
        <v>6.3101035153999963</v>
      </c>
      <c r="H51" s="45">
        <f>O51*' Demand-Supply Gap'!H$160</f>
        <v>6.2600723573279975</v>
      </c>
      <c r="I51" s="45">
        <f>P51*' Demand-Supply Gap'!I$160</f>
        <v>5.8114555150000005</v>
      </c>
      <c r="J51" s="58"/>
      <c r="K51" s="64">
        <f t="shared" ref="K51:P51" si="88">K52-(SUM(K50:K50))</f>
        <v>0.17789999999999995</v>
      </c>
      <c r="L51" s="64">
        <f t="shared" si="88"/>
        <v>0.17589999999999995</v>
      </c>
      <c r="M51" s="64">
        <f t="shared" si="88"/>
        <v>0.17709999999999992</v>
      </c>
      <c r="N51" s="64">
        <f t="shared" si="88"/>
        <v>0.17749999999999988</v>
      </c>
      <c r="O51" s="64">
        <f t="shared" si="88"/>
        <v>0.18009999999999993</v>
      </c>
      <c r="P51" s="64">
        <f t="shared" si="88"/>
        <v>0.17449999999999999</v>
      </c>
    </row>
    <row r="52" spans="1:16" ht="15.75" thickBot="1" x14ac:dyDescent="0.3">
      <c r="A52" s="260" t="s">
        <v>39</v>
      </c>
      <c r="B52" s="260" t="s">
        <v>54</v>
      </c>
      <c r="C52" s="198" t="s">
        <v>58</v>
      </c>
      <c r="D52" s="202">
        <f>SUM(D50:D51)</f>
        <v>35.341834320000004</v>
      </c>
      <c r="E52" s="202">
        <f t="shared" ref="E52" si="89">SUM(E50:E51)</f>
        <v>35.549349200000002</v>
      </c>
      <c r="F52" s="202">
        <f t="shared" ref="F52" si="90">SUM(F50:F51)</f>
        <v>35.594739920000002</v>
      </c>
      <c r="G52" s="202">
        <f t="shared" ref="G52" si="91">SUM(G50:G51)</f>
        <v>35.549878960000001</v>
      </c>
      <c r="H52" s="202">
        <f t="shared" ref="H52" si="92">SUM(H50:H51)</f>
        <v>34.758869279999999</v>
      </c>
      <c r="I52" s="202">
        <f t="shared" ref="I52" si="93">SUM(I50:I51)</f>
        <v>33.303470000000004</v>
      </c>
      <c r="J52" s="58"/>
      <c r="K52" s="261">
        <v>1</v>
      </c>
      <c r="L52" s="261">
        <v>1</v>
      </c>
      <c r="M52" s="261">
        <v>1</v>
      </c>
      <c r="N52" s="261">
        <v>1</v>
      </c>
      <c r="O52" s="261">
        <v>1</v>
      </c>
      <c r="P52" s="261">
        <v>1</v>
      </c>
    </row>
    <row r="53" spans="1:16" x14ac:dyDescent="0.25">
      <c r="A53" s="292" t="s">
        <v>39</v>
      </c>
      <c r="B53" s="292" t="s">
        <v>39</v>
      </c>
      <c r="C53" s="293" t="s">
        <v>418</v>
      </c>
      <c r="D53" s="270">
        <f>K53*' Demand-Supply Gap'!D$169</f>
        <v>140.33766725898801</v>
      </c>
      <c r="E53" s="270">
        <f>L53*' Demand-Supply Gap'!E$169</f>
        <v>144.11038955419855</v>
      </c>
      <c r="F53" s="270">
        <f>M53*' Demand-Supply Gap'!F$169</f>
        <v>147.59435798368156</v>
      </c>
      <c r="G53" s="270">
        <f>N53*' Demand-Supply Gap'!G$169</f>
        <v>152.07565969321288</v>
      </c>
      <c r="H53" s="270">
        <f>O53*' Demand-Supply Gap'!H$169</f>
        <v>155.91531111835241</v>
      </c>
      <c r="I53" s="270">
        <f>P53*' Demand-Supply Gap'!I$169</f>
        <v>146.05305109096611</v>
      </c>
      <c r="J53" s="58"/>
      <c r="K53" s="297">
        <v>0.82025492209054884</v>
      </c>
      <c r="L53" s="297">
        <v>0.81937974817481696</v>
      </c>
      <c r="M53" s="297">
        <v>0.82153131756842157</v>
      </c>
      <c r="N53" s="297">
        <v>0.81947250983127196</v>
      </c>
      <c r="O53" s="297">
        <v>0.82125895429812679</v>
      </c>
      <c r="P53" s="297">
        <v>0.82238965738293701</v>
      </c>
    </row>
    <row r="54" spans="1:16" x14ac:dyDescent="0.25">
      <c r="A54" s="292" t="s">
        <v>39</v>
      </c>
      <c r="B54" s="292" t="s">
        <v>39</v>
      </c>
      <c r="C54" s="293" t="s">
        <v>419</v>
      </c>
      <c r="D54" s="270">
        <f>K54*' Demand-Supply Gap'!D$169</f>
        <v>30.752640741012023</v>
      </c>
      <c r="E54" s="270">
        <f>L54*' Demand-Supply Gap'!E$169</f>
        <v>31.767022445801498</v>
      </c>
      <c r="F54" s="270">
        <f>M54*' Demand-Supply Gap'!F$169</f>
        <v>32.0632580163185</v>
      </c>
      <c r="G54" s="270">
        <f>N54*' Demand-Supply Gap'!G$169</f>
        <v>33.501840306787152</v>
      </c>
      <c r="H54" s="270">
        <f>O54*' Demand-Supply Gap'!H$169</f>
        <v>33.93383488164757</v>
      </c>
      <c r="I54" s="270">
        <f>P54*' Demand-Supply Gap'!I$169</f>
        <v>31.542872909033868</v>
      </c>
      <c r="J54" s="58"/>
      <c r="K54" s="297">
        <v>0.17974507790945132</v>
      </c>
      <c r="L54" s="297">
        <v>0.18062025182518318</v>
      </c>
      <c r="M54" s="297">
        <v>0.1784686824315786</v>
      </c>
      <c r="N54" s="297">
        <v>0.18052749016872816</v>
      </c>
      <c r="O54" s="297">
        <v>0.17874104570187305</v>
      </c>
      <c r="P54" s="297">
        <v>0.17761034261706293</v>
      </c>
    </row>
    <row r="55" spans="1:16" ht="15.75" thickBot="1" x14ac:dyDescent="0.3">
      <c r="A55" s="238" t="s">
        <v>39</v>
      </c>
      <c r="B55" s="238" t="s">
        <v>39</v>
      </c>
      <c r="C55" s="275" t="s">
        <v>58</v>
      </c>
      <c r="D55" s="270">
        <f>K55*' Demand-Supply Gap'!D$169</f>
        <v>171.09030799999999</v>
      </c>
      <c r="E55" s="270">
        <f>L55*' Demand-Supply Gap'!E$169</f>
        <v>175.87741200000002</v>
      </c>
      <c r="F55" s="270">
        <f>M55*' Demand-Supply Gap'!F$169</f>
        <v>179.65761600000002</v>
      </c>
      <c r="G55" s="270">
        <f>N55*' Demand-Supply Gap'!G$169</f>
        <v>185.57750000000001</v>
      </c>
      <c r="H55" s="270">
        <f>O55*' Demand-Supply Gap'!H$169</f>
        <v>189.84914599999999</v>
      </c>
      <c r="I55" s="270">
        <f>P55*' Demand-Supply Gap'!I$169</f>
        <v>177.595924</v>
      </c>
      <c r="J55" s="58"/>
      <c r="K55" s="298">
        <v>1</v>
      </c>
      <c r="L55" s="298">
        <v>1</v>
      </c>
      <c r="M55" s="298">
        <v>1</v>
      </c>
      <c r="N55" s="298">
        <v>1</v>
      </c>
      <c r="O55" s="298">
        <v>1</v>
      </c>
      <c r="P55" s="298">
        <v>1</v>
      </c>
    </row>
    <row r="56" spans="1:16" x14ac:dyDescent="0.25">
      <c r="A56" s="55" t="s">
        <v>38</v>
      </c>
      <c r="B56" s="55" t="s">
        <v>34</v>
      </c>
      <c r="C56" s="56" t="s">
        <v>418</v>
      </c>
      <c r="D56" s="45">
        <f>ROUND(K56*' Demand-Supply Gap'!D$182,2)</f>
        <v>121.63</v>
      </c>
      <c r="E56" s="45">
        <f>ROUND(L56*' Demand-Supply Gap'!E$182,2)</f>
        <v>121.35</v>
      </c>
      <c r="F56" s="45">
        <f>ROUND(M56*' Demand-Supply Gap'!F$182,2)</f>
        <v>131.68</v>
      </c>
      <c r="G56" s="45">
        <f>ROUND(N56*' Demand-Supply Gap'!G$182,2)</f>
        <v>139.15</v>
      </c>
      <c r="H56" s="45">
        <f>ROUND(O56*' Demand-Supply Gap'!H$182,2)</f>
        <v>140.88999999999999</v>
      </c>
      <c r="I56" s="45">
        <f>ROUND(P56*' Demand-Supply Gap'!I$182,2)</f>
        <v>130.66999999999999</v>
      </c>
      <c r="J56" s="58"/>
      <c r="K56" s="64">
        <v>0.7964</v>
      </c>
      <c r="L56" s="64">
        <v>0.79313999999999996</v>
      </c>
      <c r="M56" s="64">
        <v>0.79689999999999994</v>
      </c>
      <c r="N56" s="64">
        <v>0.79421999999999993</v>
      </c>
      <c r="O56" s="64">
        <v>0.79869999999999997</v>
      </c>
      <c r="P56" s="64">
        <v>0.79610000000000003</v>
      </c>
    </row>
    <row r="57" spans="1:16" x14ac:dyDescent="0.25">
      <c r="A57" s="55" t="s">
        <v>38</v>
      </c>
      <c r="B57" s="55" t="s">
        <v>34</v>
      </c>
      <c r="C57" s="56" t="s">
        <v>419</v>
      </c>
      <c r="D57" s="45">
        <f>ROUND(K57*' Demand-Supply Gap'!D$182,2)</f>
        <v>31.1</v>
      </c>
      <c r="E57" s="45">
        <f>ROUND(L57*' Demand-Supply Gap'!E$182,2)</f>
        <v>31.65</v>
      </c>
      <c r="F57" s="45">
        <f>ROUND(M57*' Demand-Supply Gap'!F$182,2)</f>
        <v>33.56</v>
      </c>
      <c r="G57" s="45">
        <f>ROUND(N57*' Demand-Supply Gap'!G$182,2)</f>
        <v>36.049999999999997</v>
      </c>
      <c r="H57" s="45">
        <f>ROUND(O57*' Demand-Supply Gap'!H$182,2)</f>
        <v>35.51</v>
      </c>
      <c r="I57" s="45">
        <f>ROUND(P57*' Demand-Supply Gap'!I$182,2)</f>
        <v>33.47</v>
      </c>
      <c r="J57" s="58"/>
      <c r="K57" s="64">
        <f t="shared" ref="K57:P57" si="94">K58-(SUM(K56:K56))</f>
        <v>0.2036</v>
      </c>
      <c r="L57" s="64">
        <f t="shared" si="94"/>
        <v>0.20686000000000004</v>
      </c>
      <c r="M57" s="64">
        <f t="shared" si="94"/>
        <v>0.20310000000000006</v>
      </c>
      <c r="N57" s="64">
        <f t="shared" si="94"/>
        <v>0.20578000000000007</v>
      </c>
      <c r="O57" s="64">
        <f t="shared" si="94"/>
        <v>0.20130000000000003</v>
      </c>
      <c r="P57" s="64">
        <f t="shared" si="94"/>
        <v>0.20389999999999997</v>
      </c>
    </row>
    <row r="58" spans="1:16" ht="15.75" thickBot="1" x14ac:dyDescent="0.3">
      <c r="A58" s="260" t="s">
        <v>38</v>
      </c>
      <c r="B58" s="260" t="s">
        <v>34</v>
      </c>
      <c r="C58" s="198" t="s">
        <v>58</v>
      </c>
      <c r="D58" s="202">
        <f>SUM(D56:D57)</f>
        <v>152.72999999999999</v>
      </c>
      <c r="E58" s="202">
        <f t="shared" ref="E58" si="95">SUM(E56:E57)</f>
        <v>153</v>
      </c>
      <c r="F58" s="202">
        <f t="shared" ref="F58" si="96">SUM(F56:F57)</f>
        <v>165.24</v>
      </c>
      <c r="G58" s="202">
        <f t="shared" ref="G58" si="97">SUM(G56:G57)</f>
        <v>175.2</v>
      </c>
      <c r="H58" s="202">
        <f t="shared" ref="H58" si="98">SUM(H56:H57)</f>
        <v>176.39999999999998</v>
      </c>
      <c r="I58" s="202">
        <f t="shared" ref="I58" si="99">SUM(I56:I57)</f>
        <v>164.14</v>
      </c>
      <c r="J58" s="58"/>
      <c r="K58" s="261">
        <v>1</v>
      </c>
      <c r="L58" s="261">
        <v>1</v>
      </c>
      <c r="M58" s="261">
        <v>1</v>
      </c>
      <c r="N58" s="261">
        <v>1</v>
      </c>
      <c r="O58" s="261">
        <v>1</v>
      </c>
      <c r="P58" s="261">
        <v>1</v>
      </c>
    </row>
    <row r="59" spans="1:16" x14ac:dyDescent="0.25">
      <c r="A59" s="55" t="s">
        <v>38</v>
      </c>
      <c r="B59" s="55" t="s">
        <v>105</v>
      </c>
      <c r="C59" s="56" t="s">
        <v>418</v>
      </c>
      <c r="D59" s="45">
        <f>ROUND(K59*' Demand-Supply Gap'!D$191,2)</f>
        <v>4.1900000000000004</v>
      </c>
      <c r="E59" s="45">
        <f>ROUND(L59*' Demand-Supply Gap'!E$191,2)</f>
        <v>4.21</v>
      </c>
      <c r="F59" s="45">
        <f>ROUND(M59*' Demand-Supply Gap'!F$191,2)</f>
        <v>3.46</v>
      </c>
      <c r="G59" s="45">
        <f>ROUND(N59*' Demand-Supply Gap'!G$191,2)</f>
        <v>3.43</v>
      </c>
      <c r="H59" s="45">
        <f>ROUND(O59*' Demand-Supply Gap'!H$191,2)</f>
        <v>4.09</v>
      </c>
      <c r="I59" s="45">
        <f>ROUND(P59*' Demand-Supply Gap'!I$191,2)</f>
        <v>4.6399999999999997</v>
      </c>
      <c r="J59" s="58"/>
      <c r="K59" s="64">
        <v>0.82500000000000007</v>
      </c>
      <c r="L59" s="64">
        <v>0.82174000000000003</v>
      </c>
      <c r="M59" s="64">
        <v>0.82550000000000001</v>
      </c>
      <c r="N59" s="64">
        <v>0.82232000000000005</v>
      </c>
      <c r="O59" s="64">
        <v>0.82730000000000004</v>
      </c>
      <c r="P59" s="64">
        <v>0.8247000000000001</v>
      </c>
    </row>
    <row r="60" spans="1:16" x14ac:dyDescent="0.25">
      <c r="A60" s="55" t="s">
        <v>38</v>
      </c>
      <c r="B60" s="55" t="s">
        <v>105</v>
      </c>
      <c r="C60" s="56" t="s">
        <v>419</v>
      </c>
      <c r="D60" s="45">
        <f>ROUND(K60*' Demand-Supply Gap'!D$191,2)</f>
        <v>0.89</v>
      </c>
      <c r="E60" s="45">
        <f>ROUND(L60*' Demand-Supply Gap'!E$191,2)</f>
        <v>0.91</v>
      </c>
      <c r="F60" s="45">
        <f>ROUND(M60*' Demand-Supply Gap'!F$191,2)</f>
        <v>0.73</v>
      </c>
      <c r="G60" s="45">
        <f>ROUND(N60*' Demand-Supply Gap'!G$191,2)</f>
        <v>0.74</v>
      </c>
      <c r="H60" s="45">
        <f>ROUND(O60*' Demand-Supply Gap'!H$191,2)</f>
        <v>0.85</v>
      </c>
      <c r="I60" s="45">
        <f>ROUND(P60*' Demand-Supply Gap'!I$191,2)</f>
        <v>0.99</v>
      </c>
      <c r="J60" s="58"/>
      <c r="K60" s="64">
        <f t="shared" ref="K60:P60" si="100">K61-(SUM(K59:K59))</f>
        <v>0.17499999999999993</v>
      </c>
      <c r="L60" s="64">
        <f t="shared" si="100"/>
        <v>0.17825999999999997</v>
      </c>
      <c r="M60" s="64">
        <f t="shared" si="100"/>
        <v>0.17449999999999999</v>
      </c>
      <c r="N60" s="64">
        <f t="shared" si="100"/>
        <v>0.17767999999999995</v>
      </c>
      <c r="O60" s="64">
        <f t="shared" si="100"/>
        <v>0.17269999999999996</v>
      </c>
      <c r="P60" s="64">
        <f t="shared" si="100"/>
        <v>0.1752999999999999</v>
      </c>
    </row>
    <row r="61" spans="1:16" ht="15.75" thickBot="1" x14ac:dyDescent="0.3">
      <c r="A61" s="260" t="s">
        <v>38</v>
      </c>
      <c r="B61" s="260" t="s">
        <v>105</v>
      </c>
      <c r="C61" s="198" t="s">
        <v>58</v>
      </c>
      <c r="D61" s="202">
        <f>SUM(D59:D60)</f>
        <v>5.08</v>
      </c>
      <c r="E61" s="202">
        <f t="shared" ref="E61" si="101">SUM(E59:E60)</f>
        <v>5.12</v>
      </c>
      <c r="F61" s="202">
        <f t="shared" ref="F61" si="102">SUM(F59:F60)</f>
        <v>4.1899999999999995</v>
      </c>
      <c r="G61" s="202">
        <f t="shared" ref="G61" si="103">SUM(G59:G60)</f>
        <v>4.17</v>
      </c>
      <c r="H61" s="202">
        <f t="shared" ref="H61" si="104">SUM(H59:H60)</f>
        <v>4.9399999999999995</v>
      </c>
      <c r="I61" s="202">
        <f t="shared" ref="I61" si="105">SUM(I59:I60)</f>
        <v>5.63</v>
      </c>
      <c r="J61" s="58"/>
      <c r="K61" s="261">
        <v>1</v>
      </c>
      <c r="L61" s="261">
        <v>1</v>
      </c>
      <c r="M61" s="261">
        <v>1</v>
      </c>
      <c r="N61" s="261">
        <v>1</v>
      </c>
      <c r="O61" s="261">
        <v>1</v>
      </c>
      <c r="P61" s="261">
        <v>1</v>
      </c>
    </row>
    <row r="62" spans="1:16" x14ac:dyDescent="0.25">
      <c r="A62" s="55" t="s">
        <v>38</v>
      </c>
      <c r="B62" s="462" t="s">
        <v>110</v>
      </c>
      <c r="C62" s="56" t="s">
        <v>418</v>
      </c>
      <c r="D62" s="463">
        <f>K62*' Demand-Supply Gap'!D$200</f>
        <v>7.510655234435295</v>
      </c>
      <c r="E62" s="463">
        <f>L62*' Demand-Supply Gap'!E$200</f>
        <v>7.4939024448090361</v>
      </c>
      <c r="F62" s="463">
        <f>M62*' Demand-Supply Gap'!F$200</f>
        <v>7.5653981365439993</v>
      </c>
      <c r="G62" s="463">
        <f>N62*' Demand-Supply Gap'!G$200</f>
        <v>7.4149847290676725</v>
      </c>
      <c r="H62" s="463">
        <f>O62*' Demand-Supply Gap'!H$200</f>
        <v>7.7351536225402349</v>
      </c>
      <c r="I62" s="463">
        <f>P62*' Demand-Supply Gap'!I$200</f>
        <v>7.1065590280094169</v>
      </c>
      <c r="J62" s="329"/>
      <c r="K62" s="64">
        <v>0.81510000000000005</v>
      </c>
      <c r="L62" s="64">
        <v>0.81184000000000001</v>
      </c>
      <c r="M62" s="64">
        <v>0.81559999999999999</v>
      </c>
      <c r="N62" s="64">
        <v>0.81242000000000003</v>
      </c>
      <c r="O62" s="64">
        <v>0.81740000000000002</v>
      </c>
      <c r="P62" s="64">
        <v>0.81480000000000008</v>
      </c>
    </row>
    <row r="63" spans="1:16" x14ac:dyDescent="0.25">
      <c r="A63" s="55" t="s">
        <v>38</v>
      </c>
      <c r="B63" s="462" t="s">
        <v>110</v>
      </c>
      <c r="C63" s="56" t="s">
        <v>419</v>
      </c>
      <c r="D63" s="463">
        <f>K63*' Demand-Supply Gap'!D$200</f>
        <v>1.7037420596823527</v>
      </c>
      <c r="E63" s="463">
        <f>L63*' Demand-Supply Gap'!E$200</f>
        <v>1.7368603222497883</v>
      </c>
      <c r="F63" s="463">
        <f>M63*' Demand-Supply Gap'!F$200</f>
        <v>1.7104701034559999</v>
      </c>
      <c r="G63" s="463">
        <f>N63*' Demand-Supply Gap'!G$200</f>
        <v>1.712048983873506</v>
      </c>
      <c r="H63" s="463">
        <f>O63*' Demand-Supply Gap'!H$200</f>
        <v>1.7279655633421174</v>
      </c>
      <c r="I63" s="463">
        <f>P63*' Demand-Supply Gap'!I$200</f>
        <v>1.6152856308141181</v>
      </c>
      <c r="J63" s="329"/>
      <c r="K63" s="64">
        <f t="shared" ref="K63:P63" si="106">K64-(SUM(K62:K62))</f>
        <v>0.18489999999999995</v>
      </c>
      <c r="L63" s="64">
        <f t="shared" si="106"/>
        <v>0.18815999999999999</v>
      </c>
      <c r="M63" s="64">
        <f t="shared" si="106"/>
        <v>0.18440000000000001</v>
      </c>
      <c r="N63" s="64">
        <f t="shared" si="106"/>
        <v>0.18757999999999997</v>
      </c>
      <c r="O63" s="64">
        <f t="shared" si="106"/>
        <v>0.18259999999999998</v>
      </c>
      <c r="P63" s="64">
        <f t="shared" si="106"/>
        <v>0.18519999999999992</v>
      </c>
    </row>
    <row r="64" spans="1:16" ht="15.75" thickBot="1" x14ac:dyDescent="0.3">
      <c r="A64" s="260" t="s">
        <v>38</v>
      </c>
      <c r="B64" s="462" t="s">
        <v>110</v>
      </c>
      <c r="C64" s="198" t="s">
        <v>58</v>
      </c>
      <c r="D64" s="202">
        <f>SUM(D62:D63)</f>
        <v>9.2143972941176475</v>
      </c>
      <c r="E64" s="202">
        <f t="shared" ref="E64" si="107">SUM(E62:E63)</f>
        <v>9.2307627670588239</v>
      </c>
      <c r="F64" s="202">
        <f t="shared" ref="F64" si="108">SUM(F62:F63)</f>
        <v>9.2758682399999994</v>
      </c>
      <c r="G64" s="202">
        <f t="shared" ref="G64" si="109">SUM(G62:G63)</f>
        <v>9.1270337129411789</v>
      </c>
      <c r="H64" s="202">
        <f t="shared" ref="H64" si="110">SUM(H62:H63)</f>
        <v>9.463119185882352</v>
      </c>
      <c r="I64" s="202">
        <f t="shared" ref="I64" si="111">SUM(I62:I63)</f>
        <v>8.7218446588235352</v>
      </c>
      <c r="J64" s="329"/>
      <c r="K64" s="261">
        <v>1</v>
      </c>
      <c r="L64" s="261">
        <v>1</v>
      </c>
      <c r="M64" s="261">
        <v>1</v>
      </c>
      <c r="N64" s="261">
        <v>1</v>
      </c>
      <c r="O64" s="261">
        <v>1</v>
      </c>
      <c r="P64" s="261">
        <v>1</v>
      </c>
    </row>
    <row r="65" spans="1:16" x14ac:dyDescent="0.25">
      <c r="A65" s="292" t="s">
        <v>38</v>
      </c>
      <c r="B65" s="292" t="s">
        <v>38</v>
      </c>
      <c r="C65" s="293" t="s">
        <v>418</v>
      </c>
      <c r="D65" s="270">
        <f>K65*' Demand-Supply Gap'!D$209</f>
        <v>121.80560360886663</v>
      </c>
      <c r="E65" s="270">
        <f>L65*' Demand-Supply Gap'!E$209</f>
        <v>125.07341106919819</v>
      </c>
      <c r="F65" s="270">
        <f>M65*' Demand-Supply Gap'!F$209</f>
        <v>129.4531255851436</v>
      </c>
      <c r="G65" s="270">
        <f>N65*' Demand-Supply Gap'!G$209</f>
        <v>134.59062183421315</v>
      </c>
      <c r="H65" s="270">
        <f>O65*' Demand-Supply Gap'!H$209</f>
        <v>139.6215832100759</v>
      </c>
      <c r="I65" s="270">
        <f>P65*' Demand-Supply Gap'!I$209</f>
        <v>130.48178375568261</v>
      </c>
      <c r="J65" s="59"/>
      <c r="K65" s="297">
        <v>0.79827053648725244</v>
      </c>
      <c r="L65" s="297">
        <v>0.79506002987277224</v>
      </c>
      <c r="M65" s="297">
        <v>0.79854903222815399</v>
      </c>
      <c r="N65" s="297">
        <v>0.79574188396774681</v>
      </c>
      <c r="O65" s="297">
        <v>0.80038080233774145</v>
      </c>
      <c r="P65" s="297">
        <v>0.79788832537548227</v>
      </c>
    </row>
    <row r="66" spans="1:16" x14ac:dyDescent="0.25">
      <c r="A66" s="292" t="s">
        <v>38</v>
      </c>
      <c r="B66" s="292" t="s">
        <v>38</v>
      </c>
      <c r="C66" s="293" t="s">
        <v>419</v>
      </c>
      <c r="D66" s="270">
        <f>K66*' Demand-Supply Gap'!D$209</f>
        <v>30.781267685251017</v>
      </c>
      <c r="E66" s="270">
        <f>L66*' Demand-Supply Gap'!E$209</f>
        <v>32.239755697860609</v>
      </c>
      <c r="F66" s="270">
        <f>M66*' Demand-Supply Gap'!F$209</f>
        <v>32.657302654856394</v>
      </c>
      <c r="G66" s="270">
        <f>N66*' Demand-Supply Gap'!G$209</f>
        <v>34.547919878728067</v>
      </c>
      <c r="H66" s="270">
        <f>O66*' Demand-Supply Gap'!H$209</f>
        <v>34.822359975806442</v>
      </c>
      <c r="I66" s="270">
        <f>P66*' Demand-Supply Gap'!I$209</f>
        <v>33.052108903140976</v>
      </c>
      <c r="J66" s="58"/>
      <c r="K66" s="297">
        <v>0.20172946351274756</v>
      </c>
      <c r="L66" s="297">
        <v>0.20493997012722759</v>
      </c>
      <c r="M66" s="297">
        <v>0.20145096777184598</v>
      </c>
      <c r="N66" s="297">
        <v>0.20425811603225336</v>
      </c>
      <c r="O66" s="297">
        <v>0.19961919766225852</v>
      </c>
      <c r="P66" s="297">
        <v>0.20211167462451785</v>
      </c>
    </row>
    <row r="67" spans="1:16" ht="15.75" thickBot="1" x14ac:dyDescent="0.3">
      <c r="A67" s="238" t="s">
        <v>38</v>
      </c>
      <c r="B67" s="238" t="s">
        <v>38</v>
      </c>
      <c r="C67" s="275" t="s">
        <v>58</v>
      </c>
      <c r="D67" s="270">
        <f>K67*' Demand-Supply Gap'!D$209</f>
        <v>152.58687129411766</v>
      </c>
      <c r="E67" s="270">
        <f>L67*' Demand-Supply Gap'!E$209</f>
        <v>157.31316676705882</v>
      </c>
      <c r="F67" s="270">
        <f>M67*' Demand-Supply Gap'!F$209</f>
        <v>162.11042824</v>
      </c>
      <c r="G67" s="270">
        <f>N67*' Demand-Supply Gap'!G$209</f>
        <v>169.13854171294119</v>
      </c>
      <c r="H67" s="270">
        <f>O67*' Demand-Supply Gap'!H$209</f>
        <v>174.44394318588235</v>
      </c>
      <c r="I67" s="270">
        <f>P67*' Demand-Supply Gap'!I$209</f>
        <v>163.53389265882356</v>
      </c>
      <c r="J67" s="58"/>
      <c r="K67" s="298">
        <v>1</v>
      </c>
      <c r="L67" s="298">
        <v>1</v>
      </c>
      <c r="M67" s="298">
        <v>1</v>
      </c>
      <c r="N67" s="298">
        <v>1</v>
      </c>
      <c r="O67" s="298">
        <v>1</v>
      </c>
      <c r="P67" s="298">
        <v>1</v>
      </c>
    </row>
    <row r="68" spans="1:16" x14ac:dyDescent="0.25">
      <c r="A68" s="55" t="s">
        <v>40</v>
      </c>
      <c r="B68" s="55" t="s">
        <v>18</v>
      </c>
      <c r="C68" s="56" t="s">
        <v>418</v>
      </c>
      <c r="D68" s="45">
        <f>ROUND(K68*' Demand-Supply Gap'!D$222,2)</f>
        <v>10.09</v>
      </c>
      <c r="E68" s="45">
        <f>ROUND(L68*' Demand-Supply Gap'!E$222,2)</f>
        <v>10.38</v>
      </c>
      <c r="F68" s="45">
        <f>ROUND(M68*' Demand-Supply Gap'!F$222,2)</f>
        <v>10.65</v>
      </c>
      <c r="G68" s="45">
        <f>ROUND(N68*' Demand-Supply Gap'!G$222,2)</f>
        <v>10.26</v>
      </c>
      <c r="H68" s="45">
        <f>ROUND(O68*' Demand-Supply Gap'!H$222,2)</f>
        <v>10.49</v>
      </c>
      <c r="I68" s="45">
        <f>ROUND(P68*' Demand-Supply Gap'!I$222,2)</f>
        <v>9.2899999999999991</v>
      </c>
      <c r="J68" s="58"/>
      <c r="K68" s="64">
        <v>0.81219999999999992</v>
      </c>
      <c r="L68" s="64">
        <v>0.8089400000000001</v>
      </c>
      <c r="M68" s="64">
        <v>0.81270000000000009</v>
      </c>
      <c r="N68" s="64">
        <v>0.81002000000000007</v>
      </c>
      <c r="O68" s="64">
        <v>0.81450000000000011</v>
      </c>
      <c r="P68" s="64">
        <v>0.81189999999999996</v>
      </c>
    </row>
    <row r="69" spans="1:16" x14ac:dyDescent="0.25">
      <c r="A69" s="55" t="s">
        <v>40</v>
      </c>
      <c r="B69" s="55" t="s">
        <v>18</v>
      </c>
      <c r="C69" s="56" t="s">
        <v>419</v>
      </c>
      <c r="D69" s="45">
        <f>ROUND(K69*' Demand-Supply Gap'!D$222,2)</f>
        <v>2.33</v>
      </c>
      <c r="E69" s="45">
        <f>ROUND(L69*' Demand-Supply Gap'!E$222,2)</f>
        <v>2.4500000000000002</v>
      </c>
      <c r="F69" s="45">
        <f>ROUND(M69*' Demand-Supply Gap'!F$222,2)</f>
        <v>2.46</v>
      </c>
      <c r="G69" s="45">
        <f>ROUND(N69*' Demand-Supply Gap'!G$222,2)</f>
        <v>2.41</v>
      </c>
      <c r="H69" s="45">
        <f>ROUND(O69*' Demand-Supply Gap'!H$222,2)</f>
        <v>2.39</v>
      </c>
      <c r="I69" s="45">
        <f>ROUND(P69*' Demand-Supply Gap'!I$222,2)</f>
        <v>2.15</v>
      </c>
      <c r="J69" s="58"/>
      <c r="K69" s="64">
        <f t="shared" ref="K69:P69" si="112">K70-(SUM(K68:K68))</f>
        <v>0.18780000000000008</v>
      </c>
      <c r="L69" s="64">
        <f t="shared" si="112"/>
        <v>0.1910599999999999</v>
      </c>
      <c r="M69" s="64">
        <f t="shared" si="112"/>
        <v>0.18729999999999991</v>
      </c>
      <c r="N69" s="64">
        <f t="shared" si="112"/>
        <v>0.18997999999999993</v>
      </c>
      <c r="O69" s="64">
        <f t="shared" si="112"/>
        <v>0.18549999999999989</v>
      </c>
      <c r="P69" s="64">
        <f t="shared" si="112"/>
        <v>0.18810000000000004</v>
      </c>
    </row>
    <row r="70" spans="1:16" ht="15.75" thickBot="1" x14ac:dyDescent="0.3">
      <c r="A70" s="260" t="s">
        <v>40</v>
      </c>
      <c r="B70" s="260" t="s">
        <v>18</v>
      </c>
      <c r="C70" s="198" t="s">
        <v>58</v>
      </c>
      <c r="D70" s="202">
        <f>SUM(D68:D69)</f>
        <v>12.42</v>
      </c>
      <c r="E70" s="202">
        <f t="shared" ref="E70" si="113">SUM(E68:E69)</f>
        <v>12.830000000000002</v>
      </c>
      <c r="F70" s="202">
        <f t="shared" ref="F70" si="114">SUM(F68:F69)</f>
        <v>13.11</v>
      </c>
      <c r="G70" s="202">
        <f t="shared" ref="G70" si="115">SUM(G68:G69)</f>
        <v>12.67</v>
      </c>
      <c r="H70" s="202">
        <f t="shared" ref="H70" si="116">SUM(H68:H69)</f>
        <v>12.88</v>
      </c>
      <c r="I70" s="202">
        <f t="shared" ref="I70" si="117">SUM(I68:I69)</f>
        <v>11.44</v>
      </c>
      <c r="J70" s="58"/>
      <c r="K70" s="261">
        <v>1</v>
      </c>
      <c r="L70" s="261">
        <v>1</v>
      </c>
      <c r="M70" s="261">
        <v>1</v>
      </c>
      <c r="N70" s="261">
        <v>1</v>
      </c>
      <c r="O70" s="261">
        <v>1</v>
      </c>
      <c r="P70" s="261">
        <v>1</v>
      </c>
    </row>
    <row r="71" spans="1:16" x14ac:dyDescent="0.25">
      <c r="A71" s="55" t="s">
        <v>40</v>
      </c>
      <c r="B71" s="55" t="s">
        <v>103</v>
      </c>
      <c r="C71" s="56" t="s">
        <v>418</v>
      </c>
      <c r="D71" s="45">
        <f>ROUND(K71*' Demand-Supply Gap'!D$231,2)</f>
        <v>0.15</v>
      </c>
      <c r="E71" s="45">
        <f>ROUND(L71*' Demand-Supply Gap'!E$231,2)</f>
        <v>0.11</v>
      </c>
      <c r="F71" s="45">
        <f>ROUND(M71*' Demand-Supply Gap'!F$231,2)</f>
        <v>0.11</v>
      </c>
      <c r="G71" s="45">
        <f>ROUND(N71*' Demand-Supply Gap'!G$231,2)</f>
        <v>1.39</v>
      </c>
      <c r="H71" s="45">
        <f>ROUND(O71*' Demand-Supply Gap'!H$231,2)</f>
        <v>1.42</v>
      </c>
      <c r="I71" s="45">
        <f>ROUND(P71*' Demand-Supply Gap'!I$231,2)</f>
        <v>1.35</v>
      </c>
      <c r="J71" s="58"/>
      <c r="K71" s="64">
        <v>0.7982999999999999</v>
      </c>
      <c r="L71" s="64">
        <v>0.8002999999999999</v>
      </c>
      <c r="M71" s="64">
        <v>0.79910000000000003</v>
      </c>
      <c r="N71" s="64">
        <v>0.79870000000000008</v>
      </c>
      <c r="O71" s="64">
        <v>0.79609999999999992</v>
      </c>
      <c r="P71" s="64">
        <v>0.80169999999999997</v>
      </c>
    </row>
    <row r="72" spans="1:16" x14ac:dyDescent="0.25">
      <c r="A72" s="55" t="s">
        <v>40</v>
      </c>
      <c r="B72" s="55" t="s">
        <v>103</v>
      </c>
      <c r="C72" s="56" t="s">
        <v>419</v>
      </c>
      <c r="D72" s="45">
        <f>ROUND(K72*' Demand-Supply Gap'!D$231,2)</f>
        <v>0.04</v>
      </c>
      <c r="E72" s="45">
        <f>ROUND(L72*' Demand-Supply Gap'!E$231,2)</f>
        <v>0.03</v>
      </c>
      <c r="F72" s="45">
        <f>ROUND(M72*' Demand-Supply Gap'!F$231,2)</f>
        <v>0.03</v>
      </c>
      <c r="G72" s="45">
        <f>ROUND(N72*' Demand-Supply Gap'!G$231,2)</f>
        <v>0.35</v>
      </c>
      <c r="H72" s="45">
        <f>ROUND(O72*' Demand-Supply Gap'!H$231,2)</f>
        <v>0.36</v>
      </c>
      <c r="I72" s="45">
        <f>ROUND(P72*' Demand-Supply Gap'!I$231,2)</f>
        <v>0.33</v>
      </c>
      <c r="J72" s="58"/>
      <c r="K72" s="64">
        <f t="shared" ref="K72:P72" si="118">K73-(SUM(K71:K71))</f>
        <v>0.2017000000000001</v>
      </c>
      <c r="L72" s="64">
        <f t="shared" si="118"/>
        <v>0.1997000000000001</v>
      </c>
      <c r="M72" s="64">
        <f t="shared" si="118"/>
        <v>0.20089999999999997</v>
      </c>
      <c r="N72" s="64">
        <f t="shared" si="118"/>
        <v>0.20129999999999992</v>
      </c>
      <c r="O72" s="64">
        <f t="shared" si="118"/>
        <v>0.20390000000000008</v>
      </c>
      <c r="P72" s="64">
        <f t="shared" si="118"/>
        <v>0.19830000000000003</v>
      </c>
    </row>
    <row r="73" spans="1:16" ht="15.75" thickBot="1" x14ac:dyDescent="0.3">
      <c r="A73" s="260" t="s">
        <v>40</v>
      </c>
      <c r="B73" s="260" t="s">
        <v>103</v>
      </c>
      <c r="C73" s="198" t="s">
        <v>58</v>
      </c>
      <c r="D73" s="202">
        <f>SUM(D71:D72)</f>
        <v>0.19</v>
      </c>
      <c r="E73" s="202">
        <f t="shared" ref="E73" si="119">SUM(E71:E72)</f>
        <v>0.14000000000000001</v>
      </c>
      <c r="F73" s="202">
        <f t="shared" ref="F73" si="120">SUM(F71:F72)</f>
        <v>0.14000000000000001</v>
      </c>
      <c r="G73" s="202">
        <f t="shared" ref="G73" si="121">SUM(G71:G72)</f>
        <v>1.7399999999999998</v>
      </c>
      <c r="H73" s="202">
        <f t="shared" ref="H73" si="122">SUM(H71:H72)</f>
        <v>1.7799999999999998</v>
      </c>
      <c r="I73" s="202">
        <f t="shared" ref="I73" si="123">SUM(I71:I72)</f>
        <v>1.6800000000000002</v>
      </c>
      <c r="J73" s="58"/>
      <c r="K73" s="261">
        <v>1</v>
      </c>
      <c r="L73" s="261">
        <v>1</v>
      </c>
      <c r="M73" s="261">
        <v>1</v>
      </c>
      <c r="N73" s="261">
        <v>1</v>
      </c>
      <c r="O73" s="261">
        <v>1</v>
      </c>
      <c r="P73" s="261">
        <v>1</v>
      </c>
    </row>
    <row r="74" spans="1:16" x14ac:dyDescent="0.25">
      <c r="A74" s="55" t="s">
        <v>40</v>
      </c>
      <c r="B74" s="55" t="s">
        <v>59</v>
      </c>
      <c r="C74" s="56" t="s">
        <v>418</v>
      </c>
      <c r="D74" s="45">
        <f>ROUND(K74*' Demand-Supply Gap'!D$240,2)</f>
        <v>3.41</v>
      </c>
      <c r="E74" s="45">
        <f>ROUND(L74*' Demand-Supply Gap'!E$240,2)</f>
        <v>3.52</v>
      </c>
      <c r="F74" s="45">
        <f>ROUND(M74*' Demand-Supply Gap'!F$240,2)</f>
        <v>3.49</v>
      </c>
      <c r="G74" s="45">
        <f>ROUND(N74*' Demand-Supply Gap'!G$240,2)</f>
        <v>3.52</v>
      </c>
      <c r="H74" s="45">
        <f>ROUND(O74*' Demand-Supply Gap'!H$240,2)</f>
        <v>3.54</v>
      </c>
      <c r="I74" s="45">
        <f>ROUND(P74*' Demand-Supply Gap'!I$240,2)</f>
        <v>3.01</v>
      </c>
      <c r="J74" s="58"/>
      <c r="K74" s="64">
        <v>0.81499999999999995</v>
      </c>
      <c r="L74" s="64">
        <v>0.81699999999999995</v>
      </c>
      <c r="M74" s="64">
        <v>0.81580000000000008</v>
      </c>
      <c r="N74" s="64">
        <v>0.81540000000000012</v>
      </c>
      <c r="O74" s="64">
        <v>0.81279999999999997</v>
      </c>
      <c r="P74" s="64">
        <v>0.81840000000000002</v>
      </c>
    </row>
    <row r="75" spans="1:16" x14ac:dyDescent="0.25">
      <c r="A75" s="55" t="s">
        <v>40</v>
      </c>
      <c r="B75" s="55" t="s">
        <v>59</v>
      </c>
      <c r="C75" s="56" t="s">
        <v>419</v>
      </c>
      <c r="D75" s="45">
        <f>ROUND(K75*' Demand-Supply Gap'!D$240,2)</f>
        <v>0.77</v>
      </c>
      <c r="E75" s="45">
        <f>ROUND(L75*' Demand-Supply Gap'!E$240,2)</f>
        <v>0.79</v>
      </c>
      <c r="F75" s="45">
        <f>ROUND(M75*' Demand-Supply Gap'!F$240,2)</f>
        <v>0.79</v>
      </c>
      <c r="G75" s="45">
        <f>ROUND(N75*' Demand-Supply Gap'!G$240,2)</f>
        <v>0.8</v>
      </c>
      <c r="H75" s="45">
        <f>ROUND(O75*' Demand-Supply Gap'!H$240,2)</f>
        <v>0.82</v>
      </c>
      <c r="I75" s="45">
        <f>ROUND(P75*' Demand-Supply Gap'!I$240,2)</f>
        <v>0.67</v>
      </c>
      <c r="J75" s="58"/>
      <c r="K75" s="64">
        <f t="shared" ref="K75:P75" si="124">K76-(SUM(K74:K74))</f>
        <v>0.18500000000000005</v>
      </c>
      <c r="L75" s="64">
        <f t="shared" si="124"/>
        <v>0.18300000000000005</v>
      </c>
      <c r="M75" s="64">
        <f t="shared" si="124"/>
        <v>0.18419999999999992</v>
      </c>
      <c r="N75" s="64">
        <f t="shared" si="124"/>
        <v>0.18459999999999988</v>
      </c>
      <c r="O75" s="64">
        <f t="shared" si="124"/>
        <v>0.18720000000000003</v>
      </c>
      <c r="P75" s="64">
        <f t="shared" si="124"/>
        <v>0.18159999999999998</v>
      </c>
    </row>
    <row r="76" spans="1:16" ht="15.75" thickBot="1" x14ac:dyDescent="0.3">
      <c r="A76" s="260" t="s">
        <v>40</v>
      </c>
      <c r="B76" s="260" t="s">
        <v>59</v>
      </c>
      <c r="C76" s="198" t="s">
        <v>58</v>
      </c>
      <c r="D76" s="202">
        <f>SUM(D74:D75)</f>
        <v>4.18</v>
      </c>
      <c r="E76" s="202">
        <f t="shared" ref="E76" si="125">SUM(E74:E75)</f>
        <v>4.3100000000000005</v>
      </c>
      <c r="F76" s="202">
        <f t="shared" ref="F76" si="126">SUM(F74:F75)</f>
        <v>4.28</v>
      </c>
      <c r="G76" s="202">
        <f t="shared" ref="G76" si="127">SUM(G74:G75)</f>
        <v>4.32</v>
      </c>
      <c r="H76" s="202">
        <f t="shared" ref="H76" si="128">SUM(H74:H75)</f>
        <v>4.3600000000000003</v>
      </c>
      <c r="I76" s="202">
        <f t="shared" ref="I76" si="129">SUM(I74:I75)</f>
        <v>3.6799999999999997</v>
      </c>
      <c r="J76" s="58"/>
      <c r="K76" s="261">
        <v>1</v>
      </c>
      <c r="L76" s="261">
        <v>1</v>
      </c>
      <c r="M76" s="261">
        <v>1</v>
      </c>
      <c r="N76" s="261">
        <v>1</v>
      </c>
      <c r="O76" s="261">
        <v>1</v>
      </c>
      <c r="P76" s="261">
        <v>1</v>
      </c>
    </row>
    <row r="77" spans="1:16" x14ac:dyDescent="0.25">
      <c r="A77" s="292" t="s">
        <v>40</v>
      </c>
      <c r="B77" s="292" t="s">
        <v>40</v>
      </c>
      <c r="C77" s="293" t="s">
        <v>418</v>
      </c>
      <c r="D77" s="270">
        <f>K77*' Demand-Supply Gap'!D$249</f>
        <v>15.946346247766529</v>
      </c>
      <c r="E77" s="270">
        <f>L77*' Demand-Supply Gap'!E$249</f>
        <v>16.591707343750002</v>
      </c>
      <c r="F77" s="270">
        <f>M77*' Demand-Supply Gap'!F$249</f>
        <v>16.993413576725612</v>
      </c>
      <c r="G77" s="270">
        <f>N77*' Demand-Supply Gap'!G$249</f>
        <v>17.548393582487989</v>
      </c>
      <c r="H77" s="270">
        <f>O77*' Demand-Supply Gap'!H$249</f>
        <v>18.246760299684539</v>
      </c>
      <c r="I77" s="270">
        <f>P77*' Demand-Supply Gap'!I$249</f>
        <v>16.479194875000001</v>
      </c>
      <c r="J77" s="58"/>
      <c r="K77" s="297">
        <v>0.81298391899940448</v>
      </c>
      <c r="L77" s="297">
        <v>0.81076388888888884</v>
      </c>
      <c r="M77" s="297">
        <v>0.81289218482601244</v>
      </c>
      <c r="N77" s="297">
        <v>0.80993059263214096</v>
      </c>
      <c r="O77" s="297">
        <v>0.81230283911671919</v>
      </c>
      <c r="P77" s="297">
        <v>0.8125</v>
      </c>
    </row>
    <row r="78" spans="1:16" x14ac:dyDescent="0.25">
      <c r="A78" s="292" t="s">
        <v>40</v>
      </c>
      <c r="B78" s="292" t="s">
        <v>40</v>
      </c>
      <c r="C78" s="293" t="s">
        <v>419</v>
      </c>
      <c r="D78" s="270">
        <f>K78*' Demand-Supply Gap'!D$249</f>
        <v>3.6682437522334728</v>
      </c>
      <c r="E78" s="270">
        <f>L78*' Demand-Supply Gap'!E$249</f>
        <v>3.8725826562500001</v>
      </c>
      <c r="F78" s="270">
        <f>M78*' Demand-Supply Gap'!F$249</f>
        <v>3.9114664232743857</v>
      </c>
      <c r="G78" s="270">
        <f>N78*' Demand-Supply Gap'!G$249</f>
        <v>4.1181464175120137</v>
      </c>
      <c r="H78" s="270">
        <f>O78*' Demand-Supply Gap'!H$249</f>
        <v>4.2162417003154564</v>
      </c>
      <c r="I78" s="270">
        <f>P78*' Demand-Supply Gap'!I$249</f>
        <v>3.8028911250000004</v>
      </c>
      <c r="J78" s="58"/>
      <c r="K78" s="297">
        <v>0.18701608100059561</v>
      </c>
      <c r="L78" s="297">
        <v>0.1892361111111111</v>
      </c>
      <c r="M78" s="297">
        <v>0.18710781517398742</v>
      </c>
      <c r="N78" s="297">
        <v>0.19006940736785907</v>
      </c>
      <c r="O78" s="297">
        <v>0.18769716088328076</v>
      </c>
      <c r="P78" s="297">
        <v>0.18750000000000003</v>
      </c>
    </row>
    <row r="79" spans="1:16" ht="15.75" thickBot="1" x14ac:dyDescent="0.3">
      <c r="A79" s="238" t="s">
        <v>40</v>
      </c>
      <c r="B79" s="238" t="s">
        <v>40</v>
      </c>
      <c r="C79" s="275" t="s">
        <v>58</v>
      </c>
      <c r="D79" s="270">
        <f>K79*' Demand-Supply Gap'!D$249</f>
        <v>19.61459</v>
      </c>
      <c r="E79" s="270">
        <f>L79*' Demand-Supply Gap'!E$249</f>
        <v>20.464290000000002</v>
      </c>
      <c r="F79" s="270">
        <f>M79*' Demand-Supply Gap'!F$249</f>
        <v>20.904879999999999</v>
      </c>
      <c r="G79" s="270">
        <f>N79*' Demand-Supply Gap'!G$249</f>
        <v>21.666540000000001</v>
      </c>
      <c r="H79" s="270">
        <f>O79*' Demand-Supply Gap'!H$249</f>
        <v>22.463001999999996</v>
      </c>
      <c r="I79" s="270">
        <f>P79*' Demand-Supply Gap'!I$249</f>
        <v>20.282086</v>
      </c>
      <c r="J79" s="58"/>
      <c r="K79" s="298">
        <v>1</v>
      </c>
      <c r="L79" s="298">
        <v>1</v>
      </c>
      <c r="M79" s="298">
        <v>1</v>
      </c>
      <c r="N79" s="298">
        <v>1</v>
      </c>
      <c r="O79" s="298">
        <v>1</v>
      </c>
      <c r="P79" s="298">
        <v>1</v>
      </c>
    </row>
    <row r="80" spans="1:16" x14ac:dyDescent="0.25">
      <c r="A80" s="55" t="s">
        <v>37</v>
      </c>
      <c r="B80" s="55" t="s">
        <v>312</v>
      </c>
      <c r="C80" s="56" t="s">
        <v>418</v>
      </c>
      <c r="D80" s="45">
        <f>ROUND(K80*' Demand-Supply Gap'!D$262,2)</f>
        <v>12.48</v>
      </c>
      <c r="E80" s="45">
        <f>ROUND(L80*' Demand-Supply Gap'!E$262,2)</f>
        <v>12.71</v>
      </c>
      <c r="F80" s="45">
        <f>ROUND(M80*' Demand-Supply Gap'!F$262,2)</f>
        <v>12.96</v>
      </c>
      <c r="G80" s="45">
        <f>ROUND(N80*' Demand-Supply Gap'!G$262,2)</f>
        <v>12.89</v>
      </c>
      <c r="H80" s="45">
        <f>ROUND(O80*' Demand-Supply Gap'!H$262,2)</f>
        <v>13.15</v>
      </c>
      <c r="I80" s="45">
        <f>ROUND(P80*' Demand-Supply Gap'!I$262,2)</f>
        <v>12.71</v>
      </c>
      <c r="J80" s="58"/>
      <c r="K80" s="64">
        <v>0.81550000000000011</v>
      </c>
      <c r="L80" s="64">
        <v>0.81224000000000007</v>
      </c>
      <c r="M80" s="64">
        <v>0.81600000000000006</v>
      </c>
      <c r="N80" s="64">
        <v>0.81332000000000004</v>
      </c>
      <c r="O80" s="64">
        <v>0.81780000000000008</v>
      </c>
      <c r="P80" s="64">
        <v>0.81520000000000015</v>
      </c>
    </row>
    <row r="81" spans="1:18" x14ac:dyDescent="0.25">
      <c r="A81" s="55" t="s">
        <v>37</v>
      </c>
      <c r="B81" s="55" t="s">
        <v>312</v>
      </c>
      <c r="C81" s="56" t="s">
        <v>419</v>
      </c>
      <c r="D81" s="45">
        <f>ROUND(K81*' Demand-Supply Gap'!D$262,2)</f>
        <v>2.82</v>
      </c>
      <c r="E81" s="45">
        <f>ROUND(L81*' Demand-Supply Gap'!E$262,2)</f>
        <v>2.94</v>
      </c>
      <c r="F81" s="45">
        <f>ROUND(M81*' Demand-Supply Gap'!F$262,2)</f>
        <v>2.92</v>
      </c>
      <c r="G81" s="45">
        <f>ROUND(N81*' Demand-Supply Gap'!G$262,2)</f>
        <v>2.96</v>
      </c>
      <c r="H81" s="45">
        <f>ROUND(O81*' Demand-Supply Gap'!H$262,2)</f>
        <v>2.93</v>
      </c>
      <c r="I81" s="45">
        <f>ROUND(P81*' Demand-Supply Gap'!I$262,2)</f>
        <v>2.88</v>
      </c>
      <c r="J81" s="58"/>
      <c r="K81" s="64">
        <f t="shared" ref="K81:P81" si="130">K82-(SUM(K80:K80))</f>
        <v>0.18449999999999989</v>
      </c>
      <c r="L81" s="64">
        <f t="shared" si="130"/>
        <v>0.18775999999999993</v>
      </c>
      <c r="M81" s="64">
        <f t="shared" si="130"/>
        <v>0.18399999999999994</v>
      </c>
      <c r="N81" s="64">
        <f t="shared" si="130"/>
        <v>0.18667999999999996</v>
      </c>
      <c r="O81" s="64">
        <f t="shared" si="130"/>
        <v>0.18219999999999992</v>
      </c>
      <c r="P81" s="64">
        <f t="shared" si="130"/>
        <v>0.18479999999999985</v>
      </c>
    </row>
    <row r="82" spans="1:18" ht="15.75" thickBot="1" x14ac:dyDescent="0.3">
      <c r="A82" s="260" t="s">
        <v>37</v>
      </c>
      <c r="B82" s="260" t="s">
        <v>312</v>
      </c>
      <c r="C82" s="198" t="s">
        <v>58</v>
      </c>
      <c r="D82" s="202">
        <f>SUM(D80:D81)</f>
        <v>15.3</v>
      </c>
      <c r="E82" s="202">
        <f t="shared" ref="E82" si="131">SUM(E80:E81)</f>
        <v>15.65</v>
      </c>
      <c r="F82" s="202">
        <f t="shared" ref="F82" si="132">SUM(F80:F81)</f>
        <v>15.88</v>
      </c>
      <c r="G82" s="202">
        <f t="shared" ref="G82" si="133">SUM(G80:G81)</f>
        <v>15.850000000000001</v>
      </c>
      <c r="H82" s="202">
        <f t="shared" ref="H82" si="134">SUM(H80:H81)</f>
        <v>16.080000000000002</v>
      </c>
      <c r="I82" s="202">
        <f t="shared" ref="I82" si="135">SUM(I80:I81)</f>
        <v>15.59</v>
      </c>
      <c r="J82" s="58"/>
      <c r="K82" s="261">
        <v>1</v>
      </c>
      <c r="L82" s="261">
        <v>1</v>
      </c>
      <c r="M82" s="261">
        <v>1</v>
      </c>
      <c r="N82" s="261">
        <v>1</v>
      </c>
      <c r="O82" s="261">
        <v>1</v>
      </c>
      <c r="P82" s="261">
        <v>1</v>
      </c>
    </row>
    <row r="83" spans="1:18" x14ac:dyDescent="0.25">
      <c r="A83" s="55" t="s">
        <v>37</v>
      </c>
      <c r="B83" s="382" t="s">
        <v>32</v>
      </c>
      <c r="C83" s="56" t="s">
        <v>418</v>
      </c>
      <c r="D83" s="463">
        <f>K83*' Demand-Supply Gap'!D$271</f>
        <v>16.267374216</v>
      </c>
      <c r="E83" s="463">
        <f>L83*' Demand-Supply Gap'!E$271</f>
        <v>17.224555987199999</v>
      </c>
      <c r="F83" s="463">
        <f>M83*' Demand-Supply Gap'!F$271</f>
        <v>18.042415421999998</v>
      </c>
      <c r="G83" s="463">
        <f>N83*' Demand-Supply Gap'!G$271</f>
        <v>17.756251128000002</v>
      </c>
      <c r="H83" s="463">
        <f>O83*' Demand-Supply Gap'!H$271</f>
        <v>17.962754583999999</v>
      </c>
      <c r="I83" s="463">
        <f>P83*' Demand-Supply Gap'!I$271</f>
        <v>16.824325480400002</v>
      </c>
      <c r="J83" s="329"/>
      <c r="K83" s="64">
        <v>0.7982999999999999</v>
      </c>
      <c r="L83" s="64">
        <v>0.8002999999999999</v>
      </c>
      <c r="M83" s="64">
        <v>0.79910000000000003</v>
      </c>
      <c r="N83" s="64">
        <v>0.79870000000000008</v>
      </c>
      <c r="O83" s="64">
        <v>0.79609999999999992</v>
      </c>
      <c r="P83" s="64">
        <v>0.80169999999999997</v>
      </c>
    </row>
    <row r="84" spans="1:18" x14ac:dyDescent="0.25">
      <c r="A84" s="55" t="s">
        <v>37</v>
      </c>
      <c r="B84" s="382" t="s">
        <v>32</v>
      </c>
      <c r="C84" s="56" t="s">
        <v>419</v>
      </c>
      <c r="D84" s="463">
        <f>K84*' Demand-Supply Gap'!D$271</f>
        <v>4.1101457840000029</v>
      </c>
      <c r="E84" s="463">
        <f>L84*' Demand-Supply Gap'!E$271</f>
        <v>4.2980680128000026</v>
      </c>
      <c r="F84" s="463">
        <f>M84*' Demand-Supply Gap'!F$271</f>
        <v>4.5360045779999991</v>
      </c>
      <c r="G84" s="463">
        <f>N84*' Demand-Supply Gap'!G$271</f>
        <v>4.4751888719999986</v>
      </c>
      <c r="H84" s="463">
        <f>O84*' Demand-Supply Gap'!H$271</f>
        <v>4.6006854160000019</v>
      </c>
      <c r="I84" s="463">
        <f>P84*' Demand-Supply Gap'!I$271</f>
        <v>4.1614865196000013</v>
      </c>
      <c r="J84" s="329"/>
      <c r="K84" s="64">
        <f t="shared" ref="K84:P84" si="136">K85-(SUM(K83:K83))</f>
        <v>0.2017000000000001</v>
      </c>
      <c r="L84" s="64">
        <f t="shared" si="136"/>
        <v>0.1997000000000001</v>
      </c>
      <c r="M84" s="64">
        <f t="shared" si="136"/>
        <v>0.20089999999999997</v>
      </c>
      <c r="N84" s="64">
        <f t="shared" si="136"/>
        <v>0.20129999999999992</v>
      </c>
      <c r="O84" s="64">
        <f t="shared" si="136"/>
        <v>0.20390000000000008</v>
      </c>
      <c r="P84" s="64">
        <f t="shared" si="136"/>
        <v>0.19830000000000003</v>
      </c>
    </row>
    <row r="85" spans="1:18" ht="15.75" thickBot="1" x14ac:dyDescent="0.3">
      <c r="A85" s="260" t="s">
        <v>37</v>
      </c>
      <c r="B85" s="382" t="s">
        <v>32</v>
      </c>
      <c r="C85" s="198" t="s">
        <v>58</v>
      </c>
      <c r="D85" s="202">
        <f>SUM(D83:D84)</f>
        <v>20.377520000000004</v>
      </c>
      <c r="E85" s="202">
        <f t="shared" ref="E85" si="137">SUM(E83:E84)</f>
        <v>21.522624</v>
      </c>
      <c r="F85" s="202">
        <f t="shared" ref="F85" si="138">SUM(F83:F84)</f>
        <v>22.578419999999998</v>
      </c>
      <c r="G85" s="202">
        <f t="shared" ref="G85" si="139">SUM(G83:G84)</f>
        <v>22.231439999999999</v>
      </c>
      <c r="H85" s="202">
        <f t="shared" ref="H85" si="140">SUM(H83:H84)</f>
        <v>22.56344</v>
      </c>
      <c r="I85" s="202">
        <f t="shared" ref="I85" si="141">SUM(I83:I84)</f>
        <v>20.985812000000003</v>
      </c>
      <c r="J85" s="329"/>
      <c r="K85" s="261">
        <v>1</v>
      </c>
      <c r="L85" s="261">
        <v>1</v>
      </c>
      <c r="M85" s="261">
        <v>1</v>
      </c>
      <c r="N85" s="261">
        <v>1</v>
      </c>
      <c r="O85" s="261">
        <v>1</v>
      </c>
      <c r="P85" s="261">
        <v>1</v>
      </c>
    </row>
    <row r="86" spans="1:18" x14ac:dyDescent="0.25">
      <c r="A86" s="55" t="s">
        <v>37</v>
      </c>
      <c r="B86" s="55" t="s">
        <v>189</v>
      </c>
      <c r="C86" s="56" t="s">
        <v>418</v>
      </c>
      <c r="D86" s="45">
        <f>ROUND(K86*' Demand-Supply Gap'!D$280,2)</f>
        <v>10.27</v>
      </c>
      <c r="E86" s="45">
        <f>ROUND(L86*' Demand-Supply Gap'!E$280,2)</f>
        <v>10.46</v>
      </c>
      <c r="F86" s="45">
        <f>ROUND(M86*' Demand-Supply Gap'!F$280,2)</f>
        <v>10.48</v>
      </c>
      <c r="G86" s="45">
        <f>ROUND(N86*' Demand-Supply Gap'!G$280,2)</f>
        <v>10.51</v>
      </c>
      <c r="H86" s="45">
        <f>ROUND(O86*' Demand-Supply Gap'!H$280,2)</f>
        <v>10.91</v>
      </c>
      <c r="I86" s="45">
        <f>ROUND(P86*' Demand-Supply Gap'!I$280,2)</f>
        <v>10.62</v>
      </c>
      <c r="J86" s="58"/>
      <c r="K86" s="64">
        <v>0.80160000000000009</v>
      </c>
      <c r="L86" s="64">
        <v>0.80360000000000009</v>
      </c>
      <c r="M86" s="64">
        <v>0.8024</v>
      </c>
      <c r="N86" s="64">
        <v>0.80200000000000005</v>
      </c>
      <c r="O86" s="64">
        <v>0.79940000000000011</v>
      </c>
      <c r="P86" s="64">
        <v>0.80499999999999994</v>
      </c>
    </row>
    <row r="87" spans="1:18" x14ac:dyDescent="0.25">
      <c r="A87" s="55" t="s">
        <v>37</v>
      </c>
      <c r="B87" s="55" t="s">
        <v>189</v>
      </c>
      <c r="C87" s="56" t="s">
        <v>419</v>
      </c>
      <c r="D87" s="45">
        <f>ROUND(K87*' Demand-Supply Gap'!D$280,2)</f>
        <v>2.54</v>
      </c>
      <c r="E87" s="45">
        <f>ROUND(L87*' Demand-Supply Gap'!E$280,2)</f>
        <v>2.56</v>
      </c>
      <c r="F87" s="45">
        <f>ROUND(M87*' Demand-Supply Gap'!F$280,2)</f>
        <v>2.58</v>
      </c>
      <c r="G87" s="45">
        <f>ROUND(N87*' Demand-Supply Gap'!G$280,2)</f>
        <v>2.6</v>
      </c>
      <c r="H87" s="45">
        <f>ROUND(O87*' Demand-Supply Gap'!H$280,2)</f>
        <v>2.74</v>
      </c>
      <c r="I87" s="45">
        <f>ROUND(P87*' Demand-Supply Gap'!I$280,2)</f>
        <v>2.57</v>
      </c>
      <c r="J87" s="58"/>
      <c r="K87" s="64">
        <f t="shared" ref="K87:P87" si="142">K88-(SUM(K86:K86))</f>
        <v>0.19839999999999991</v>
      </c>
      <c r="L87" s="64">
        <f t="shared" si="142"/>
        <v>0.19639999999999991</v>
      </c>
      <c r="M87" s="64">
        <f t="shared" si="142"/>
        <v>0.1976</v>
      </c>
      <c r="N87" s="64">
        <f t="shared" si="142"/>
        <v>0.19799999999999995</v>
      </c>
      <c r="O87" s="64">
        <f t="shared" si="142"/>
        <v>0.20059999999999989</v>
      </c>
      <c r="P87" s="64">
        <f t="shared" si="142"/>
        <v>0.19500000000000006</v>
      </c>
    </row>
    <row r="88" spans="1:18" ht="15.75" thickBot="1" x14ac:dyDescent="0.3">
      <c r="A88" s="260" t="s">
        <v>37</v>
      </c>
      <c r="B88" s="260" t="s">
        <v>189</v>
      </c>
      <c r="C88" s="198" t="s">
        <v>58</v>
      </c>
      <c r="D88" s="202">
        <f>SUM(D86:D87)</f>
        <v>12.809999999999999</v>
      </c>
      <c r="E88" s="202">
        <f t="shared" ref="E88" si="143">SUM(E86:E87)</f>
        <v>13.020000000000001</v>
      </c>
      <c r="F88" s="202">
        <f t="shared" ref="F88" si="144">SUM(F86:F87)</f>
        <v>13.06</v>
      </c>
      <c r="G88" s="202">
        <f t="shared" ref="G88" si="145">SUM(G86:G87)</f>
        <v>13.11</v>
      </c>
      <c r="H88" s="202">
        <f t="shared" ref="H88" si="146">SUM(H86:H87)</f>
        <v>13.65</v>
      </c>
      <c r="I88" s="202">
        <f t="shared" ref="I88" si="147">SUM(I86:I87)</f>
        <v>13.19</v>
      </c>
      <c r="J88" s="58"/>
      <c r="K88" s="261">
        <v>1</v>
      </c>
      <c r="L88" s="261">
        <v>1</v>
      </c>
      <c r="M88" s="261">
        <v>1</v>
      </c>
      <c r="N88" s="261">
        <v>1</v>
      </c>
      <c r="O88" s="261">
        <v>1</v>
      </c>
      <c r="P88" s="261">
        <v>1</v>
      </c>
    </row>
    <row r="89" spans="1:18" x14ac:dyDescent="0.25">
      <c r="A89" s="55" t="s">
        <v>37</v>
      </c>
      <c r="B89" s="55" t="s">
        <v>55</v>
      </c>
      <c r="C89" s="56" t="s">
        <v>418</v>
      </c>
      <c r="D89" s="45">
        <f>ROUND(K89*' Demand-Supply Gap'!D$289,2)</f>
        <v>11.67</v>
      </c>
      <c r="E89" s="45">
        <f>ROUND(L89*' Demand-Supply Gap'!E$289,2)</f>
        <v>12.07</v>
      </c>
      <c r="F89" s="45">
        <f>ROUND(M89*' Demand-Supply Gap'!F$289,2)</f>
        <v>12.24</v>
      </c>
      <c r="G89" s="45">
        <f>ROUND(N89*' Demand-Supply Gap'!G$289,2)</f>
        <v>12.51</v>
      </c>
      <c r="H89" s="45">
        <f>ROUND(O89*' Demand-Supply Gap'!H$289,2)</f>
        <v>13.03</v>
      </c>
      <c r="I89" s="45">
        <f>ROUND(P89*' Demand-Supply Gap'!I$289,2)</f>
        <v>11.62</v>
      </c>
      <c r="J89" s="58"/>
      <c r="K89" s="64">
        <v>0.78930000000000011</v>
      </c>
      <c r="L89" s="64">
        <v>0.79130000000000011</v>
      </c>
      <c r="M89" s="64">
        <v>0.79010000000000002</v>
      </c>
      <c r="N89" s="64">
        <v>0.78970000000000007</v>
      </c>
      <c r="O89" s="64">
        <v>0.78710000000000013</v>
      </c>
      <c r="P89" s="64">
        <v>0.79269999999999996</v>
      </c>
      <c r="R89" s="481">
        <v>1.23E-2</v>
      </c>
    </row>
    <row r="90" spans="1:18" x14ac:dyDescent="0.25">
      <c r="A90" s="55" t="s">
        <v>37</v>
      </c>
      <c r="B90" s="55" t="s">
        <v>55</v>
      </c>
      <c r="C90" s="56" t="s">
        <v>419</v>
      </c>
      <c r="D90" s="45">
        <f>ROUND(K90*' Demand-Supply Gap'!D$289,2)</f>
        <v>3.12</v>
      </c>
      <c r="E90" s="45">
        <f>ROUND(L90*' Demand-Supply Gap'!E$289,2)</f>
        <v>3.18</v>
      </c>
      <c r="F90" s="45">
        <f>ROUND(M90*' Demand-Supply Gap'!F$289,2)</f>
        <v>3.25</v>
      </c>
      <c r="G90" s="45">
        <f>ROUND(N90*' Demand-Supply Gap'!G$289,2)</f>
        <v>3.33</v>
      </c>
      <c r="H90" s="45">
        <f>ROUND(O90*' Demand-Supply Gap'!H$289,2)</f>
        <v>3.52</v>
      </c>
      <c r="I90" s="45">
        <f>ROUND(P90*' Demand-Supply Gap'!I$289,2)</f>
        <v>3.04</v>
      </c>
      <c r="J90" s="58"/>
      <c r="K90" s="64">
        <f t="shared" ref="K90:P90" si="148">K91-(SUM(K89:K89))</f>
        <v>0.21069999999999989</v>
      </c>
      <c r="L90" s="64">
        <f t="shared" si="148"/>
        <v>0.20869999999999989</v>
      </c>
      <c r="M90" s="64">
        <f t="shared" si="148"/>
        <v>0.20989999999999998</v>
      </c>
      <c r="N90" s="64">
        <f t="shared" si="148"/>
        <v>0.21029999999999993</v>
      </c>
      <c r="O90" s="64">
        <f t="shared" si="148"/>
        <v>0.21289999999999987</v>
      </c>
      <c r="P90" s="64">
        <f t="shared" si="148"/>
        <v>0.20730000000000004</v>
      </c>
    </row>
    <row r="91" spans="1:18" ht="15.75" thickBot="1" x14ac:dyDescent="0.3">
      <c r="A91" s="260" t="s">
        <v>37</v>
      </c>
      <c r="B91" s="260" t="s">
        <v>55</v>
      </c>
      <c r="C91" s="198" t="s">
        <v>58</v>
      </c>
      <c r="D91" s="202">
        <f>SUM(D89:D90)</f>
        <v>14.79</v>
      </c>
      <c r="E91" s="202">
        <f t="shared" ref="E91" si="149">SUM(E89:E90)</f>
        <v>15.25</v>
      </c>
      <c r="F91" s="202">
        <f t="shared" ref="F91" si="150">SUM(F89:F90)</f>
        <v>15.49</v>
      </c>
      <c r="G91" s="202">
        <f t="shared" ref="G91" si="151">SUM(G89:G90)</f>
        <v>15.84</v>
      </c>
      <c r="H91" s="202">
        <f t="shared" ref="H91" si="152">SUM(H89:H90)</f>
        <v>16.55</v>
      </c>
      <c r="I91" s="202">
        <f t="shared" ref="I91" si="153">SUM(I89:I90)</f>
        <v>14.66</v>
      </c>
      <c r="J91" s="58"/>
      <c r="K91" s="261">
        <v>1</v>
      </c>
      <c r="L91" s="261">
        <v>1</v>
      </c>
      <c r="M91" s="261">
        <v>1</v>
      </c>
      <c r="N91" s="261">
        <v>1</v>
      </c>
      <c r="O91" s="261">
        <v>1</v>
      </c>
      <c r="P91" s="261">
        <v>1</v>
      </c>
    </row>
    <row r="92" spans="1:18" x14ac:dyDescent="0.25">
      <c r="A92" s="292" t="s">
        <v>37</v>
      </c>
      <c r="B92" s="292" t="s">
        <v>37</v>
      </c>
      <c r="C92" s="293" t="s">
        <v>418</v>
      </c>
      <c r="D92" s="270">
        <f>K92*' Demand-Supply Gap'!D$298</f>
        <v>40.765692825033042</v>
      </c>
      <c r="E92" s="270">
        <f>L92*' Demand-Supply Gap'!E$298</f>
        <v>42.566629286428856</v>
      </c>
      <c r="F92" s="270">
        <f>M92*' Demand-Supply Gap'!F$298</f>
        <v>44.053467466268643</v>
      </c>
      <c r="G92" s="270">
        <f>N92*' Demand-Supply Gap'!G$298</f>
        <v>46.857556837971217</v>
      </c>
      <c r="H92" s="270">
        <f>O92*' Demand-Supply Gap'!H$298</f>
        <v>48.768009777981042</v>
      </c>
      <c r="I92" s="270">
        <f>P92*' Demand-Supply Gap'!I$298</f>
        <v>44.836082731870718</v>
      </c>
      <c r="J92" s="58"/>
      <c r="K92" s="297">
        <v>0.8010328820724959</v>
      </c>
      <c r="L92" s="297">
        <v>0.80168784166111684</v>
      </c>
      <c r="M92" s="297">
        <v>0.80172634158513212</v>
      </c>
      <c r="N92" s="297">
        <v>0.80061313210636675</v>
      </c>
      <c r="O92" s="297">
        <v>0.79968047186485736</v>
      </c>
      <c r="P92" s="297">
        <v>0.80362705370946641</v>
      </c>
    </row>
    <row r="93" spans="1:18" x14ac:dyDescent="0.25">
      <c r="A93" s="292" t="s">
        <v>37</v>
      </c>
      <c r="B93" s="292" t="s">
        <v>37</v>
      </c>
      <c r="C93" s="293" t="s">
        <v>419</v>
      </c>
      <c r="D93" s="270">
        <f>K93*' Demand-Supply Gap'!D$298</f>
        <v>10.125717174966965</v>
      </c>
      <c r="E93" s="270">
        <f>L93*' Demand-Supply Gap'!E$298</f>
        <v>10.529634713571147</v>
      </c>
      <c r="F93" s="270">
        <f>M93*' Demand-Supply Gap'!F$298</f>
        <v>10.894792533731344</v>
      </c>
      <c r="G93" s="270">
        <f>N93*' Demand-Supply Gap'!G$298</f>
        <v>11.669533162028779</v>
      </c>
      <c r="H93" s="270">
        <f>O93*' Demand-Supply Gap'!H$298</f>
        <v>12.216360222018945</v>
      </c>
      <c r="I93" s="270">
        <f>P93*' Demand-Supply Gap'!I$298</f>
        <v>10.956069268129271</v>
      </c>
      <c r="J93" s="58"/>
      <c r="K93" s="297">
        <v>0.19896711792750418</v>
      </c>
      <c r="L93" s="297">
        <v>0.19831215833888327</v>
      </c>
      <c r="M93" s="297">
        <v>0.19827365841486785</v>
      </c>
      <c r="N93" s="297">
        <v>0.19938686789363316</v>
      </c>
      <c r="O93" s="297">
        <v>0.20031952813514262</v>
      </c>
      <c r="P93" s="297">
        <v>0.19637294629053331</v>
      </c>
    </row>
    <row r="94" spans="1:18" ht="15.75" thickBot="1" x14ac:dyDescent="0.3">
      <c r="A94" s="238" t="s">
        <v>37</v>
      </c>
      <c r="B94" s="238" t="s">
        <v>37</v>
      </c>
      <c r="C94" s="275" t="s">
        <v>58</v>
      </c>
      <c r="D94" s="270">
        <f>K94*' Demand-Supply Gap'!D$298</f>
        <v>50.89141</v>
      </c>
      <c r="E94" s="270">
        <f>L94*' Demand-Supply Gap'!E$298</f>
        <v>53.096263999999998</v>
      </c>
      <c r="F94" s="270">
        <f>M94*' Demand-Supply Gap'!F$298</f>
        <v>54.948259999999991</v>
      </c>
      <c r="G94" s="270">
        <f>N94*' Demand-Supply Gap'!G$298</f>
        <v>58.527090000000001</v>
      </c>
      <c r="H94" s="270">
        <f>O94*' Demand-Supply Gap'!H$298</f>
        <v>60.984369999999991</v>
      </c>
      <c r="I94" s="270">
        <f>P94*' Demand-Supply Gap'!I$298</f>
        <v>55.792152000000002</v>
      </c>
      <c r="J94" s="58"/>
      <c r="K94" s="298">
        <v>1</v>
      </c>
      <c r="L94" s="298">
        <v>1</v>
      </c>
      <c r="M94" s="298">
        <v>1</v>
      </c>
      <c r="N94" s="298">
        <v>1</v>
      </c>
      <c r="O94" s="298">
        <v>1</v>
      </c>
      <c r="P94" s="298">
        <v>1</v>
      </c>
    </row>
    <row r="95" spans="1:18" x14ac:dyDescent="0.25">
      <c r="A95" s="189" t="s">
        <v>57</v>
      </c>
      <c r="B95" s="189" t="s">
        <v>57</v>
      </c>
      <c r="C95" s="294" t="s">
        <v>418</v>
      </c>
      <c r="D95" s="191">
        <f t="shared" ref="D95:I97" si="154">D26+D53+D65+D77+D92</f>
        <v>551.01634195564566</v>
      </c>
      <c r="E95" s="191">
        <f t="shared" si="154"/>
        <v>575.41316472956669</v>
      </c>
      <c r="F95" s="191">
        <f t="shared" si="154"/>
        <v>599.29094784541508</v>
      </c>
      <c r="G95" s="191">
        <f t="shared" si="154"/>
        <v>633.59189487751166</v>
      </c>
      <c r="H95" s="191">
        <f t="shared" si="154"/>
        <v>664.45483102827257</v>
      </c>
      <c r="I95" s="191">
        <f t="shared" si="154"/>
        <v>615.89289951844512</v>
      </c>
      <c r="J95" s="58"/>
      <c r="K95" s="295">
        <f t="shared" ref="K95:P97" si="155">D95/D$97</f>
        <v>0.81331478307119731</v>
      </c>
      <c r="L95" s="295">
        <f t="shared" si="155"/>
        <v>0.81297713377898773</v>
      </c>
      <c r="M95" s="295">
        <f t="shared" si="155"/>
        <v>0.81570855295443223</v>
      </c>
      <c r="N95" s="295">
        <f t="shared" si="155"/>
        <v>0.82559641544435725</v>
      </c>
      <c r="O95" s="295">
        <f t="shared" si="155"/>
        <v>0.83440173711439602</v>
      </c>
      <c r="P95" s="295">
        <f t="shared" si="155"/>
        <v>0.83286262256133914</v>
      </c>
    </row>
    <row r="96" spans="1:18" x14ac:dyDescent="0.25">
      <c r="A96" s="189" t="s">
        <v>57</v>
      </c>
      <c r="B96" s="189" t="s">
        <v>57</v>
      </c>
      <c r="C96" s="294" t="s">
        <v>419</v>
      </c>
      <c r="D96" s="191">
        <f t="shared" si="154"/>
        <v>126.478219098472</v>
      </c>
      <c r="E96" s="191">
        <f t="shared" si="154"/>
        <v>132.37201251749224</v>
      </c>
      <c r="F96" s="191">
        <f t="shared" si="154"/>
        <v>135.3966383945851</v>
      </c>
      <c r="G96" s="191">
        <f t="shared" si="154"/>
        <v>133.84348035542968</v>
      </c>
      <c r="H96" s="191">
        <f t="shared" si="154"/>
        <v>131.87001043976031</v>
      </c>
      <c r="I96" s="191">
        <f t="shared" si="154"/>
        <v>123.59628253220644</v>
      </c>
      <c r="J96" s="58"/>
      <c r="K96" s="295">
        <f t="shared" si="155"/>
        <v>0.18668521692880286</v>
      </c>
      <c r="L96" s="295">
        <f t="shared" si="155"/>
        <v>0.18702286622101238</v>
      </c>
      <c r="M96" s="295">
        <f t="shared" si="155"/>
        <v>0.18429144704556794</v>
      </c>
      <c r="N96" s="295">
        <f t="shared" si="155"/>
        <v>0.1744035845556427</v>
      </c>
      <c r="O96" s="295">
        <f t="shared" si="155"/>
        <v>0.16559826288560411</v>
      </c>
      <c r="P96" s="295">
        <f t="shared" si="155"/>
        <v>0.167137377438661</v>
      </c>
    </row>
    <row r="97" spans="1:16" ht="15.75" thickBot="1" x14ac:dyDescent="0.3">
      <c r="A97" s="243" t="s">
        <v>57</v>
      </c>
      <c r="B97" s="243" t="s">
        <v>57</v>
      </c>
      <c r="C97" s="289" t="s">
        <v>58</v>
      </c>
      <c r="D97" s="245">
        <f t="shared" si="154"/>
        <v>677.49456105411753</v>
      </c>
      <c r="E97" s="245">
        <f t="shared" si="154"/>
        <v>707.78517724705887</v>
      </c>
      <c r="F97" s="245">
        <f t="shared" si="154"/>
        <v>734.68758624000009</v>
      </c>
      <c r="G97" s="245">
        <f t="shared" si="154"/>
        <v>767.4353752329414</v>
      </c>
      <c r="H97" s="245">
        <f t="shared" si="154"/>
        <v>796.32484146803279</v>
      </c>
      <c r="I97" s="245">
        <f t="shared" si="154"/>
        <v>739.48918205065149</v>
      </c>
      <c r="J97" s="58"/>
      <c r="K97" s="296">
        <f t="shared" si="155"/>
        <v>1</v>
      </c>
      <c r="L97" s="296">
        <f t="shared" si="155"/>
        <v>1</v>
      </c>
      <c r="M97" s="296">
        <f t="shared" si="155"/>
        <v>1</v>
      </c>
      <c r="N97" s="296">
        <f t="shared" si="155"/>
        <v>1</v>
      </c>
      <c r="O97" s="296">
        <f t="shared" si="155"/>
        <v>1</v>
      </c>
      <c r="P97" s="296">
        <f t="shared" si="155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C0DC-01D3-49FF-AC01-41253403061E}">
  <dimension ref="A1:AM161"/>
  <sheetViews>
    <sheetView showGridLines="0" topLeftCell="F1" zoomScale="90" zoomScaleNormal="90" workbookViewId="0">
      <pane ySplit="1" topLeftCell="A139" activePane="bottomLeft" state="frozen"/>
      <selection pane="bottomLeft" activeCell="Q139" sqref="Q139"/>
    </sheetView>
  </sheetViews>
  <sheetFormatPr defaultColWidth="9" defaultRowHeight="12.75" x14ac:dyDescent="0.2"/>
  <cols>
    <col min="1" max="1" width="14.5703125" style="28" bestFit="1" customWidth="1"/>
    <col min="2" max="2" width="15.42578125" style="28" bestFit="1" customWidth="1"/>
    <col min="3" max="3" width="30.28515625" style="28" bestFit="1" customWidth="1"/>
    <col min="4" max="4" width="10" style="67" customWidth="1"/>
    <col min="5" max="6" width="7.7109375" style="67" bestFit="1" customWidth="1"/>
    <col min="7" max="8" width="8.28515625" style="67" bestFit="1" customWidth="1"/>
    <col min="9" max="10" width="7.7109375" style="67" bestFit="1" customWidth="1"/>
    <col min="11" max="11" width="8.7109375" style="67" bestFit="1" customWidth="1"/>
    <col min="12" max="12" width="8.7109375" style="67" customWidth="1"/>
    <col min="13" max="14" width="8.7109375" style="67" bestFit="1" customWidth="1"/>
    <col min="15" max="15" width="8.7109375" style="67" customWidth="1"/>
    <col min="16" max="16" width="8" style="67" customWidth="1"/>
    <col min="17" max="17" width="8.140625" style="67" customWidth="1"/>
    <col min="18" max="19" width="8.7109375" style="54" bestFit="1" customWidth="1"/>
    <col min="20" max="20" width="8.7109375" style="59" customWidth="1"/>
    <col min="21" max="21" width="9" style="58" customWidth="1"/>
    <col min="22" max="37" width="11.5703125" style="42" bestFit="1" customWidth="1"/>
    <col min="38" max="16384" width="9" style="42"/>
  </cols>
  <sheetData>
    <row r="1" spans="1:39" s="28" customFormat="1" x14ac:dyDescent="0.2">
      <c r="A1" s="29" t="s">
        <v>29</v>
      </c>
      <c r="B1" s="29" t="s">
        <v>15</v>
      </c>
      <c r="C1" s="30" t="s">
        <v>357</v>
      </c>
      <c r="D1" s="246">
        <v>2015</v>
      </c>
      <c r="E1" s="246">
        <v>2016</v>
      </c>
      <c r="F1" s="246">
        <v>2017</v>
      </c>
      <c r="G1" s="246">
        <v>2018</v>
      </c>
      <c r="H1" s="246">
        <v>2019</v>
      </c>
      <c r="I1" s="246">
        <v>2020</v>
      </c>
      <c r="J1" s="246" t="s">
        <v>28</v>
      </c>
      <c r="K1" s="246" t="s">
        <v>3</v>
      </c>
      <c r="L1" s="246" t="s">
        <v>4</v>
      </c>
      <c r="M1" s="246" t="s">
        <v>5</v>
      </c>
      <c r="N1" s="246" t="s">
        <v>6</v>
      </c>
      <c r="O1" s="246" t="s">
        <v>7</v>
      </c>
      <c r="P1" s="246" t="s">
        <v>8</v>
      </c>
      <c r="Q1" s="246" t="s">
        <v>9</v>
      </c>
      <c r="R1" s="246" t="s">
        <v>10</v>
      </c>
      <c r="S1" s="248" t="s">
        <v>16</v>
      </c>
      <c r="T1" s="474"/>
      <c r="U1" s="488" t="s">
        <v>388</v>
      </c>
      <c r="V1" s="251">
        <v>2015</v>
      </c>
      <c r="W1" s="247">
        <v>2016</v>
      </c>
      <c r="X1" s="247">
        <v>2017</v>
      </c>
      <c r="Y1" s="247">
        <v>2018</v>
      </c>
      <c r="Z1" s="247">
        <v>2019</v>
      </c>
      <c r="AA1" s="247">
        <v>2020</v>
      </c>
      <c r="AB1" s="247" t="s">
        <v>28</v>
      </c>
      <c r="AC1" s="247" t="s">
        <v>3</v>
      </c>
      <c r="AD1" s="247" t="s">
        <v>4</v>
      </c>
      <c r="AE1" s="247" t="s">
        <v>5</v>
      </c>
      <c r="AF1" s="247" t="s">
        <v>6</v>
      </c>
      <c r="AG1" s="247" t="s">
        <v>7</v>
      </c>
      <c r="AH1" s="247" t="s">
        <v>8</v>
      </c>
      <c r="AI1" s="247" t="s">
        <v>9</v>
      </c>
      <c r="AJ1" s="247" t="s">
        <v>10</v>
      </c>
      <c r="AK1" s="31" t="s">
        <v>16</v>
      </c>
    </row>
    <row r="2" spans="1:39" s="28" customFormat="1" ht="15" x14ac:dyDescent="0.25">
      <c r="A2" s="32" t="s">
        <v>30</v>
      </c>
      <c r="B2" s="32" t="s">
        <v>31</v>
      </c>
      <c r="C2" s="68" t="s">
        <v>389</v>
      </c>
      <c r="D2" s="33">
        <f>ROUND(V2*' Demand-Supply Gap'!D$8,2)</f>
        <v>4.21</v>
      </c>
      <c r="E2" s="33">
        <f>ROUND(W2*' Demand-Supply Gap'!E$8,2)</f>
        <v>4.54</v>
      </c>
      <c r="F2" s="33">
        <f>ROUND(X2*' Demand-Supply Gap'!F$8,2)</f>
        <v>4.8899999999999997</v>
      </c>
      <c r="G2" s="33">
        <f>ROUND(Y2*' Demand-Supply Gap'!G$8,2)</f>
        <v>5.16</v>
      </c>
      <c r="H2" s="33">
        <f>ROUND(Z2*' Demand-Supply Gap'!H$8,2)</f>
        <v>5.52</v>
      </c>
      <c r="I2" s="33">
        <f>ROUND(AA2*' Demand-Supply Gap'!I$8,2)</f>
        <v>4.87</v>
      </c>
      <c r="J2" s="33">
        <f>ROUND(AB2*' Demand-Supply Gap'!J$8,2)</f>
        <v>5.3</v>
      </c>
      <c r="K2" s="33">
        <f>ROUND(AC2*' Demand-Supply Gap'!K$8,2)</f>
        <v>5.78</v>
      </c>
      <c r="L2" s="33">
        <f>ROUND(AD2*' Demand-Supply Gap'!L$8,2)</f>
        <v>6.28</v>
      </c>
      <c r="M2" s="33">
        <f>ROUND(AE2*' Demand-Supply Gap'!M$8,2)</f>
        <v>6.8</v>
      </c>
      <c r="N2" s="33">
        <f>ROUND(AF2*' Demand-Supply Gap'!N$8,2)</f>
        <v>7.35</v>
      </c>
      <c r="O2" s="33">
        <f>ROUND(AG2*' Demand-Supply Gap'!O$8,2)</f>
        <v>7.89</v>
      </c>
      <c r="P2" s="33">
        <f>ROUND(AH2*' Demand-Supply Gap'!P$8,2)</f>
        <v>8.49</v>
      </c>
      <c r="Q2" s="33">
        <f>ROUND(AI2*' Demand-Supply Gap'!Q$8,2)</f>
        <v>9.11</v>
      </c>
      <c r="R2" s="44">
        <f>ROUND(AJ2*' Demand-Supply Gap'!R$8,2)</f>
        <v>9.74</v>
      </c>
      <c r="S2" s="44">
        <f>ROUND(AK2*' Demand-Supply Gap'!S$8,2)</f>
        <v>10.42</v>
      </c>
      <c r="T2" s="376"/>
      <c r="U2" s="461">
        <f>(S2/J2)^(1/9)-1</f>
        <v>7.800634385533245E-2</v>
      </c>
      <c r="V2" s="252">
        <v>0.51760000000000006</v>
      </c>
      <c r="W2" s="184">
        <v>0.51960000000000006</v>
      </c>
      <c r="X2" s="184">
        <v>0.51840000000000008</v>
      </c>
      <c r="Y2" s="184">
        <v>0.51800000000000002</v>
      </c>
      <c r="Z2" s="184">
        <v>0.51540000000000008</v>
      </c>
      <c r="AA2" s="184">
        <v>0.51125454545454552</v>
      </c>
      <c r="AB2" s="184">
        <v>0.50710909090909095</v>
      </c>
      <c r="AC2" s="184">
        <v>0.50780808080808082</v>
      </c>
      <c r="AD2" s="184">
        <v>0.5085070707070708</v>
      </c>
      <c r="AE2" s="184">
        <v>0.50920606060606066</v>
      </c>
      <c r="AF2" s="184">
        <v>0.50990505050505053</v>
      </c>
      <c r="AG2" s="184">
        <v>0.51060404040404039</v>
      </c>
      <c r="AH2" s="184">
        <v>0.51130303030303037</v>
      </c>
      <c r="AI2" s="184">
        <v>0.51200202020202024</v>
      </c>
      <c r="AJ2" s="184">
        <v>0.5127010101010101</v>
      </c>
      <c r="AK2" s="184">
        <v>0.51339999999999997</v>
      </c>
    </row>
    <row r="3" spans="1:39" s="28" customFormat="1" ht="15" x14ac:dyDescent="0.25">
      <c r="A3" s="32" t="s">
        <v>30</v>
      </c>
      <c r="B3" s="32" t="s">
        <v>31</v>
      </c>
      <c r="C3" s="68" t="s">
        <v>342</v>
      </c>
      <c r="D3" s="33">
        <f>ROUND(V3*' Demand-Supply Gap'!D$8,2)</f>
        <v>2.44</v>
      </c>
      <c r="E3" s="33">
        <f>ROUND(W3*' Demand-Supply Gap'!E$8,2)</f>
        <v>2.6</v>
      </c>
      <c r="F3" s="33">
        <f>ROUND(X3*' Demand-Supply Gap'!F$8,2)</f>
        <v>2.82</v>
      </c>
      <c r="G3" s="33">
        <f>ROUND(Y3*' Demand-Supply Gap'!G$8,2)</f>
        <v>2.98</v>
      </c>
      <c r="H3" s="33">
        <f>ROUND(Z3*' Demand-Supply Gap'!H$8,2)</f>
        <v>3.24</v>
      </c>
      <c r="I3" s="33">
        <f>ROUND(AA3*' Demand-Supply Gap'!I$8,2)</f>
        <v>2.83</v>
      </c>
      <c r="J3" s="33">
        <f>ROUND(AB3*' Demand-Supply Gap'!J$8,2)</f>
        <v>3.15</v>
      </c>
      <c r="K3" s="33">
        <f>ROUND(AC3*' Demand-Supply Gap'!K$8,2)</f>
        <v>3.42</v>
      </c>
      <c r="L3" s="33">
        <f>ROUND(AD3*' Demand-Supply Gap'!L$8,2)</f>
        <v>3.71</v>
      </c>
      <c r="M3" s="33">
        <f>ROUND(AE3*' Demand-Supply Gap'!M$8,2)</f>
        <v>4</v>
      </c>
      <c r="N3" s="33">
        <f>ROUND(AF3*' Demand-Supply Gap'!N$8,2)</f>
        <v>4.33</v>
      </c>
      <c r="O3" s="33">
        <f>ROUND(AG3*' Demand-Supply Gap'!O$8,2)</f>
        <v>4.6500000000000004</v>
      </c>
      <c r="P3" s="33">
        <f>ROUND(AH3*' Demand-Supply Gap'!P$8,2)</f>
        <v>4.99</v>
      </c>
      <c r="Q3" s="33">
        <f>ROUND(AI3*' Demand-Supply Gap'!Q$8,2)</f>
        <v>5.34</v>
      </c>
      <c r="R3" s="44">
        <f>ROUND(AJ3*' Demand-Supply Gap'!R$8,2)</f>
        <v>5.71</v>
      </c>
      <c r="S3" s="44">
        <f>ROUND(AK3*' Demand-Supply Gap'!S$8,2)</f>
        <v>6.11</v>
      </c>
      <c r="T3" s="376"/>
      <c r="U3" s="461">
        <f t="shared" ref="U3:U5" si="0">(S3/J3)^(1/9)-1</f>
        <v>7.6391037393962247E-2</v>
      </c>
      <c r="V3" s="253">
        <v>0.2999</v>
      </c>
      <c r="W3" s="157">
        <v>0.2979</v>
      </c>
      <c r="X3" s="157">
        <v>0.29910000000000003</v>
      </c>
      <c r="Y3" s="157">
        <v>0.29949999999999999</v>
      </c>
      <c r="Z3" s="157">
        <v>0.30210000000000004</v>
      </c>
      <c r="AA3" s="157">
        <v>0.29650000000000004</v>
      </c>
      <c r="AB3" s="157">
        <f>(25.86%)+0.0432</f>
        <v>0.30180000000000001</v>
      </c>
      <c r="AC3" s="157">
        <v>0.30070000000000002</v>
      </c>
      <c r="AD3" s="157">
        <v>0.29980000000000001</v>
      </c>
      <c r="AE3" s="157">
        <v>0.29930000000000001</v>
      </c>
      <c r="AF3" s="157">
        <v>0.30030000000000001</v>
      </c>
      <c r="AG3" s="157">
        <v>0.30070000000000002</v>
      </c>
      <c r="AH3" s="157">
        <v>0.30031000000000002</v>
      </c>
      <c r="AI3" s="157">
        <v>0.30036000000000002</v>
      </c>
      <c r="AJ3" s="157">
        <v>0.30075133333333304</v>
      </c>
      <c r="AK3" s="157">
        <v>0.30092933333333299</v>
      </c>
    </row>
    <row r="4" spans="1:39" s="28" customFormat="1" ht="15" x14ac:dyDescent="0.25">
      <c r="A4" s="32" t="s">
        <v>30</v>
      </c>
      <c r="B4" s="32" t="s">
        <v>31</v>
      </c>
      <c r="C4" s="68" t="s">
        <v>343</v>
      </c>
      <c r="D4" s="33">
        <f>ROUND(V4*' Demand-Supply Gap'!D$8,2)</f>
        <v>0.6</v>
      </c>
      <c r="E4" s="33">
        <f>ROUND(W4*' Demand-Supply Gap'!E$8,2)</f>
        <v>0.65</v>
      </c>
      <c r="F4" s="33">
        <f>ROUND(X4*' Demand-Supply Gap'!F$8,2)</f>
        <v>0.7</v>
      </c>
      <c r="G4" s="33">
        <f>ROUND(Y4*' Demand-Supply Gap'!G$8,2)</f>
        <v>0.75</v>
      </c>
      <c r="H4" s="33">
        <f>ROUND(Z4*' Demand-Supply Gap'!H$8,2)</f>
        <v>0.81</v>
      </c>
      <c r="I4" s="33">
        <f>ROUND(AA4*' Demand-Supply Gap'!I$8,2)</f>
        <v>0.72</v>
      </c>
      <c r="J4" s="33">
        <f>ROUND(AB4*' Demand-Supply Gap'!J$8,2)</f>
        <v>0.79</v>
      </c>
      <c r="K4" s="33">
        <f>ROUND(AC4*' Demand-Supply Gap'!K$8,2)</f>
        <v>0.86</v>
      </c>
      <c r="L4" s="33">
        <f>ROUND(AD4*' Demand-Supply Gap'!L$8,2)</f>
        <v>0.94</v>
      </c>
      <c r="M4" s="33">
        <f>ROUND(AE4*' Demand-Supply Gap'!M$8,2)</f>
        <v>1.02</v>
      </c>
      <c r="N4" s="33">
        <f>ROUND(AF4*' Demand-Supply Gap'!N$8,2)</f>
        <v>1.1000000000000001</v>
      </c>
      <c r="O4" s="33">
        <f>ROUND(AG4*' Demand-Supply Gap'!O$8,2)</f>
        <v>1.18</v>
      </c>
      <c r="P4" s="33">
        <f>ROUND(AH4*' Demand-Supply Gap'!P$8,2)</f>
        <v>1.27</v>
      </c>
      <c r="Q4" s="33">
        <f>ROUND(AI4*' Demand-Supply Gap'!Q$8,2)</f>
        <v>1.36</v>
      </c>
      <c r="R4" s="44">
        <f>ROUND(AJ4*' Demand-Supply Gap'!R$8,2)</f>
        <v>1.46</v>
      </c>
      <c r="S4" s="44">
        <f>ROUND(AK4*' Demand-Supply Gap'!S$8,2)</f>
        <v>1.56</v>
      </c>
      <c r="T4" s="376"/>
      <c r="U4" s="461">
        <f t="shared" si="0"/>
        <v>7.8532052676490327E-2</v>
      </c>
      <c r="V4" s="252">
        <v>7.4099999999999999E-2</v>
      </c>
      <c r="W4" s="184">
        <v>7.46E-2</v>
      </c>
      <c r="X4" s="184">
        <v>7.4099999999999999E-2</v>
      </c>
      <c r="Y4" s="184">
        <v>7.4800000000000005E-2</v>
      </c>
      <c r="Z4" s="184">
        <v>7.5300000000000006E-2</v>
      </c>
      <c r="AA4" s="184">
        <v>7.5600000000000001E-2</v>
      </c>
      <c r="AB4" s="184">
        <v>7.5780000000000014E-2</v>
      </c>
      <c r="AC4" s="184">
        <v>7.5882222222222226E-2</v>
      </c>
      <c r="AD4" s="184">
        <v>7.5984444444444452E-2</v>
      </c>
      <c r="AE4" s="184">
        <v>7.6086666666666677E-2</v>
      </c>
      <c r="AF4" s="184">
        <v>7.6188888888888889E-2</v>
      </c>
      <c r="AG4" s="184">
        <v>7.6291111111111115E-2</v>
      </c>
      <c r="AH4" s="184">
        <v>7.6393333333333341E-2</v>
      </c>
      <c r="AI4" s="184">
        <v>7.6495555555555553E-2</v>
      </c>
      <c r="AJ4" s="184">
        <v>7.6597777777777779E-2</v>
      </c>
      <c r="AK4" s="184">
        <v>7.6700000000000004E-2</v>
      </c>
    </row>
    <row r="5" spans="1:39" s="28" customFormat="1" ht="15" x14ac:dyDescent="0.25">
      <c r="A5" s="32" t="s">
        <v>30</v>
      </c>
      <c r="B5" s="32" t="s">
        <v>31</v>
      </c>
      <c r="C5" s="68" t="s">
        <v>344</v>
      </c>
      <c r="D5" s="33">
        <f>ROUND(V5*' Demand-Supply Gap'!D$8,2)</f>
        <v>0.88</v>
      </c>
      <c r="E5" s="33">
        <f>ROUND(W5*' Demand-Supply Gap'!E$8,2)</f>
        <v>0.94</v>
      </c>
      <c r="F5" s="33">
        <f>ROUND(X5*' Demand-Supply Gap'!F$8,2)</f>
        <v>1.02</v>
      </c>
      <c r="G5" s="33">
        <f>ROUND(Y5*' Demand-Supply Gap'!G$8,2)</f>
        <v>1.07</v>
      </c>
      <c r="H5" s="33">
        <f>ROUND(Z5*' Demand-Supply Gap'!H$8,2)</f>
        <v>1.1499999999999999</v>
      </c>
      <c r="I5" s="33">
        <f>ROUND(AA5*' Demand-Supply Gap'!I$8,2)</f>
        <v>1.1100000000000001</v>
      </c>
      <c r="J5" s="33">
        <f>ROUND(AB5*' Demand-Supply Gap'!J$8,2)</f>
        <v>1.2</v>
      </c>
      <c r="K5" s="33">
        <f>ROUND(AC5*' Demand-Supply Gap'!K$8,2)</f>
        <v>1.32</v>
      </c>
      <c r="L5" s="33">
        <f>ROUND(AD5*' Demand-Supply Gap'!L$8,2)</f>
        <v>1.43</v>
      </c>
      <c r="M5" s="33">
        <f>ROUND(AE5*' Demand-Supply Gap'!M$8,2)</f>
        <v>1.54</v>
      </c>
      <c r="N5" s="33">
        <f>ROUND(AF5*' Demand-Supply Gap'!N$8,2)</f>
        <v>1.64</v>
      </c>
      <c r="O5" s="33">
        <f>ROUND(AG5*' Demand-Supply Gap'!O$8,2)</f>
        <v>1.74</v>
      </c>
      <c r="P5" s="33">
        <f>ROUND(AH5*' Demand-Supply Gap'!P$8,2)</f>
        <v>1.86</v>
      </c>
      <c r="Q5" s="33">
        <f>ROUND(AI5*' Demand-Supply Gap'!Q$8,2)</f>
        <v>1.98</v>
      </c>
      <c r="R5" s="44">
        <f>ROUND(AJ5*' Demand-Supply Gap'!R$8,2)</f>
        <v>2.09</v>
      </c>
      <c r="S5" s="44">
        <f>ROUND(AK5*' Demand-Supply Gap'!S$8,2)</f>
        <v>2.21</v>
      </c>
      <c r="T5" s="376"/>
      <c r="U5" s="461">
        <f t="shared" si="0"/>
        <v>7.0207257964060688E-2</v>
      </c>
      <c r="V5" s="253">
        <f t="shared" ref="V5:Z5" si="1">V6-(SUM(V2:V4))</f>
        <v>0.10839999999999983</v>
      </c>
      <c r="W5" s="157">
        <f t="shared" si="1"/>
        <v>0.10789999999999988</v>
      </c>
      <c r="X5" s="157">
        <f t="shared" si="1"/>
        <v>0.10839999999999983</v>
      </c>
      <c r="Y5" s="157">
        <f t="shared" si="1"/>
        <v>0.10770000000000002</v>
      </c>
      <c r="Z5" s="157">
        <f t="shared" si="1"/>
        <v>0.10719999999999985</v>
      </c>
      <c r="AA5" s="157">
        <f>AA6-(SUM(AA2:AA4))</f>
        <v>0.11664545454545439</v>
      </c>
      <c r="AB5" s="157">
        <f t="shared" ref="AB5:AK5" si="2">AB6-(SUM(AB2:AB4))</f>
        <v>0.11531090909090902</v>
      </c>
      <c r="AC5" s="157">
        <f t="shared" si="2"/>
        <v>0.11560969696969692</v>
      </c>
      <c r="AD5" s="157">
        <f t="shared" si="2"/>
        <v>0.11570848484848484</v>
      </c>
      <c r="AE5" s="157">
        <f t="shared" si="2"/>
        <v>0.11540727272727269</v>
      </c>
      <c r="AF5" s="157">
        <f t="shared" si="2"/>
        <v>0.1136060606060606</v>
      </c>
      <c r="AG5" s="157">
        <f t="shared" si="2"/>
        <v>0.11240484848484855</v>
      </c>
      <c r="AH5" s="157">
        <f t="shared" si="2"/>
        <v>0.11199363636363624</v>
      </c>
      <c r="AI5" s="157">
        <f t="shared" si="2"/>
        <v>0.11114242424242415</v>
      </c>
      <c r="AJ5" s="157">
        <f t="shared" si="2"/>
        <v>0.1099498787878791</v>
      </c>
      <c r="AK5" s="157">
        <f t="shared" si="2"/>
        <v>0.10897066666666699</v>
      </c>
    </row>
    <row r="6" spans="1:39" s="28" customFormat="1" ht="15.75" thickBot="1" x14ac:dyDescent="0.3">
      <c r="A6" s="225" t="s">
        <v>30</v>
      </c>
      <c r="B6" s="225" t="s">
        <v>31</v>
      </c>
      <c r="C6" s="226" t="s">
        <v>58</v>
      </c>
      <c r="D6" s="227">
        <f>SUM(D2:D5)</f>
        <v>8.1300000000000008</v>
      </c>
      <c r="E6" s="227">
        <f t="shared" ref="E6:S6" si="3">SUM(E2:E5)</f>
        <v>8.73</v>
      </c>
      <c r="F6" s="227">
        <f t="shared" si="3"/>
        <v>9.4299999999999979</v>
      </c>
      <c r="G6" s="227">
        <f t="shared" si="3"/>
        <v>9.9600000000000009</v>
      </c>
      <c r="H6" s="227">
        <f t="shared" si="3"/>
        <v>10.72</v>
      </c>
      <c r="I6" s="227">
        <f t="shared" si="3"/>
        <v>9.5299999999999994</v>
      </c>
      <c r="J6" s="227">
        <f t="shared" si="3"/>
        <v>10.439999999999998</v>
      </c>
      <c r="K6" s="227">
        <f t="shared" si="3"/>
        <v>11.379999999999999</v>
      </c>
      <c r="L6" s="227">
        <f t="shared" si="3"/>
        <v>12.36</v>
      </c>
      <c r="M6" s="227">
        <f t="shared" si="3"/>
        <v>13.36</v>
      </c>
      <c r="N6" s="227">
        <f t="shared" si="3"/>
        <v>14.42</v>
      </c>
      <c r="O6" s="227">
        <f t="shared" si="3"/>
        <v>15.459999999999999</v>
      </c>
      <c r="P6" s="227">
        <f t="shared" si="3"/>
        <v>16.61</v>
      </c>
      <c r="Q6" s="227">
        <f t="shared" si="3"/>
        <v>17.79</v>
      </c>
      <c r="R6" s="227">
        <f t="shared" si="3"/>
        <v>19</v>
      </c>
      <c r="S6" s="228">
        <f t="shared" si="3"/>
        <v>20.3</v>
      </c>
      <c r="T6" s="476"/>
      <c r="U6" s="486"/>
      <c r="V6" s="254">
        <v>1</v>
      </c>
      <c r="W6" s="229">
        <v>1</v>
      </c>
      <c r="X6" s="229">
        <v>1</v>
      </c>
      <c r="Y6" s="229">
        <v>1</v>
      </c>
      <c r="Z6" s="229">
        <v>1</v>
      </c>
      <c r="AA6" s="229">
        <v>1</v>
      </c>
      <c r="AB6" s="229">
        <v>1</v>
      </c>
      <c r="AC6" s="229">
        <v>1</v>
      </c>
      <c r="AD6" s="229">
        <v>1</v>
      </c>
      <c r="AE6" s="229">
        <v>1</v>
      </c>
      <c r="AF6" s="229">
        <v>1</v>
      </c>
      <c r="AG6" s="229">
        <v>1</v>
      </c>
      <c r="AH6" s="229">
        <v>1</v>
      </c>
      <c r="AI6" s="229">
        <v>1</v>
      </c>
      <c r="AJ6" s="229">
        <v>1</v>
      </c>
      <c r="AK6" s="229">
        <v>1</v>
      </c>
    </row>
    <row r="7" spans="1:39" s="28" customFormat="1" ht="15" x14ac:dyDescent="0.25">
      <c r="A7" s="230" t="s">
        <v>30</v>
      </c>
      <c r="B7" s="230" t="s">
        <v>33</v>
      </c>
      <c r="C7" s="231" t="s">
        <v>389</v>
      </c>
      <c r="D7" s="320">
        <f>ROUND(V7*' Demand-Supply Gap'!D$21,2)</f>
        <v>70.67</v>
      </c>
      <c r="E7" s="320">
        <f>ROUND(W7*' Demand-Supply Gap'!E$21,2)</f>
        <v>72.13</v>
      </c>
      <c r="F7" s="320">
        <f>ROUND(X7*' Demand-Supply Gap'!F$21,2)</f>
        <v>74.12</v>
      </c>
      <c r="G7" s="320">
        <f>ROUND(Y7*' Demand-Supply Gap'!G$21,2)</f>
        <v>74.61</v>
      </c>
      <c r="H7" s="320">
        <f>ROUND(Z7*' Demand-Supply Gap'!H$21,2)</f>
        <v>75.14</v>
      </c>
      <c r="I7" s="320">
        <f>ROUND(AA7*' Demand-Supply Gap'!I$21,2)</f>
        <v>67.709999999999994</v>
      </c>
      <c r="J7" s="320">
        <f>ROUND(AB7*' Demand-Supply Gap'!J$21,2)</f>
        <v>70.5</v>
      </c>
      <c r="K7" s="320">
        <f>ROUND(AC7*' Demand-Supply Gap'!K$21,2)</f>
        <v>74.45</v>
      </c>
      <c r="L7" s="320">
        <f>ROUND(AD7*' Demand-Supply Gap'!L$21,2)</f>
        <v>79.52</v>
      </c>
      <c r="M7" s="320">
        <f>ROUND(AE7*' Demand-Supply Gap'!M$21,2)</f>
        <v>85.38</v>
      </c>
      <c r="N7" s="320">
        <f>ROUND(AF7*' Demand-Supply Gap'!N$21,2)</f>
        <v>92.22</v>
      </c>
      <c r="O7" s="320">
        <f>ROUND(AG7*' Demand-Supply Gap'!O$21,2)</f>
        <v>99.99</v>
      </c>
      <c r="P7" s="320">
        <f>ROUND(AH7*' Demand-Supply Gap'!P$21,2)</f>
        <v>108.89</v>
      </c>
      <c r="Q7" s="320">
        <f>ROUND(AI7*' Demand-Supply Gap'!Q$21,2)</f>
        <v>118.28</v>
      </c>
      <c r="R7" s="44">
        <f>ROUND(AJ7*' Demand-Supply Gap'!R$21,2)</f>
        <v>128.35</v>
      </c>
      <c r="S7" s="44">
        <f>ROUND(AK7*' Demand-Supply Gap'!S$21,2)</f>
        <v>139.19</v>
      </c>
      <c r="T7" s="376"/>
      <c r="U7" s="461">
        <f>(S7/J7)^(1/9)-1</f>
        <v>7.8510367406387171E-2</v>
      </c>
      <c r="V7" s="255">
        <v>0.53383000000000003</v>
      </c>
      <c r="W7" s="233">
        <v>0.53403</v>
      </c>
      <c r="X7" s="233">
        <v>0.53190999999999999</v>
      </c>
      <c r="Y7" s="233">
        <v>0.53387000000000007</v>
      </c>
      <c r="Z7" s="233">
        <v>0.53259999999999996</v>
      </c>
      <c r="AA7" s="233">
        <v>0.53420000000000001</v>
      </c>
      <c r="AB7" s="233">
        <v>0.5333586666666672</v>
      </c>
      <c r="AC7" s="233">
        <v>0.53370770370370413</v>
      </c>
      <c r="AD7" s="233">
        <v>0.53405674074074116</v>
      </c>
      <c r="AE7" s="233">
        <v>0.53440577777777809</v>
      </c>
      <c r="AF7" s="233">
        <v>0.53475481481481513</v>
      </c>
      <c r="AG7" s="233">
        <v>0.53510385185185205</v>
      </c>
      <c r="AH7" s="233">
        <v>0.53545288888888909</v>
      </c>
      <c r="AI7" s="233">
        <v>0.53580192592592601</v>
      </c>
      <c r="AJ7" s="233">
        <v>0.53615096296296305</v>
      </c>
      <c r="AK7" s="233">
        <v>0.53650000000000009</v>
      </c>
    </row>
    <row r="8" spans="1:39" s="28" customFormat="1" ht="15" x14ac:dyDescent="0.25">
      <c r="A8" s="32" t="s">
        <v>30</v>
      </c>
      <c r="B8" s="32" t="s">
        <v>33</v>
      </c>
      <c r="C8" s="68" t="s">
        <v>342</v>
      </c>
      <c r="D8" s="320">
        <f>ROUND(V8*' Demand-Supply Gap'!D$21,2)</f>
        <v>38.42</v>
      </c>
      <c r="E8" s="320">
        <f>ROUND(W8*' Demand-Supply Gap'!E$21,2)</f>
        <v>39.6</v>
      </c>
      <c r="F8" s="320">
        <f>ROUND(X8*' Demand-Supply Gap'!F$21,2)</f>
        <v>40.89</v>
      </c>
      <c r="G8" s="320">
        <f>ROUND(Y8*' Demand-Supply Gap'!G$21,2)</f>
        <v>41.2</v>
      </c>
      <c r="H8" s="320">
        <f>ROUND(Z8*' Demand-Supply Gap'!H$21,2)</f>
        <v>41.82</v>
      </c>
      <c r="I8" s="320">
        <f>ROUND(AA8*' Demand-Supply Gap'!I$21,2)</f>
        <v>36.99</v>
      </c>
      <c r="J8" s="320">
        <f>ROUND(AB8*' Demand-Supply Gap'!J$21,2)</f>
        <v>39.020000000000003</v>
      </c>
      <c r="K8" s="320">
        <f>ROUND(AC8*' Demand-Supply Gap'!K$21,2)</f>
        <v>41.2</v>
      </c>
      <c r="L8" s="320">
        <f>ROUND(AD8*' Demand-Supply Gap'!L$21,2)</f>
        <v>44</v>
      </c>
      <c r="M8" s="320">
        <f>ROUND(AE8*' Demand-Supply Gap'!M$21,2)</f>
        <v>47.18</v>
      </c>
      <c r="N8" s="320">
        <f>ROUND(AF8*' Demand-Supply Gap'!N$21,2)</f>
        <v>50.9</v>
      </c>
      <c r="O8" s="320">
        <f>ROUND(AG8*' Demand-Supply Gap'!O$21,2)</f>
        <v>55.12</v>
      </c>
      <c r="P8" s="320">
        <f>ROUND(AH8*' Demand-Supply Gap'!P$21,2)</f>
        <v>59.95</v>
      </c>
      <c r="Q8" s="320">
        <f>ROUND(AI8*' Demand-Supply Gap'!Q$21,2)</f>
        <v>65.040000000000006</v>
      </c>
      <c r="R8" s="44">
        <f>ROUND(AJ8*' Demand-Supply Gap'!R$21,2)</f>
        <v>70.489999999999995</v>
      </c>
      <c r="S8" s="44">
        <f>ROUND(AK8*' Demand-Supply Gap'!S$21,2)</f>
        <v>76.349999999999994</v>
      </c>
      <c r="T8" s="376"/>
      <c r="U8" s="461">
        <f t="shared" ref="U8:U10" si="4">(S8/J8)^(1/9)-1</f>
        <v>7.7435568564778068E-2</v>
      </c>
      <c r="V8" s="253">
        <v>0.29019999999999996</v>
      </c>
      <c r="W8" s="157">
        <v>0.29319999999999996</v>
      </c>
      <c r="X8" s="157">
        <v>0.29339999999999999</v>
      </c>
      <c r="Y8" s="157">
        <v>0.29479999999999995</v>
      </c>
      <c r="Z8" s="157">
        <v>0.2964</v>
      </c>
      <c r="AA8" s="157">
        <v>0.2918</v>
      </c>
      <c r="AB8" s="350">
        <v>0.29519999999999991</v>
      </c>
      <c r="AC8" s="350">
        <v>0.29533333333333328</v>
      </c>
      <c r="AD8" s="350">
        <v>0.2954666666666666</v>
      </c>
      <c r="AE8" s="350">
        <v>0.29529999999999995</v>
      </c>
      <c r="AF8" s="350">
        <v>0.2951333333333333</v>
      </c>
      <c r="AG8" s="350">
        <v>0.2949666666666666</v>
      </c>
      <c r="AH8" s="350">
        <v>0.29479999999999995</v>
      </c>
      <c r="AI8" s="350">
        <v>0.2946333333333333</v>
      </c>
      <c r="AJ8" s="350">
        <v>0.29446666666666665</v>
      </c>
      <c r="AK8" s="350">
        <v>0.29430000000000001</v>
      </c>
      <c r="AM8" s="67">
        <v>2.9999999999999997E-4</v>
      </c>
    </row>
    <row r="9" spans="1:39" s="28" customFormat="1" ht="15" x14ac:dyDescent="0.25">
      <c r="A9" s="32" t="s">
        <v>30</v>
      </c>
      <c r="B9" s="32" t="s">
        <v>33</v>
      </c>
      <c r="C9" s="68" t="s">
        <v>343</v>
      </c>
      <c r="D9" s="320">
        <f>ROUND(V9*' Demand-Supply Gap'!D$21,2)</f>
        <v>9.85</v>
      </c>
      <c r="E9" s="320">
        <f>ROUND(W9*' Demand-Supply Gap'!E$21,2)</f>
        <v>10.119999999999999</v>
      </c>
      <c r="F9" s="320">
        <f>ROUND(X9*' Demand-Supply Gap'!F$21,2)</f>
        <v>10.37</v>
      </c>
      <c r="G9" s="320">
        <f>ROUND(Y9*' Demand-Supply Gap'!G$21,2)</f>
        <v>10.5</v>
      </c>
      <c r="H9" s="320">
        <f>ROUND(Z9*' Demand-Supply Gap'!H$21,2)</f>
        <v>10.67</v>
      </c>
      <c r="I9" s="320">
        <f>ROUND(AA9*' Demand-Supply Gap'!I$21,2)</f>
        <v>9.6199999999999992</v>
      </c>
      <c r="J9" s="320">
        <f>ROUND(AB9*' Demand-Supply Gap'!J$21,2)</f>
        <v>10.02</v>
      </c>
      <c r="K9" s="320">
        <f>ROUND(AC9*' Demand-Supply Gap'!K$21,2)</f>
        <v>10.55</v>
      </c>
      <c r="L9" s="320">
        <f>ROUND(AD9*' Demand-Supply Gap'!L$21,2)</f>
        <v>11.24</v>
      </c>
      <c r="M9" s="320">
        <f>ROUND(AE9*' Demand-Supply Gap'!M$21,2)</f>
        <v>12.03</v>
      </c>
      <c r="N9" s="320">
        <f>ROUND(AF9*' Demand-Supply Gap'!N$21,2)</f>
        <v>12.95</v>
      </c>
      <c r="O9" s="320">
        <f>ROUND(AG9*' Demand-Supply Gap'!O$21,2)</f>
        <v>14.01</v>
      </c>
      <c r="P9" s="320">
        <f>ROUND(AH9*' Demand-Supply Gap'!P$21,2)</f>
        <v>15.21</v>
      </c>
      <c r="Q9" s="320">
        <f>ROUND(AI9*' Demand-Supply Gap'!Q$21,2)</f>
        <v>16.47</v>
      </c>
      <c r="R9" s="44">
        <f>ROUND(AJ9*' Demand-Supply Gap'!R$21,2)</f>
        <v>17.829999999999998</v>
      </c>
      <c r="S9" s="44">
        <f>ROUND(AK9*' Demand-Supply Gap'!S$21,2)</f>
        <v>19.28</v>
      </c>
      <c r="T9" s="376"/>
      <c r="U9" s="461">
        <f t="shared" si="4"/>
        <v>7.5429995114811854E-2</v>
      </c>
      <c r="V9" s="252">
        <v>7.4399999999999994E-2</v>
      </c>
      <c r="W9" s="184">
        <v>7.4899999999999994E-2</v>
      </c>
      <c r="X9" s="184">
        <v>7.4399999999999994E-2</v>
      </c>
      <c r="Y9" s="184">
        <v>7.51E-2</v>
      </c>
      <c r="Z9" s="184">
        <v>7.5600000000000001E-2</v>
      </c>
      <c r="AA9" s="184">
        <v>7.5899999999999995E-2</v>
      </c>
      <c r="AB9" s="184">
        <v>7.5780000000000028E-2</v>
      </c>
      <c r="AC9" s="184">
        <v>7.5615555555555589E-2</v>
      </c>
      <c r="AD9" s="184">
        <v>7.5451111111111135E-2</v>
      </c>
      <c r="AE9" s="184">
        <v>7.5286666666666696E-2</v>
      </c>
      <c r="AF9" s="184">
        <v>7.5122222222222243E-2</v>
      </c>
      <c r="AG9" s="184">
        <v>7.4957777777777804E-2</v>
      </c>
      <c r="AH9" s="184">
        <v>7.4793333333333351E-2</v>
      </c>
      <c r="AI9" s="184">
        <v>7.4628888888888911E-2</v>
      </c>
      <c r="AJ9" s="184">
        <v>7.4464444444444458E-2</v>
      </c>
      <c r="AK9" s="184">
        <v>7.4300000000000005E-2</v>
      </c>
    </row>
    <row r="10" spans="1:39" s="28" customFormat="1" ht="15" x14ac:dyDescent="0.25">
      <c r="A10" s="32" t="s">
        <v>30</v>
      </c>
      <c r="B10" s="32" t="s">
        <v>33</v>
      </c>
      <c r="C10" s="68" t="s">
        <v>344</v>
      </c>
      <c r="D10" s="320">
        <f>ROUND(V10*' Demand-Supply Gap'!D$21,2)</f>
        <v>13.45</v>
      </c>
      <c r="E10" s="320">
        <f>ROUND(W10*' Demand-Supply Gap'!E$21,2)</f>
        <v>13.22</v>
      </c>
      <c r="F10" s="320">
        <f>ROUND(X10*' Demand-Supply Gap'!F$21,2)</f>
        <v>13.98</v>
      </c>
      <c r="G10" s="320">
        <f>ROUND(Y10*' Demand-Supply Gap'!G$21,2)</f>
        <v>13.45</v>
      </c>
      <c r="H10" s="320">
        <f>ROUND(Z10*' Demand-Supply Gap'!H$21,2)</f>
        <v>13.46</v>
      </c>
      <c r="I10" s="320">
        <f>ROUND(AA10*' Demand-Supply Gap'!I$21,2)</f>
        <v>12.43</v>
      </c>
      <c r="J10" s="320">
        <f>ROUND(AB10*' Demand-Supply Gap'!J$21,2)</f>
        <v>12.64</v>
      </c>
      <c r="K10" s="320">
        <f>ROUND(AC10*' Demand-Supply Gap'!K$21,2)</f>
        <v>13.3</v>
      </c>
      <c r="L10" s="320">
        <f>ROUND(AD10*' Demand-Supply Gap'!L$21,2)</f>
        <v>14.15</v>
      </c>
      <c r="M10" s="320">
        <f>ROUND(AE10*' Demand-Supply Gap'!M$21,2)</f>
        <v>15.18</v>
      </c>
      <c r="N10" s="320">
        <f>ROUND(AF10*' Demand-Supply Gap'!N$21,2)</f>
        <v>16.38</v>
      </c>
      <c r="O10" s="320">
        <f>ROUND(AG10*' Demand-Supply Gap'!O$21,2)</f>
        <v>17.75</v>
      </c>
      <c r="P10" s="320">
        <f>ROUND(AH10*' Demand-Supply Gap'!P$21,2)</f>
        <v>19.309999999999999</v>
      </c>
      <c r="Q10" s="320">
        <f>ROUND(AI10*' Demand-Supply Gap'!Q$21,2)</f>
        <v>20.96</v>
      </c>
      <c r="R10" s="44">
        <f>ROUND(AJ10*' Demand-Supply Gap'!R$21,2)</f>
        <v>22.72</v>
      </c>
      <c r="S10" s="44">
        <f>ROUND(AK10*' Demand-Supply Gap'!S$21,2)</f>
        <v>24.62</v>
      </c>
      <c r="T10" s="376"/>
      <c r="U10" s="461">
        <f t="shared" si="4"/>
        <v>7.6889690749635031E-2</v>
      </c>
      <c r="V10" s="253">
        <f>V11-(SUM(V7:V9))</f>
        <v>0.10156999999999994</v>
      </c>
      <c r="W10" s="157">
        <f t="shared" ref="W10:Z10" si="5">W11-(SUM(W7:W9))</f>
        <v>9.7870000000000124E-2</v>
      </c>
      <c r="X10" s="157">
        <f t="shared" si="5"/>
        <v>0.10028999999999999</v>
      </c>
      <c r="Y10" s="157">
        <f t="shared" si="5"/>
        <v>9.6230000000000038E-2</v>
      </c>
      <c r="Z10" s="157">
        <f t="shared" si="5"/>
        <v>9.540000000000004E-2</v>
      </c>
      <c r="AA10" s="157">
        <f>AA11-(SUM(AA7:AA9))</f>
        <v>9.8099999999999965E-2</v>
      </c>
      <c r="AB10" s="157">
        <f t="shared" ref="AB10:AK10" si="6">AB11-(SUM(AB7:AB9))</f>
        <v>9.5661333333332821E-2</v>
      </c>
      <c r="AC10" s="157">
        <f t="shared" si="6"/>
        <v>9.5343407407407099E-2</v>
      </c>
      <c r="AD10" s="157">
        <f t="shared" si="6"/>
        <v>9.5025481481481044E-2</v>
      </c>
      <c r="AE10" s="157">
        <f t="shared" si="6"/>
        <v>9.5007555555555179E-2</v>
      </c>
      <c r="AF10" s="157">
        <f t="shared" si="6"/>
        <v>9.4989629629629424E-2</v>
      </c>
      <c r="AG10" s="157">
        <f t="shared" si="6"/>
        <v>9.4971703703703558E-2</v>
      </c>
      <c r="AH10" s="157">
        <f t="shared" si="6"/>
        <v>9.4953777777777582E-2</v>
      </c>
      <c r="AI10" s="157">
        <f t="shared" si="6"/>
        <v>9.4935851851851716E-2</v>
      </c>
      <c r="AJ10" s="157">
        <f t="shared" si="6"/>
        <v>9.491792592592585E-2</v>
      </c>
      <c r="AK10" s="157">
        <f t="shared" si="6"/>
        <v>9.4899999999999873E-2</v>
      </c>
    </row>
    <row r="11" spans="1:39" s="28" customFormat="1" ht="15.75" thickBot="1" x14ac:dyDescent="0.3">
      <c r="A11" s="225" t="s">
        <v>30</v>
      </c>
      <c r="B11" s="225" t="s">
        <v>33</v>
      </c>
      <c r="C11" s="226" t="s">
        <v>58</v>
      </c>
      <c r="D11" s="227">
        <f>SUM(D7:D10)</f>
        <v>132.38999999999999</v>
      </c>
      <c r="E11" s="227">
        <f t="shared" ref="E11" si="7">SUM(E7:E10)</f>
        <v>135.07</v>
      </c>
      <c r="F11" s="227">
        <f t="shared" ref="F11" si="8">SUM(F7:F10)</f>
        <v>139.36000000000001</v>
      </c>
      <c r="G11" s="227">
        <f t="shared" ref="G11" si="9">SUM(G7:G10)</f>
        <v>139.76</v>
      </c>
      <c r="H11" s="227">
        <f t="shared" ref="H11" si="10">SUM(H7:H10)</f>
        <v>141.09</v>
      </c>
      <c r="I11" s="227">
        <f t="shared" ref="I11" si="11">SUM(I7:I10)</f>
        <v>126.75</v>
      </c>
      <c r="J11" s="227">
        <f t="shared" ref="J11" si="12">SUM(J7:J10)</f>
        <v>132.18</v>
      </c>
      <c r="K11" s="227">
        <f t="shared" ref="K11" si="13">SUM(K7:K10)</f>
        <v>139.5</v>
      </c>
      <c r="L11" s="227">
        <f t="shared" ref="L11" si="14">SUM(L7:L10)</f>
        <v>148.91</v>
      </c>
      <c r="M11" s="227">
        <f t="shared" ref="M11" si="15">SUM(M7:M10)</f>
        <v>159.77000000000001</v>
      </c>
      <c r="N11" s="227">
        <f t="shared" ref="N11" si="16">SUM(N7:N10)</f>
        <v>172.45</v>
      </c>
      <c r="O11" s="227">
        <f t="shared" ref="O11" si="17">SUM(O7:O10)</f>
        <v>186.86999999999998</v>
      </c>
      <c r="P11" s="227">
        <f t="shared" ref="P11" si="18">SUM(P7:P10)</f>
        <v>203.36</v>
      </c>
      <c r="Q11" s="227">
        <f t="shared" ref="Q11" si="19">SUM(Q7:Q10)</f>
        <v>220.75</v>
      </c>
      <c r="R11" s="227">
        <f t="shared" ref="R11" si="20">SUM(R7:R10)</f>
        <v>239.38999999999996</v>
      </c>
      <c r="S11" s="228">
        <f t="shared" ref="S11" si="21">SUM(S7:S10)</f>
        <v>259.44</v>
      </c>
      <c r="T11" s="476"/>
      <c r="U11" s="486"/>
      <c r="V11" s="254">
        <v>1</v>
      </c>
      <c r="W11" s="229">
        <v>1</v>
      </c>
      <c r="X11" s="229">
        <v>1</v>
      </c>
      <c r="Y11" s="229">
        <v>1</v>
      </c>
      <c r="Z11" s="229">
        <v>1</v>
      </c>
      <c r="AA11" s="229">
        <v>1</v>
      </c>
      <c r="AB11" s="229">
        <v>1</v>
      </c>
      <c r="AC11" s="229">
        <v>1</v>
      </c>
      <c r="AD11" s="229">
        <v>1</v>
      </c>
      <c r="AE11" s="229">
        <v>1</v>
      </c>
      <c r="AF11" s="229">
        <v>1</v>
      </c>
      <c r="AG11" s="229">
        <v>1</v>
      </c>
      <c r="AH11" s="229">
        <v>1</v>
      </c>
      <c r="AI11" s="229">
        <v>1</v>
      </c>
      <c r="AJ11" s="229">
        <v>1</v>
      </c>
      <c r="AK11" s="229">
        <v>1</v>
      </c>
    </row>
    <row r="12" spans="1:39" s="28" customFormat="1" ht="15" x14ac:dyDescent="0.25">
      <c r="A12" s="230" t="s">
        <v>30</v>
      </c>
      <c r="B12" s="230" t="s">
        <v>41</v>
      </c>
      <c r="C12" s="231" t="s">
        <v>389</v>
      </c>
      <c r="D12" s="232">
        <f>ROUND(V12*' Demand-Supply Gap'!D$30,2)</f>
        <v>22.94</v>
      </c>
      <c r="E12" s="232">
        <f>ROUND(W12*' Demand-Supply Gap'!E$30,2)</f>
        <v>24.32</v>
      </c>
      <c r="F12" s="232">
        <f>ROUND(X12*' Demand-Supply Gap'!F$30,2)</f>
        <v>24.55</v>
      </c>
      <c r="G12" s="232">
        <f>ROUND(Y12*' Demand-Supply Gap'!G$30,2)</f>
        <v>24.94</v>
      </c>
      <c r="H12" s="232">
        <f>ROUND(Z12*' Demand-Supply Gap'!H$30,2)</f>
        <v>25.08</v>
      </c>
      <c r="I12" s="232">
        <f>ROUND(AA12*' Demand-Supply Gap'!I$30,2)</f>
        <v>23.74</v>
      </c>
      <c r="J12" s="232">
        <f>ROUND(AB12*' Demand-Supply Gap'!J$30,2)</f>
        <v>24</v>
      </c>
      <c r="K12" s="232">
        <f>ROUND(AC12*' Demand-Supply Gap'!K$30,2)</f>
        <v>24.59</v>
      </c>
      <c r="L12" s="232">
        <f>ROUND(AD12*' Demand-Supply Gap'!L$30,2)</f>
        <v>25.46</v>
      </c>
      <c r="M12" s="232">
        <f>ROUND(AE12*' Demand-Supply Gap'!M$30,2)</f>
        <v>26.66</v>
      </c>
      <c r="N12" s="232">
        <f>ROUND(AF12*' Demand-Supply Gap'!N$30,2)</f>
        <v>28.05</v>
      </c>
      <c r="O12" s="232">
        <f>ROUND(AG12*' Demand-Supply Gap'!O$30,2)</f>
        <v>29.91</v>
      </c>
      <c r="P12" s="232">
        <f>ROUND(AH12*' Demand-Supply Gap'!P$30,2)</f>
        <v>31.99</v>
      </c>
      <c r="Q12" s="232">
        <f>ROUND(AI12*' Demand-Supply Gap'!Q$30,2)</f>
        <v>34.270000000000003</v>
      </c>
      <c r="R12" s="232">
        <f>ROUND(AJ12*' Demand-Supply Gap'!R$30,2)</f>
        <v>36.659999999999997</v>
      </c>
      <c r="S12" s="249">
        <f>ROUND(AK12*' Demand-Supply Gap'!S$30,2)</f>
        <v>39.18</v>
      </c>
      <c r="T12" s="376"/>
      <c r="U12" s="461">
        <f>(S12/J12)^(1/9)-1</f>
        <v>5.5967019829469944E-2</v>
      </c>
      <c r="V12" s="255">
        <v>0.50229999999999997</v>
      </c>
      <c r="W12" s="233">
        <v>0.50753000000000004</v>
      </c>
      <c r="X12" s="233">
        <v>0.50124100000000005</v>
      </c>
      <c r="Y12" s="233">
        <v>0.50436999999999999</v>
      </c>
      <c r="Z12" s="233">
        <v>0.50309999999999999</v>
      </c>
      <c r="AA12" s="233">
        <v>0.50446999999999997</v>
      </c>
      <c r="AB12" s="233">
        <v>0.5038586666666669</v>
      </c>
      <c r="AC12" s="233">
        <v>0.50436325925925951</v>
      </c>
      <c r="AD12" s="233">
        <v>0.50486785185185201</v>
      </c>
      <c r="AE12" s="233">
        <v>0.50537244444444462</v>
      </c>
      <c r="AF12" s="233">
        <v>0.50587703703703712</v>
      </c>
      <c r="AG12" s="233">
        <v>0.50638162962962974</v>
      </c>
      <c r="AH12" s="233">
        <v>0.50688622222222224</v>
      </c>
      <c r="AI12" s="233">
        <v>0.50739081481481485</v>
      </c>
      <c r="AJ12" s="233">
        <v>0.50789540740740735</v>
      </c>
      <c r="AK12" s="233">
        <v>0.50839999999999985</v>
      </c>
    </row>
    <row r="13" spans="1:39" s="28" customFormat="1" ht="15" x14ac:dyDescent="0.25">
      <c r="A13" s="32" t="s">
        <v>30</v>
      </c>
      <c r="B13" s="32" t="s">
        <v>41</v>
      </c>
      <c r="C13" s="68" t="s">
        <v>342</v>
      </c>
      <c r="D13" s="33">
        <f>ROUND(V13*' Demand-Supply Gap'!D$30,2)</f>
        <v>13.49</v>
      </c>
      <c r="E13" s="33">
        <f>ROUND(W13*' Demand-Supply Gap'!E$30,2)</f>
        <v>14.28</v>
      </c>
      <c r="F13" s="33">
        <f>ROUND(X13*' Demand-Supply Gap'!F$30,2)</f>
        <v>14.53</v>
      </c>
      <c r="G13" s="33">
        <f>ROUND(Y13*' Demand-Supply Gap'!G$30,2)</f>
        <v>14.73</v>
      </c>
      <c r="H13" s="33">
        <f>ROUND(Z13*' Demand-Supply Gap'!H$30,2)</f>
        <v>14.96</v>
      </c>
      <c r="I13" s="33">
        <f>ROUND(AA13*' Demand-Supply Gap'!I$30,2)</f>
        <v>14.14</v>
      </c>
      <c r="J13" s="33">
        <f>ROUND(AB13*' Demand-Supply Gap'!J$30,2)</f>
        <v>14.05</v>
      </c>
      <c r="K13" s="33">
        <f>ROUND(AC13*' Demand-Supply Gap'!K$30,2)</f>
        <v>14.38</v>
      </c>
      <c r="L13" s="33">
        <f>ROUND(AD13*' Demand-Supply Gap'!L$30,2)</f>
        <v>14.88</v>
      </c>
      <c r="M13" s="33">
        <f>ROUND(AE13*' Demand-Supply Gap'!M$30,2)</f>
        <v>15.57</v>
      </c>
      <c r="N13" s="33">
        <f>ROUND(AF13*' Demand-Supply Gap'!N$30,2)</f>
        <v>16.37</v>
      </c>
      <c r="O13" s="33">
        <f>ROUND(AG13*' Demand-Supply Gap'!O$30,2)</f>
        <v>17.440000000000001</v>
      </c>
      <c r="P13" s="33">
        <f>ROUND(AH13*' Demand-Supply Gap'!P$30,2)</f>
        <v>18.64</v>
      </c>
      <c r="Q13" s="33">
        <f>ROUND(AI13*' Demand-Supply Gap'!Q$30,2)</f>
        <v>19.95</v>
      </c>
      <c r="R13" s="33">
        <f>ROUND(AJ13*' Demand-Supply Gap'!R$30,2)</f>
        <v>21.33</v>
      </c>
      <c r="S13" s="44">
        <f>ROUND(AK13*' Demand-Supply Gap'!S$30,2)</f>
        <v>22.78</v>
      </c>
      <c r="T13" s="376"/>
      <c r="U13" s="461">
        <f t="shared" ref="U13:U15" si="22">(S13/J13)^(1/9)-1</f>
        <v>5.5163380558480579E-2</v>
      </c>
      <c r="V13" s="253">
        <v>0.29537000000000002</v>
      </c>
      <c r="W13" s="157">
        <v>0.2979</v>
      </c>
      <c r="X13" s="157">
        <v>0.29669000000000001</v>
      </c>
      <c r="Y13" s="157">
        <v>0.29783000000000004</v>
      </c>
      <c r="Z13" s="157">
        <v>0.29999000000000003</v>
      </c>
      <c r="AA13" s="157">
        <v>0.30053000000000002</v>
      </c>
      <c r="AB13" s="350">
        <v>0.29487000000000002</v>
      </c>
      <c r="AC13" s="350">
        <v>0.29495111111111116</v>
      </c>
      <c r="AD13" s="350">
        <v>0.29503222222222225</v>
      </c>
      <c r="AE13" s="350">
        <v>0.29511333333333334</v>
      </c>
      <c r="AF13" s="350">
        <v>0.29519444444444448</v>
      </c>
      <c r="AG13" s="350">
        <v>0.29527555555555557</v>
      </c>
      <c r="AH13" s="350">
        <v>0.29535666666666666</v>
      </c>
      <c r="AI13" s="350">
        <v>0.2954377777777778</v>
      </c>
      <c r="AJ13" s="350">
        <v>0.29551888888888889</v>
      </c>
      <c r="AK13" s="350">
        <v>0.29559999999999997</v>
      </c>
    </row>
    <row r="14" spans="1:39" s="28" customFormat="1" ht="15" x14ac:dyDescent="0.25">
      <c r="A14" s="32" t="s">
        <v>30</v>
      </c>
      <c r="B14" s="32" t="s">
        <v>41</v>
      </c>
      <c r="C14" s="68" t="s">
        <v>343</v>
      </c>
      <c r="D14" s="33">
        <f>ROUND(V14*' Demand-Supply Gap'!D$30,2)</f>
        <v>3.84</v>
      </c>
      <c r="E14" s="33">
        <f>ROUND(W14*' Demand-Supply Gap'!E$30,2)</f>
        <v>4.05</v>
      </c>
      <c r="F14" s="33">
        <f>ROUND(X14*' Demand-Supply Gap'!F$30,2)</f>
        <v>4.12</v>
      </c>
      <c r="G14" s="33">
        <f>ROUND(Y14*' Demand-Supply Gap'!G$30,2)</f>
        <v>4.1900000000000004</v>
      </c>
      <c r="H14" s="33">
        <f>ROUND(Z14*' Demand-Supply Gap'!H$30,2)</f>
        <v>4.25</v>
      </c>
      <c r="I14" s="33">
        <f>ROUND(AA14*' Demand-Supply Gap'!I$30,2)</f>
        <v>4.03</v>
      </c>
      <c r="J14" s="33">
        <f>ROUND(AB14*' Demand-Supply Gap'!J$30,2)</f>
        <v>4.09</v>
      </c>
      <c r="K14" s="33">
        <f>ROUND(AC14*' Demand-Supply Gap'!K$30,2)</f>
        <v>4.1900000000000004</v>
      </c>
      <c r="L14" s="33">
        <f>ROUND(AD14*' Demand-Supply Gap'!L$30,2)</f>
        <v>4.33</v>
      </c>
      <c r="M14" s="33">
        <f>ROUND(AE14*' Demand-Supply Gap'!M$30,2)</f>
        <v>4.54</v>
      </c>
      <c r="N14" s="33">
        <f>ROUND(AF14*' Demand-Supply Gap'!N$30,2)</f>
        <v>4.7699999999999996</v>
      </c>
      <c r="O14" s="33">
        <f>ROUND(AG14*' Demand-Supply Gap'!O$30,2)</f>
        <v>5.09</v>
      </c>
      <c r="P14" s="33">
        <f>ROUND(AH14*' Demand-Supply Gap'!P$30,2)</f>
        <v>5.44</v>
      </c>
      <c r="Q14" s="33">
        <f>ROUND(AI14*' Demand-Supply Gap'!Q$30,2)</f>
        <v>5.83</v>
      </c>
      <c r="R14" s="33">
        <f>ROUND(AJ14*' Demand-Supply Gap'!R$30,2)</f>
        <v>6.23</v>
      </c>
      <c r="S14" s="44">
        <f>ROUND(AK14*' Demand-Supply Gap'!S$30,2)</f>
        <v>6.66</v>
      </c>
      <c r="T14" s="376"/>
      <c r="U14" s="461">
        <f t="shared" si="22"/>
        <v>5.5669271175731172E-2</v>
      </c>
      <c r="V14" s="252">
        <v>8.409999999999998E-2</v>
      </c>
      <c r="W14" s="184">
        <v>8.4599999999999981E-2</v>
      </c>
      <c r="X14" s="184">
        <v>8.409999999999998E-2</v>
      </c>
      <c r="Y14" s="184">
        <v>8.4799999999999986E-2</v>
      </c>
      <c r="Z14" s="184">
        <v>8.5299999999999987E-2</v>
      </c>
      <c r="AA14" s="184">
        <v>8.5599999999999982E-2</v>
      </c>
      <c r="AB14" s="184">
        <v>8.5779999999999995E-2</v>
      </c>
      <c r="AC14" s="184">
        <v>8.5848888888888877E-2</v>
      </c>
      <c r="AD14" s="184">
        <v>8.5917777777777773E-2</v>
      </c>
      <c r="AE14" s="184">
        <v>8.5986666666666656E-2</v>
      </c>
      <c r="AF14" s="184">
        <v>8.6055555555555552E-2</v>
      </c>
      <c r="AG14" s="184">
        <v>8.6124444444444434E-2</v>
      </c>
      <c r="AH14" s="184">
        <v>8.619333333333333E-2</v>
      </c>
      <c r="AI14" s="184">
        <v>8.6262222222222212E-2</v>
      </c>
      <c r="AJ14" s="184">
        <v>8.6331111111111108E-2</v>
      </c>
      <c r="AK14" s="184">
        <v>8.6400000000000005E-2</v>
      </c>
    </row>
    <row r="15" spans="1:39" s="28" customFormat="1" ht="15" x14ac:dyDescent="0.25">
      <c r="A15" s="32" t="s">
        <v>30</v>
      </c>
      <c r="B15" s="32" t="s">
        <v>41</v>
      </c>
      <c r="C15" s="68" t="s">
        <v>344</v>
      </c>
      <c r="D15" s="33">
        <f>ROUND(V15*' Demand-Supply Gap'!D$30,2)</f>
        <v>5.4</v>
      </c>
      <c r="E15" s="33">
        <f>ROUND(W15*' Demand-Supply Gap'!E$30,2)</f>
        <v>5.27</v>
      </c>
      <c r="F15" s="33">
        <f>ROUND(X15*' Demand-Supply Gap'!F$30,2)</f>
        <v>5.78</v>
      </c>
      <c r="G15" s="33">
        <f>ROUND(Y15*' Demand-Supply Gap'!G$30,2)</f>
        <v>5.59</v>
      </c>
      <c r="H15" s="33">
        <f>ROUND(Z15*' Demand-Supply Gap'!H$30,2)</f>
        <v>5.56</v>
      </c>
      <c r="I15" s="33">
        <f>ROUND(AA15*' Demand-Supply Gap'!I$30,2)</f>
        <v>5.15</v>
      </c>
      <c r="J15" s="33">
        <f>ROUND(AB15*' Demand-Supply Gap'!J$30,2)</f>
        <v>5.5</v>
      </c>
      <c r="K15" s="33">
        <f>ROUND(AC15*' Demand-Supply Gap'!K$30,2)</f>
        <v>5.6</v>
      </c>
      <c r="L15" s="33">
        <f>ROUND(AD15*' Demand-Supply Gap'!L$30,2)</f>
        <v>5.76</v>
      </c>
      <c r="M15" s="33">
        <f>ROUND(AE15*' Demand-Supply Gap'!M$30,2)</f>
        <v>5.99</v>
      </c>
      <c r="N15" s="33">
        <f>ROUND(AF15*' Demand-Supply Gap'!N$30,2)</f>
        <v>6.26</v>
      </c>
      <c r="O15" s="33">
        <f>ROUND(AG15*' Demand-Supply Gap'!O$30,2)</f>
        <v>6.63</v>
      </c>
      <c r="P15" s="33">
        <f>ROUND(AH15*' Demand-Supply Gap'!P$30,2)</f>
        <v>7.04</v>
      </c>
      <c r="Q15" s="33">
        <f>ROUND(AI15*' Demand-Supply Gap'!Q$30,2)</f>
        <v>7.49</v>
      </c>
      <c r="R15" s="33">
        <f>ROUND(AJ15*' Demand-Supply Gap'!R$30,2)</f>
        <v>7.96</v>
      </c>
      <c r="S15" s="44">
        <f>ROUND(AK15*' Demand-Supply Gap'!S$30,2)</f>
        <v>8.4499999999999993</v>
      </c>
      <c r="T15" s="376"/>
      <c r="U15" s="461">
        <f t="shared" si="22"/>
        <v>4.8869743780963537E-2</v>
      </c>
      <c r="V15" s="253">
        <f>V16-(SUM(V12:V14))</f>
        <v>0.11823000000000006</v>
      </c>
      <c r="W15" s="157">
        <f t="shared" ref="W15:Z15" si="23">W16-(SUM(W12:W14))</f>
        <v>0.1099699999999999</v>
      </c>
      <c r="X15" s="157">
        <f t="shared" si="23"/>
        <v>0.11796899999999999</v>
      </c>
      <c r="Y15" s="157">
        <f t="shared" si="23"/>
        <v>0.11299999999999999</v>
      </c>
      <c r="Z15" s="157">
        <f t="shared" si="23"/>
        <v>0.11160999999999999</v>
      </c>
      <c r="AA15" s="157">
        <f>AA16-(SUM(AA12:AA14))</f>
        <v>0.10940000000000005</v>
      </c>
      <c r="AB15" s="157">
        <f t="shared" ref="AB15:AK15" si="24">AB16-(SUM(AB12:AB14))</f>
        <v>0.11549133333333317</v>
      </c>
      <c r="AC15" s="157">
        <f t="shared" si="24"/>
        <v>0.11483674074074046</v>
      </c>
      <c r="AD15" s="157">
        <f t="shared" si="24"/>
        <v>0.11418214814814798</v>
      </c>
      <c r="AE15" s="157">
        <f t="shared" si="24"/>
        <v>0.11352755555555538</v>
      </c>
      <c r="AF15" s="157">
        <f t="shared" si="24"/>
        <v>0.11287296296296279</v>
      </c>
      <c r="AG15" s="157">
        <f t="shared" si="24"/>
        <v>0.1122183703703703</v>
      </c>
      <c r="AH15" s="157">
        <f t="shared" si="24"/>
        <v>0.11156377777777782</v>
      </c>
      <c r="AI15" s="157">
        <f t="shared" si="24"/>
        <v>0.11090918518518511</v>
      </c>
      <c r="AJ15" s="157">
        <f t="shared" si="24"/>
        <v>0.11025459259259263</v>
      </c>
      <c r="AK15" s="157">
        <f t="shared" si="24"/>
        <v>0.10960000000000014</v>
      </c>
    </row>
    <row r="16" spans="1:39" s="28" customFormat="1" ht="15.75" thickBot="1" x14ac:dyDescent="0.3">
      <c r="A16" s="225" t="s">
        <v>30</v>
      </c>
      <c r="B16" s="225" t="s">
        <v>41</v>
      </c>
      <c r="C16" s="226" t="s">
        <v>58</v>
      </c>
      <c r="D16" s="227">
        <f>SUM(D12:D15)</f>
        <v>45.669999999999995</v>
      </c>
      <c r="E16" s="227">
        <f t="shared" ref="E16" si="25">SUM(E12:E15)</f>
        <v>47.92</v>
      </c>
      <c r="F16" s="227">
        <f t="shared" ref="F16" si="26">SUM(F12:F15)</f>
        <v>48.98</v>
      </c>
      <c r="G16" s="227">
        <f t="shared" ref="G16" si="27">SUM(G12:G15)</f>
        <v>49.45</v>
      </c>
      <c r="H16" s="227">
        <f t="shared" ref="H16" si="28">SUM(H12:H15)</f>
        <v>49.85</v>
      </c>
      <c r="I16" s="227">
        <f t="shared" ref="I16" si="29">SUM(I12:I15)</f>
        <v>47.059999999999995</v>
      </c>
      <c r="J16" s="227">
        <f t="shared" ref="J16" si="30">SUM(J12:J15)</f>
        <v>47.64</v>
      </c>
      <c r="K16" s="227">
        <f t="shared" ref="K16" si="31">SUM(K12:K15)</f>
        <v>48.76</v>
      </c>
      <c r="L16" s="227">
        <f t="shared" ref="L16" si="32">SUM(L12:L15)</f>
        <v>50.43</v>
      </c>
      <c r="M16" s="227">
        <f t="shared" ref="M16" si="33">SUM(M12:M15)</f>
        <v>52.760000000000005</v>
      </c>
      <c r="N16" s="227">
        <f t="shared" ref="N16" si="34">SUM(N12:N15)</f>
        <v>55.449999999999996</v>
      </c>
      <c r="O16" s="227">
        <f t="shared" ref="O16" si="35">SUM(O12:O15)</f>
        <v>59.07</v>
      </c>
      <c r="P16" s="227">
        <f t="shared" ref="P16" si="36">SUM(P12:P15)</f>
        <v>63.109999999999992</v>
      </c>
      <c r="Q16" s="227">
        <f t="shared" ref="Q16" si="37">SUM(Q12:Q15)</f>
        <v>67.539999999999992</v>
      </c>
      <c r="R16" s="227">
        <f t="shared" ref="R16" si="38">SUM(R12:R15)</f>
        <v>72.179999999999993</v>
      </c>
      <c r="S16" s="228">
        <f t="shared" ref="S16" si="39">SUM(S12:S15)</f>
        <v>77.070000000000007</v>
      </c>
      <c r="T16" s="476"/>
      <c r="U16" s="487"/>
      <c r="V16" s="254">
        <v>1</v>
      </c>
      <c r="W16" s="229">
        <v>1</v>
      </c>
      <c r="X16" s="229">
        <v>1</v>
      </c>
      <c r="Y16" s="229">
        <v>1</v>
      </c>
      <c r="Z16" s="229">
        <v>1</v>
      </c>
      <c r="AA16" s="229">
        <v>1</v>
      </c>
      <c r="AB16" s="229">
        <v>1</v>
      </c>
      <c r="AC16" s="229">
        <v>1</v>
      </c>
      <c r="AD16" s="229">
        <v>1</v>
      </c>
      <c r="AE16" s="229">
        <v>1</v>
      </c>
      <c r="AF16" s="229">
        <v>1</v>
      </c>
      <c r="AG16" s="229">
        <v>1</v>
      </c>
      <c r="AH16" s="229">
        <v>1</v>
      </c>
      <c r="AI16" s="229">
        <v>1</v>
      </c>
      <c r="AJ16" s="229">
        <v>1</v>
      </c>
      <c r="AK16" s="229">
        <v>1</v>
      </c>
    </row>
    <row r="17" spans="1:37" s="28" customFormat="1" ht="15" x14ac:dyDescent="0.25">
      <c r="A17" s="230" t="s">
        <v>30</v>
      </c>
      <c r="B17" s="230" t="s">
        <v>49</v>
      </c>
      <c r="C17" s="231" t="s">
        <v>389</v>
      </c>
      <c r="D17" s="232">
        <f>ROUND(V17*' Demand-Supply Gap'!D$39,2)</f>
        <v>6.8</v>
      </c>
      <c r="E17" s="232">
        <f>ROUND(W17*' Demand-Supply Gap'!E$39,2)</f>
        <v>6.96</v>
      </c>
      <c r="F17" s="232">
        <f>ROUND(X17*' Demand-Supply Gap'!F$39,2)</f>
        <v>6.84</v>
      </c>
      <c r="G17" s="232">
        <f>ROUND(Y17*' Demand-Supply Gap'!G$39,2)</f>
        <v>7.31</v>
      </c>
      <c r="H17" s="232">
        <f>ROUND(Z17*' Demand-Supply Gap'!H$39,2)</f>
        <v>7.08</v>
      </c>
      <c r="I17" s="232">
        <f>ROUND(AA17*' Demand-Supply Gap'!I$39,2)</f>
        <v>6.35</v>
      </c>
      <c r="J17" s="232">
        <f>ROUND(AB17*' Demand-Supply Gap'!J$39,2)</f>
        <v>6.38</v>
      </c>
      <c r="K17" s="232">
        <f>ROUND(AC17*' Demand-Supply Gap'!K$39,2)</f>
        <v>6.53</v>
      </c>
      <c r="L17" s="232">
        <f>ROUND(AD17*' Demand-Supply Gap'!L$39,2)</f>
        <v>6.75</v>
      </c>
      <c r="M17" s="232">
        <f>ROUND(AE17*' Demand-Supply Gap'!M$39,2)</f>
        <v>7.04</v>
      </c>
      <c r="N17" s="232">
        <f>ROUND(AF17*' Demand-Supply Gap'!N$39,2)</f>
        <v>7.43</v>
      </c>
      <c r="O17" s="232">
        <f>ROUND(AG17*' Demand-Supply Gap'!O$39,2)</f>
        <v>7.92</v>
      </c>
      <c r="P17" s="232">
        <f>ROUND(AH17*' Demand-Supply Gap'!P$39,2)</f>
        <v>8.39</v>
      </c>
      <c r="Q17" s="232">
        <f>ROUND(AI17*' Demand-Supply Gap'!Q$39,2)</f>
        <v>8.9700000000000006</v>
      </c>
      <c r="R17" s="232">
        <f>ROUND(AJ17*' Demand-Supply Gap'!R$39,2)</f>
        <v>9.61</v>
      </c>
      <c r="S17" s="249">
        <f>ROUND(AK17*' Demand-Supply Gap'!S$39,2)</f>
        <v>10.28</v>
      </c>
      <c r="T17" s="376"/>
      <c r="U17" s="461">
        <f>(S17/J17)^(1/9)-1</f>
        <v>5.4433413267539033E-2</v>
      </c>
      <c r="V17" s="255">
        <v>0.53949999999999998</v>
      </c>
      <c r="W17" s="233">
        <v>0.53495300000000001</v>
      </c>
      <c r="X17" s="233">
        <v>0.53512409999999999</v>
      </c>
      <c r="Y17" s="233">
        <v>0.53663700000000003</v>
      </c>
      <c r="Z17" s="233">
        <v>0.53551000000000004</v>
      </c>
      <c r="AA17" s="233">
        <v>0.53804700000000005</v>
      </c>
      <c r="AB17" s="233">
        <v>0.53458586666666597</v>
      </c>
      <c r="AC17" s="233">
        <v>0.53494299259259204</v>
      </c>
      <c r="AD17" s="233">
        <v>0.535300118518518</v>
      </c>
      <c r="AE17" s="233">
        <v>0.53565724444444396</v>
      </c>
      <c r="AF17" s="233">
        <v>0.53601437037037003</v>
      </c>
      <c r="AG17" s="233">
        <v>0.53637149629629599</v>
      </c>
      <c r="AH17" s="233">
        <v>0.53672862222222195</v>
      </c>
      <c r="AI17" s="233">
        <v>0.53708574814814802</v>
      </c>
      <c r="AJ17" s="233">
        <v>0.53744287407407398</v>
      </c>
      <c r="AK17" s="233">
        <v>0.53779999999999994</v>
      </c>
    </row>
    <row r="18" spans="1:37" s="28" customFormat="1" ht="15" x14ac:dyDescent="0.25">
      <c r="A18" s="32" t="s">
        <v>30</v>
      </c>
      <c r="B18" s="32" t="s">
        <v>49</v>
      </c>
      <c r="C18" s="68" t="s">
        <v>342</v>
      </c>
      <c r="D18" s="33">
        <f>ROUND(V18*' Demand-Supply Gap'!D$39,2)</f>
        <v>3.16</v>
      </c>
      <c r="E18" s="33">
        <f>ROUND(W18*' Demand-Supply Gap'!E$39,2)</f>
        <v>3.3</v>
      </c>
      <c r="F18" s="33">
        <f>ROUND(X18*' Demand-Supply Gap'!F$39,2)</f>
        <v>3.21</v>
      </c>
      <c r="G18" s="33">
        <f>ROUND(Y18*' Demand-Supply Gap'!G$39,2)</f>
        <v>3.44</v>
      </c>
      <c r="H18" s="33">
        <f>ROUND(Z18*' Demand-Supply Gap'!H$39,2)</f>
        <v>3.33</v>
      </c>
      <c r="I18" s="33">
        <f>ROUND(AA18*' Demand-Supply Gap'!I$39,2)</f>
        <v>3.05</v>
      </c>
      <c r="J18" s="33">
        <f>ROUND(AB18*' Demand-Supply Gap'!J$39,2)</f>
        <v>3.01</v>
      </c>
      <c r="K18" s="33">
        <f>ROUND(AC18*' Demand-Supply Gap'!K$39,2)</f>
        <v>3.07</v>
      </c>
      <c r="L18" s="33">
        <f>ROUND(AD18*' Demand-Supply Gap'!L$39,2)</f>
        <v>3.18</v>
      </c>
      <c r="M18" s="33">
        <f>ROUND(AE18*' Demand-Supply Gap'!M$39,2)</f>
        <v>3.31</v>
      </c>
      <c r="N18" s="33">
        <f>ROUND(AF18*' Demand-Supply Gap'!N$39,2)</f>
        <v>3.5</v>
      </c>
      <c r="O18" s="33">
        <f>ROUND(AG18*' Demand-Supply Gap'!O$39,2)</f>
        <v>3.72</v>
      </c>
      <c r="P18" s="33">
        <f>ROUND(AH18*' Demand-Supply Gap'!P$39,2)</f>
        <v>3.94</v>
      </c>
      <c r="Q18" s="33">
        <f>ROUND(AI18*' Demand-Supply Gap'!Q$39,2)</f>
        <v>4.21</v>
      </c>
      <c r="R18" s="33">
        <f>ROUND(AJ18*' Demand-Supply Gap'!R$39,2)</f>
        <v>4.51</v>
      </c>
      <c r="S18" s="44">
        <f>ROUND(AK18*' Demand-Supply Gap'!S$39,2)</f>
        <v>4.83</v>
      </c>
      <c r="T18" s="376"/>
      <c r="U18" s="461">
        <f t="shared" ref="U18:U20" si="40">(S18/J18)^(1/9)-1</f>
        <v>5.3950151409273062E-2</v>
      </c>
      <c r="V18" s="253">
        <v>0.25121700000000002</v>
      </c>
      <c r="W18" s="157">
        <v>0.25346999999999997</v>
      </c>
      <c r="X18" s="157">
        <v>0.25134899999999999</v>
      </c>
      <c r="Y18" s="157">
        <v>0.25263000000000002</v>
      </c>
      <c r="Z18" s="157">
        <v>0.25167899999999999</v>
      </c>
      <c r="AA18" s="157">
        <v>0.25793300000000002</v>
      </c>
      <c r="AB18" s="350">
        <v>0.25167</v>
      </c>
      <c r="AC18" s="350">
        <v>0.25175111111111115</v>
      </c>
      <c r="AD18" s="350">
        <v>0.25183222222222224</v>
      </c>
      <c r="AE18" s="350">
        <v>0.25191333333333338</v>
      </c>
      <c r="AF18" s="350">
        <v>0.25199444444444447</v>
      </c>
      <c r="AG18" s="350">
        <v>0.25207555555555561</v>
      </c>
      <c r="AH18" s="350">
        <v>0.2521566666666667</v>
      </c>
      <c r="AI18" s="350">
        <v>0.25223777777777784</v>
      </c>
      <c r="AJ18" s="350">
        <v>0.25231888888888893</v>
      </c>
      <c r="AK18" s="350">
        <v>0.25240000000000001</v>
      </c>
    </row>
    <row r="19" spans="1:37" s="28" customFormat="1" ht="15" x14ac:dyDescent="0.25">
      <c r="A19" s="32" t="s">
        <v>30</v>
      </c>
      <c r="B19" s="32" t="s">
        <v>49</v>
      </c>
      <c r="C19" s="68" t="s">
        <v>343</v>
      </c>
      <c r="D19" s="33">
        <f>ROUND(V19*' Demand-Supply Gap'!D$39,2)</f>
        <v>1.1000000000000001</v>
      </c>
      <c r="E19" s="33">
        <f>ROUND(W19*' Demand-Supply Gap'!E$39,2)</f>
        <v>1.1100000000000001</v>
      </c>
      <c r="F19" s="33">
        <f>ROUND(X19*' Demand-Supply Gap'!F$39,2)</f>
        <v>1.05</v>
      </c>
      <c r="G19" s="33">
        <f>ROUND(Y19*' Demand-Supply Gap'!G$39,2)</f>
        <v>1.1599999999999999</v>
      </c>
      <c r="H19" s="33">
        <f>ROUND(Z19*' Demand-Supply Gap'!H$39,2)</f>
        <v>1.1299999999999999</v>
      </c>
      <c r="I19" s="33">
        <f>ROUND(AA19*' Demand-Supply Gap'!I$39,2)</f>
        <v>0.96</v>
      </c>
      <c r="J19" s="33">
        <f>ROUND(AB19*' Demand-Supply Gap'!J$39,2)</f>
        <v>1.02</v>
      </c>
      <c r="K19" s="33">
        <f>ROUND(AC19*' Demand-Supply Gap'!K$39,2)</f>
        <v>1.05</v>
      </c>
      <c r="L19" s="33">
        <f>ROUND(AD19*' Demand-Supply Gap'!L$39,2)</f>
        <v>1.08</v>
      </c>
      <c r="M19" s="33">
        <f>ROUND(AE19*' Demand-Supply Gap'!M$39,2)</f>
        <v>1.1200000000000001</v>
      </c>
      <c r="N19" s="33">
        <f>ROUND(AF19*' Demand-Supply Gap'!N$39,2)</f>
        <v>1.18</v>
      </c>
      <c r="O19" s="33">
        <f>ROUND(AG19*' Demand-Supply Gap'!O$39,2)</f>
        <v>1.26</v>
      </c>
      <c r="P19" s="33">
        <f>ROUND(AH19*' Demand-Supply Gap'!P$39,2)</f>
        <v>1.33</v>
      </c>
      <c r="Q19" s="33">
        <f>ROUND(AI19*' Demand-Supply Gap'!Q$39,2)</f>
        <v>1.42</v>
      </c>
      <c r="R19" s="33">
        <f>ROUND(AJ19*' Demand-Supply Gap'!R$39,2)</f>
        <v>1.52</v>
      </c>
      <c r="S19" s="44">
        <f>ROUND(AK19*' Demand-Supply Gap'!S$39,2)</f>
        <v>1.62</v>
      </c>
      <c r="T19" s="376"/>
      <c r="U19" s="461">
        <f t="shared" si="40"/>
        <v>5.2746658039786398E-2</v>
      </c>
      <c r="V19" s="252">
        <v>8.7409999999999988E-2</v>
      </c>
      <c r="W19" s="184">
        <v>8.545999999999998E-2</v>
      </c>
      <c r="X19" s="184">
        <v>8.1940999999999986E-2</v>
      </c>
      <c r="Y19" s="184">
        <v>8.4779999999999994E-2</v>
      </c>
      <c r="Z19" s="184">
        <v>8.5529999999999995E-2</v>
      </c>
      <c r="AA19" s="184">
        <v>8.1559999999999994E-2</v>
      </c>
      <c r="AB19" s="184">
        <v>8.5779999999999995E-2</v>
      </c>
      <c r="AC19" s="184">
        <v>8.5659999999999986E-2</v>
      </c>
      <c r="AD19" s="184">
        <v>8.5539999999999991E-2</v>
      </c>
      <c r="AE19" s="184">
        <v>8.5419999999999996E-2</v>
      </c>
      <c r="AF19" s="184">
        <v>8.5299999999999987E-2</v>
      </c>
      <c r="AG19" s="184">
        <v>8.5179999999999992E-2</v>
      </c>
      <c r="AH19" s="184">
        <v>8.5059999999999997E-2</v>
      </c>
      <c r="AI19" s="184">
        <v>8.4939999999999988E-2</v>
      </c>
      <c r="AJ19" s="184">
        <v>8.4819999999999993E-2</v>
      </c>
      <c r="AK19" s="184">
        <v>8.4699999999999998E-2</v>
      </c>
    </row>
    <row r="20" spans="1:37" s="28" customFormat="1" ht="15" x14ac:dyDescent="0.25">
      <c r="A20" s="32" t="s">
        <v>30</v>
      </c>
      <c r="B20" s="32" t="s">
        <v>49</v>
      </c>
      <c r="C20" s="68" t="s">
        <v>344</v>
      </c>
      <c r="D20" s="33">
        <f>ROUND(V20*' Demand-Supply Gap'!D$39,2)</f>
        <v>1.54</v>
      </c>
      <c r="E20" s="33">
        <f>ROUND(W20*' Demand-Supply Gap'!E$39,2)</f>
        <v>1.64</v>
      </c>
      <c r="F20" s="33">
        <f>ROUND(X20*' Demand-Supply Gap'!F$39,2)</f>
        <v>1.68</v>
      </c>
      <c r="G20" s="33">
        <f>ROUND(Y20*' Demand-Supply Gap'!G$39,2)</f>
        <v>1.72</v>
      </c>
      <c r="H20" s="33">
        <f>ROUND(Z20*' Demand-Supply Gap'!H$39,2)</f>
        <v>1.68</v>
      </c>
      <c r="I20" s="33">
        <f>ROUND(AA20*' Demand-Supply Gap'!I$39,2)</f>
        <v>1.45</v>
      </c>
      <c r="J20" s="33">
        <f>ROUND(AB20*' Demand-Supply Gap'!J$39,2)</f>
        <v>1.53</v>
      </c>
      <c r="K20" s="33">
        <f>ROUND(AC20*' Demand-Supply Gap'!K$39,2)</f>
        <v>1.56</v>
      </c>
      <c r="L20" s="33">
        <f>ROUND(AD20*' Demand-Supply Gap'!L$39,2)</f>
        <v>1.61</v>
      </c>
      <c r="M20" s="33">
        <f>ROUND(AE20*' Demand-Supply Gap'!M$39,2)</f>
        <v>1.67</v>
      </c>
      <c r="N20" s="33">
        <f>ROUND(AF20*' Demand-Supply Gap'!N$39,2)</f>
        <v>1.76</v>
      </c>
      <c r="O20" s="33">
        <f>ROUND(AG20*' Demand-Supply Gap'!O$39,2)</f>
        <v>1.87</v>
      </c>
      <c r="P20" s="33">
        <f>ROUND(AH20*' Demand-Supply Gap'!P$39,2)</f>
        <v>1.97</v>
      </c>
      <c r="Q20" s="33">
        <f>ROUND(AI20*' Demand-Supply Gap'!Q$39,2)</f>
        <v>2.1</v>
      </c>
      <c r="R20" s="33">
        <f>ROUND(AJ20*' Demand-Supply Gap'!R$39,2)</f>
        <v>2.2400000000000002</v>
      </c>
      <c r="S20" s="44">
        <f>ROUND(AK20*' Demand-Supply Gap'!S$39,2)</f>
        <v>2.39</v>
      </c>
      <c r="T20" s="376"/>
      <c r="U20" s="461">
        <f t="shared" si="40"/>
        <v>5.0806961114890248E-2</v>
      </c>
      <c r="V20" s="253">
        <f>V21-(SUM(V17:V19))</f>
        <v>0.12187300000000001</v>
      </c>
      <c r="W20" s="157">
        <f t="shared" ref="W20:Z20" si="41">W21-(SUM(W17:W19))</f>
        <v>0.12611700000000003</v>
      </c>
      <c r="X20" s="157">
        <f t="shared" si="41"/>
        <v>0.13158589999999992</v>
      </c>
      <c r="Y20" s="157">
        <f t="shared" si="41"/>
        <v>0.12595299999999998</v>
      </c>
      <c r="Z20" s="157">
        <f t="shared" si="41"/>
        <v>0.12728099999999998</v>
      </c>
      <c r="AA20" s="157">
        <f>AA21-(SUM(AA17:AA19))</f>
        <v>0.1224599999999999</v>
      </c>
      <c r="AB20" s="157">
        <f t="shared" ref="AB20:AK20" si="42">AB21-(SUM(AB17:AB19))</f>
        <v>0.12796413333333412</v>
      </c>
      <c r="AC20" s="157">
        <f t="shared" si="42"/>
        <v>0.12764589629629686</v>
      </c>
      <c r="AD20" s="157">
        <f t="shared" si="42"/>
        <v>0.12732765925925982</v>
      </c>
      <c r="AE20" s="157">
        <f t="shared" si="42"/>
        <v>0.12700942222222267</v>
      </c>
      <c r="AF20" s="157">
        <f t="shared" si="42"/>
        <v>0.12669118518518552</v>
      </c>
      <c r="AG20" s="157">
        <f t="shared" si="42"/>
        <v>0.12637294814814837</v>
      </c>
      <c r="AH20" s="157">
        <f t="shared" si="42"/>
        <v>0.12605471111111133</v>
      </c>
      <c r="AI20" s="157">
        <f t="shared" si="42"/>
        <v>0.12573647407407407</v>
      </c>
      <c r="AJ20" s="157">
        <f t="shared" si="42"/>
        <v>0.12541823703703703</v>
      </c>
      <c r="AK20" s="157">
        <f t="shared" si="42"/>
        <v>0.12509999999999999</v>
      </c>
    </row>
    <row r="21" spans="1:37" s="28" customFormat="1" ht="15.75" thickBot="1" x14ac:dyDescent="0.3">
      <c r="A21" s="225" t="s">
        <v>30</v>
      </c>
      <c r="B21" s="225" t="s">
        <v>49</v>
      </c>
      <c r="C21" s="226" t="s">
        <v>58</v>
      </c>
      <c r="D21" s="227">
        <f>SUM(D17:D20)</f>
        <v>12.600000000000001</v>
      </c>
      <c r="E21" s="227">
        <f t="shared" ref="E21" si="43">SUM(E17:E20)</f>
        <v>13.01</v>
      </c>
      <c r="F21" s="227">
        <f t="shared" ref="F21" si="44">SUM(F17:F20)</f>
        <v>12.780000000000001</v>
      </c>
      <c r="G21" s="227">
        <f t="shared" ref="G21" si="45">SUM(G17:G20)</f>
        <v>13.63</v>
      </c>
      <c r="H21" s="227">
        <f t="shared" ref="H21" si="46">SUM(H17:H20)</f>
        <v>13.219999999999999</v>
      </c>
      <c r="I21" s="227">
        <f t="shared" ref="I21" si="47">SUM(I17:I20)</f>
        <v>11.809999999999999</v>
      </c>
      <c r="J21" s="227">
        <f t="shared" ref="J21" si="48">SUM(J17:J20)</f>
        <v>11.94</v>
      </c>
      <c r="K21" s="227">
        <f t="shared" ref="K21" si="49">SUM(K17:K20)</f>
        <v>12.21</v>
      </c>
      <c r="L21" s="227">
        <f t="shared" ref="L21" si="50">SUM(L17:L20)</f>
        <v>12.62</v>
      </c>
      <c r="M21" s="227">
        <f t="shared" ref="M21" si="51">SUM(M17:M20)</f>
        <v>13.139999999999999</v>
      </c>
      <c r="N21" s="227">
        <f t="shared" ref="N21" si="52">SUM(N17:N20)</f>
        <v>13.87</v>
      </c>
      <c r="O21" s="227">
        <f t="shared" ref="O21" si="53">SUM(O17:O20)</f>
        <v>14.77</v>
      </c>
      <c r="P21" s="227">
        <f t="shared" ref="P21" si="54">SUM(P17:P20)</f>
        <v>15.63</v>
      </c>
      <c r="Q21" s="227">
        <f t="shared" ref="Q21" si="55">SUM(Q17:Q20)</f>
        <v>16.7</v>
      </c>
      <c r="R21" s="227">
        <f t="shared" ref="R21" si="56">SUM(R17:R20)</f>
        <v>17.88</v>
      </c>
      <c r="S21" s="228">
        <f t="shared" ref="S21" si="57">SUM(S17:S20)</f>
        <v>19.12</v>
      </c>
      <c r="T21" s="476"/>
      <c r="U21" s="487"/>
      <c r="V21" s="254">
        <v>1</v>
      </c>
      <c r="W21" s="229">
        <v>1</v>
      </c>
      <c r="X21" s="229">
        <v>1</v>
      </c>
      <c r="Y21" s="229">
        <v>1</v>
      </c>
      <c r="Z21" s="229">
        <v>1</v>
      </c>
      <c r="AA21" s="229">
        <v>1</v>
      </c>
      <c r="AB21" s="229">
        <v>1</v>
      </c>
      <c r="AC21" s="229">
        <v>1</v>
      </c>
      <c r="AD21" s="229">
        <v>1</v>
      </c>
      <c r="AE21" s="229">
        <v>1</v>
      </c>
      <c r="AF21" s="229">
        <v>1</v>
      </c>
      <c r="AG21" s="229">
        <v>1</v>
      </c>
      <c r="AH21" s="229">
        <v>1</v>
      </c>
      <c r="AI21" s="229">
        <v>1</v>
      </c>
      <c r="AJ21" s="229">
        <v>1</v>
      </c>
      <c r="AK21" s="229">
        <v>1</v>
      </c>
    </row>
    <row r="22" spans="1:37" s="28" customFormat="1" ht="15" x14ac:dyDescent="0.25">
      <c r="A22" s="230" t="s">
        <v>30</v>
      </c>
      <c r="B22" s="230" t="s">
        <v>104</v>
      </c>
      <c r="C22" s="231" t="s">
        <v>389</v>
      </c>
      <c r="D22" s="232">
        <f>ROUND(V22*' Demand-Supply Gap'!D$48,2)</f>
        <v>7.83</v>
      </c>
      <c r="E22" s="232">
        <f>ROUND(W22*' Demand-Supply Gap'!E$48,2)</f>
        <v>8.3699999999999992</v>
      </c>
      <c r="F22" s="232">
        <f>ROUND(X22*' Demand-Supply Gap'!F$48,2)</f>
        <v>8.6199999999999992</v>
      </c>
      <c r="G22" s="232">
        <f>ROUND(Y22*' Demand-Supply Gap'!G$48,2)</f>
        <v>8.86</v>
      </c>
      <c r="H22" s="232">
        <f>ROUND(Z22*' Demand-Supply Gap'!H$48,2)</f>
        <v>8.9700000000000006</v>
      </c>
      <c r="I22" s="232">
        <f>ROUND(AA22*' Demand-Supply Gap'!I$48,2)</f>
        <v>7.03</v>
      </c>
      <c r="J22" s="232">
        <f>ROUND(AB22*' Demand-Supply Gap'!J$48,2)</f>
        <v>7.2</v>
      </c>
      <c r="K22" s="232">
        <f>ROUND(AC22*' Demand-Supply Gap'!K$48,2)</f>
        <v>7.43</v>
      </c>
      <c r="L22" s="232">
        <f>ROUND(AD22*' Demand-Supply Gap'!L$48,2)</f>
        <v>7.71</v>
      </c>
      <c r="M22" s="232">
        <f>ROUND(AE22*' Demand-Supply Gap'!M$48,2)</f>
        <v>8.06</v>
      </c>
      <c r="N22" s="232">
        <f>ROUND(AF22*' Demand-Supply Gap'!N$48,2)</f>
        <v>8.4499999999999993</v>
      </c>
      <c r="O22" s="232">
        <f>ROUND(AG22*' Demand-Supply Gap'!O$48,2)</f>
        <v>8.89</v>
      </c>
      <c r="P22" s="232">
        <f>ROUND(AH22*' Demand-Supply Gap'!P$48,2)</f>
        <v>9.4700000000000006</v>
      </c>
      <c r="Q22" s="232">
        <f>ROUND(AI22*' Demand-Supply Gap'!Q$48,2)</f>
        <v>10.17</v>
      </c>
      <c r="R22" s="232">
        <f>ROUND(AJ22*' Demand-Supply Gap'!R$48,2)</f>
        <v>10.88</v>
      </c>
      <c r="S22" s="249">
        <f>ROUND(AK22*' Demand-Supply Gap'!S$48,2)</f>
        <v>11.62</v>
      </c>
      <c r="T22" s="376"/>
      <c r="U22" s="461">
        <f>(S22/J22)^(1/9)-1</f>
        <v>5.4622591223885131E-2</v>
      </c>
      <c r="V22" s="255">
        <v>0.51036300000000001</v>
      </c>
      <c r="W22" s="233">
        <v>0.51231753000000002</v>
      </c>
      <c r="X22" s="233">
        <v>0.51041924100000002</v>
      </c>
      <c r="Y22" s="233">
        <v>0.51653437000000002</v>
      </c>
      <c r="Z22" s="233">
        <v>0.51332310000000003</v>
      </c>
      <c r="AA22" s="233">
        <v>0.51134847000000005</v>
      </c>
      <c r="AB22" s="233">
        <v>0.51379020406666709</v>
      </c>
      <c r="AC22" s="233">
        <v>0.51444684805925966</v>
      </c>
      <c r="AD22" s="233">
        <v>0.51510349205185213</v>
      </c>
      <c r="AE22" s="233">
        <v>0.51576013604444471</v>
      </c>
      <c r="AF22" s="233">
        <v>0.51641678003703728</v>
      </c>
      <c r="AG22" s="233">
        <v>0.51707342402962986</v>
      </c>
      <c r="AH22" s="233">
        <v>0.51773006802222232</v>
      </c>
      <c r="AI22" s="233">
        <v>0.5183867120148149</v>
      </c>
      <c r="AJ22" s="233">
        <v>0.51904335600740747</v>
      </c>
      <c r="AK22" s="233">
        <v>0.51970000000000005</v>
      </c>
    </row>
    <row r="23" spans="1:37" s="28" customFormat="1" ht="15" x14ac:dyDescent="0.25">
      <c r="A23" s="32" t="s">
        <v>30</v>
      </c>
      <c r="B23" s="32" t="s">
        <v>104</v>
      </c>
      <c r="C23" s="68" t="s">
        <v>342</v>
      </c>
      <c r="D23" s="33">
        <f>ROUND(V23*' Demand-Supply Gap'!D$48,2)</f>
        <v>4.51</v>
      </c>
      <c r="E23" s="33">
        <f>ROUND(W23*' Demand-Supply Gap'!E$48,2)</f>
        <v>4.8600000000000003</v>
      </c>
      <c r="F23" s="33">
        <f>ROUND(X23*' Demand-Supply Gap'!F$48,2)</f>
        <v>5.01</v>
      </c>
      <c r="G23" s="33">
        <f>ROUND(Y23*' Demand-Supply Gap'!G$48,2)</f>
        <v>5.05</v>
      </c>
      <c r="H23" s="33">
        <f>ROUND(Z23*' Demand-Supply Gap'!H$48,2)</f>
        <v>5.14</v>
      </c>
      <c r="I23" s="33">
        <f>ROUND(AA23*' Demand-Supply Gap'!I$48,2)</f>
        <v>4.0599999999999996</v>
      </c>
      <c r="J23" s="33">
        <f>ROUND(AB23*' Demand-Supply Gap'!J$48,2)</f>
        <v>4.13</v>
      </c>
      <c r="K23" s="33">
        <f>ROUND(AC23*' Demand-Supply Gap'!K$48,2)</f>
        <v>4.25</v>
      </c>
      <c r="L23" s="33">
        <f>ROUND(AD23*' Demand-Supply Gap'!L$48,2)</f>
        <v>4.4000000000000004</v>
      </c>
      <c r="M23" s="33">
        <f>ROUND(AE23*' Demand-Supply Gap'!M$48,2)</f>
        <v>4.59</v>
      </c>
      <c r="N23" s="33">
        <f>ROUND(AF23*' Demand-Supply Gap'!N$48,2)</f>
        <v>4.8</v>
      </c>
      <c r="O23" s="33">
        <f>ROUND(AG23*' Demand-Supply Gap'!O$48,2)</f>
        <v>5.05</v>
      </c>
      <c r="P23" s="33">
        <f>ROUND(AH23*' Demand-Supply Gap'!P$48,2)</f>
        <v>5.36</v>
      </c>
      <c r="Q23" s="33">
        <f>ROUND(AI23*' Demand-Supply Gap'!Q$48,2)</f>
        <v>5.75</v>
      </c>
      <c r="R23" s="33">
        <f>ROUND(AJ23*' Demand-Supply Gap'!R$48,2)</f>
        <v>6.14</v>
      </c>
      <c r="S23" s="44">
        <f>ROUND(AK23*' Demand-Supply Gap'!S$48,2)</f>
        <v>6.54</v>
      </c>
      <c r="T23" s="376"/>
      <c r="U23" s="461">
        <f t="shared" ref="U23:U25" si="58">(S23/J23)^(1/9)-1</f>
        <v>5.2400038218510137E-2</v>
      </c>
      <c r="V23" s="253">
        <v>0.29442170000000001</v>
      </c>
      <c r="W23" s="157">
        <v>0.29733470000000001</v>
      </c>
      <c r="X23" s="157">
        <v>0.29661349000000004</v>
      </c>
      <c r="Y23" s="157">
        <v>0.29446300000000003</v>
      </c>
      <c r="Z23" s="157">
        <v>0.29431678999999999</v>
      </c>
      <c r="AA23" s="157">
        <v>0.29507933000000003</v>
      </c>
      <c r="AB23" s="157">
        <v>0.29457989466666701</v>
      </c>
      <c r="AC23" s="157">
        <v>0.294353721238095</v>
      </c>
      <c r="AD23" s="157">
        <v>0.29412754780952399</v>
      </c>
      <c r="AE23" s="157">
        <v>0.29390137438095204</v>
      </c>
      <c r="AF23" s="157">
        <v>0.29367520095238103</v>
      </c>
      <c r="AG23" s="157">
        <v>0.29344902752380903</v>
      </c>
      <c r="AH23" s="157">
        <v>0.29322285409523802</v>
      </c>
      <c r="AI23" s="157">
        <v>0.29299668066666701</v>
      </c>
      <c r="AJ23" s="157">
        <v>0.292770507238095</v>
      </c>
      <c r="AK23" s="157">
        <v>0.29254433380952399</v>
      </c>
    </row>
    <row r="24" spans="1:37" s="28" customFormat="1" ht="15" x14ac:dyDescent="0.25">
      <c r="A24" s="32" t="s">
        <v>30</v>
      </c>
      <c r="B24" s="32" t="s">
        <v>104</v>
      </c>
      <c r="C24" s="68" t="s">
        <v>343</v>
      </c>
      <c r="D24" s="33">
        <f>ROUND(V24*' Demand-Supply Gap'!D$48,2)</f>
        <v>1.37</v>
      </c>
      <c r="E24" s="33">
        <f>ROUND(W24*' Demand-Supply Gap'!E$48,2)</f>
        <v>1.33</v>
      </c>
      <c r="F24" s="33">
        <f>ROUND(X24*' Demand-Supply Gap'!F$48,2)</f>
        <v>1.42</v>
      </c>
      <c r="G24" s="33">
        <f>ROUND(Y24*' Demand-Supply Gap'!G$48,2)</f>
        <v>1.41</v>
      </c>
      <c r="H24" s="33">
        <f>ROUND(Z24*' Demand-Supply Gap'!H$48,2)</f>
        <v>1.45</v>
      </c>
      <c r="I24" s="33">
        <f>ROUND(AA24*' Demand-Supply Gap'!I$48,2)</f>
        <v>1.1200000000000001</v>
      </c>
      <c r="J24" s="33">
        <f>ROUND(AB24*' Demand-Supply Gap'!J$48,2)</f>
        <v>1.1299999999999999</v>
      </c>
      <c r="K24" s="33">
        <f>ROUND(AC24*' Demand-Supply Gap'!K$48,2)</f>
        <v>1.1599999999999999</v>
      </c>
      <c r="L24" s="33">
        <f>ROUND(AD24*' Demand-Supply Gap'!L$48,2)</f>
        <v>1.2</v>
      </c>
      <c r="M24" s="33">
        <f>ROUND(AE24*' Demand-Supply Gap'!M$48,2)</f>
        <v>1.24</v>
      </c>
      <c r="N24" s="33">
        <f>ROUND(AF24*' Demand-Supply Gap'!N$48,2)</f>
        <v>1.3</v>
      </c>
      <c r="O24" s="33">
        <f>ROUND(AG24*' Demand-Supply Gap'!O$48,2)</f>
        <v>1.36</v>
      </c>
      <c r="P24" s="33">
        <f>ROUND(AH24*' Demand-Supply Gap'!P$48,2)</f>
        <v>1.44</v>
      </c>
      <c r="Q24" s="33">
        <f>ROUND(AI24*' Demand-Supply Gap'!Q$48,2)</f>
        <v>1.54</v>
      </c>
      <c r="R24" s="33">
        <f>ROUND(AJ24*' Demand-Supply Gap'!R$48,2)</f>
        <v>1.65</v>
      </c>
      <c r="S24" s="44">
        <f>ROUND(AK24*' Demand-Supply Gap'!S$48,2)</f>
        <v>1.75</v>
      </c>
      <c r="T24" s="376"/>
      <c r="U24" s="461">
        <f t="shared" si="58"/>
        <v>4.9800131421742222E-2</v>
      </c>
      <c r="V24" s="252">
        <v>8.9174099999999978E-2</v>
      </c>
      <c r="W24" s="184">
        <v>8.1254599999999982E-2</v>
      </c>
      <c r="X24" s="184">
        <v>8.4194099999999994E-2</v>
      </c>
      <c r="Y24" s="184">
        <v>8.2477999999999996E-2</v>
      </c>
      <c r="Z24" s="184">
        <v>8.3155299999999988E-2</v>
      </c>
      <c r="AA24" s="184">
        <v>8.1715599999999999E-2</v>
      </c>
      <c r="AB24" s="184">
        <v>8.0331299999999994E-2</v>
      </c>
      <c r="AC24" s="184">
        <v>8.0105599999999985E-2</v>
      </c>
      <c r="AD24" s="184">
        <v>7.987989999999999E-2</v>
      </c>
      <c r="AE24" s="184">
        <v>7.9654199999999994E-2</v>
      </c>
      <c r="AF24" s="184">
        <v>7.9428499999999985E-2</v>
      </c>
      <c r="AG24" s="184">
        <v>7.920279999999999E-2</v>
      </c>
      <c r="AH24" s="184">
        <v>7.8977099999999995E-2</v>
      </c>
      <c r="AI24" s="184">
        <v>7.8751399999999985E-2</v>
      </c>
      <c r="AJ24" s="184">
        <v>7.852569999999999E-2</v>
      </c>
      <c r="AK24" s="184">
        <v>7.8299999999999995E-2</v>
      </c>
    </row>
    <row r="25" spans="1:37" s="28" customFormat="1" ht="15" x14ac:dyDescent="0.25">
      <c r="A25" s="32" t="s">
        <v>30</v>
      </c>
      <c r="B25" s="32" t="s">
        <v>104</v>
      </c>
      <c r="C25" s="68" t="s">
        <v>344</v>
      </c>
      <c r="D25" s="33">
        <f>ROUND(V25*' Demand-Supply Gap'!D$48,2)</f>
        <v>1.63</v>
      </c>
      <c r="E25" s="33">
        <f>ROUND(W25*' Demand-Supply Gap'!E$48,2)</f>
        <v>1.78</v>
      </c>
      <c r="F25" s="33">
        <f>ROUND(X25*' Demand-Supply Gap'!F$48,2)</f>
        <v>1.84</v>
      </c>
      <c r="G25" s="33">
        <f>ROUND(Y25*' Demand-Supply Gap'!G$48,2)</f>
        <v>1.83</v>
      </c>
      <c r="H25" s="33">
        <f>ROUND(Z25*' Demand-Supply Gap'!H$48,2)</f>
        <v>1.91</v>
      </c>
      <c r="I25" s="33">
        <f>ROUND(AA25*' Demand-Supply Gap'!I$48,2)</f>
        <v>1.54</v>
      </c>
      <c r="J25" s="33">
        <f>ROUND(AB25*' Demand-Supply Gap'!J$48,2)</f>
        <v>1.56</v>
      </c>
      <c r="K25" s="33">
        <f>ROUND(AC25*' Demand-Supply Gap'!K$48,2)</f>
        <v>1.6</v>
      </c>
      <c r="L25" s="33">
        <f>ROUND(AD25*' Demand-Supply Gap'!L$48,2)</f>
        <v>1.66</v>
      </c>
      <c r="M25" s="33">
        <f>ROUND(AE25*' Demand-Supply Gap'!M$48,2)</f>
        <v>1.73</v>
      </c>
      <c r="N25" s="33">
        <f>ROUND(AF25*' Demand-Supply Gap'!N$48,2)</f>
        <v>1.81</v>
      </c>
      <c r="O25" s="33">
        <f>ROUND(AG25*' Demand-Supply Gap'!O$48,2)</f>
        <v>1.9</v>
      </c>
      <c r="P25" s="33">
        <f>ROUND(AH25*' Demand-Supply Gap'!P$48,2)</f>
        <v>2.0099999999999998</v>
      </c>
      <c r="Q25" s="33">
        <f>ROUND(AI25*' Demand-Supply Gap'!Q$48,2)</f>
        <v>2.15</v>
      </c>
      <c r="R25" s="33">
        <f>ROUND(AJ25*' Demand-Supply Gap'!R$48,2)</f>
        <v>2.2999999999999998</v>
      </c>
      <c r="S25" s="44">
        <f>ROUND(AK25*' Demand-Supply Gap'!S$48,2)</f>
        <v>2.4500000000000002</v>
      </c>
      <c r="T25" s="376"/>
      <c r="U25" s="461">
        <f t="shared" si="58"/>
        <v>5.143489755755426E-2</v>
      </c>
      <c r="V25" s="253">
        <f>V26-(SUM(V22:V24))</f>
        <v>0.10604119999999995</v>
      </c>
      <c r="W25" s="157">
        <f t="shared" ref="W25:Z25" si="59">W26-(SUM(W22:W24))</f>
        <v>0.10909317000000007</v>
      </c>
      <c r="X25" s="157">
        <f t="shared" si="59"/>
        <v>0.108773169</v>
      </c>
      <c r="Y25" s="157">
        <f t="shared" si="59"/>
        <v>0.10652463000000001</v>
      </c>
      <c r="Z25" s="157">
        <f t="shared" si="59"/>
        <v>0.10920481000000004</v>
      </c>
      <c r="AA25" s="157">
        <f>AA26-(SUM(AA22:AA24))</f>
        <v>0.11185659999999997</v>
      </c>
      <c r="AB25" s="157">
        <f t="shared" ref="AB25:AK25" si="60">AB26-(SUM(AB22:AB24))</f>
        <v>0.11129860126666591</v>
      </c>
      <c r="AC25" s="157">
        <f t="shared" si="60"/>
        <v>0.11109383070264534</v>
      </c>
      <c r="AD25" s="157">
        <f t="shared" si="60"/>
        <v>0.11088906013862387</v>
      </c>
      <c r="AE25" s="157">
        <f t="shared" si="60"/>
        <v>0.11068428957460319</v>
      </c>
      <c r="AF25" s="157">
        <f t="shared" si="60"/>
        <v>0.11047951901058173</v>
      </c>
      <c r="AG25" s="157">
        <f t="shared" si="60"/>
        <v>0.11027474844656115</v>
      </c>
      <c r="AH25" s="157">
        <f t="shared" si="60"/>
        <v>0.11006997788253969</v>
      </c>
      <c r="AI25" s="157">
        <f t="shared" si="60"/>
        <v>0.10986520731851801</v>
      </c>
      <c r="AJ25" s="157">
        <f t="shared" si="60"/>
        <v>0.10966043675449744</v>
      </c>
      <c r="AK25" s="157">
        <f t="shared" si="60"/>
        <v>0.10945566619047598</v>
      </c>
    </row>
    <row r="26" spans="1:37" s="28" customFormat="1" ht="15.75" thickBot="1" x14ac:dyDescent="0.3">
      <c r="A26" s="225" t="s">
        <v>30</v>
      </c>
      <c r="B26" s="225" t="s">
        <v>104</v>
      </c>
      <c r="C26" s="226" t="s">
        <v>58</v>
      </c>
      <c r="D26" s="227">
        <f>SUM(D22:D25)</f>
        <v>15.34</v>
      </c>
      <c r="E26" s="227">
        <f t="shared" ref="E26" si="61">SUM(E22:E25)</f>
        <v>16.34</v>
      </c>
      <c r="F26" s="227">
        <f t="shared" ref="F26" si="62">SUM(F22:F25)</f>
        <v>16.89</v>
      </c>
      <c r="G26" s="227">
        <f t="shared" ref="G26" si="63">SUM(G22:G25)</f>
        <v>17.149999999999999</v>
      </c>
      <c r="H26" s="227">
        <f t="shared" ref="H26" si="64">SUM(H22:H25)</f>
        <v>17.47</v>
      </c>
      <c r="I26" s="227">
        <f t="shared" ref="I26" si="65">SUM(I22:I25)</f>
        <v>13.75</v>
      </c>
      <c r="J26" s="227">
        <f t="shared" ref="J26" si="66">SUM(J22:J25)</f>
        <v>14.020000000000001</v>
      </c>
      <c r="K26" s="227">
        <f t="shared" ref="K26" si="67">SUM(K22:K25)</f>
        <v>14.44</v>
      </c>
      <c r="L26" s="227">
        <f t="shared" ref="L26" si="68">SUM(L22:L25)</f>
        <v>14.969999999999999</v>
      </c>
      <c r="M26" s="227">
        <f t="shared" ref="M26" si="69">SUM(M22:M25)</f>
        <v>15.620000000000001</v>
      </c>
      <c r="N26" s="227">
        <f t="shared" ref="N26" si="70">SUM(N22:N25)</f>
        <v>16.36</v>
      </c>
      <c r="O26" s="227">
        <f t="shared" ref="O26" si="71">SUM(O22:O25)</f>
        <v>17.2</v>
      </c>
      <c r="P26" s="227">
        <f t="shared" ref="P26" si="72">SUM(P22:P25)</f>
        <v>18.28</v>
      </c>
      <c r="Q26" s="227">
        <f t="shared" ref="Q26" si="73">SUM(Q22:Q25)</f>
        <v>19.61</v>
      </c>
      <c r="R26" s="227">
        <f t="shared" ref="R26" si="74">SUM(R22:R25)</f>
        <v>20.97</v>
      </c>
      <c r="S26" s="228">
        <f t="shared" ref="S26" si="75">SUM(S22:S25)</f>
        <v>22.36</v>
      </c>
      <c r="T26" s="476"/>
      <c r="U26" s="487"/>
      <c r="V26" s="254">
        <v>1</v>
      </c>
      <c r="W26" s="229">
        <v>1</v>
      </c>
      <c r="X26" s="229">
        <v>1</v>
      </c>
      <c r="Y26" s="229">
        <v>1</v>
      </c>
      <c r="Z26" s="229">
        <v>1</v>
      </c>
      <c r="AA26" s="229">
        <v>1</v>
      </c>
      <c r="AB26" s="229">
        <v>1</v>
      </c>
      <c r="AC26" s="229">
        <v>1</v>
      </c>
      <c r="AD26" s="229">
        <v>1</v>
      </c>
      <c r="AE26" s="229">
        <v>1</v>
      </c>
      <c r="AF26" s="229">
        <v>1</v>
      </c>
      <c r="AG26" s="229">
        <v>1</v>
      </c>
      <c r="AH26" s="229">
        <v>1</v>
      </c>
      <c r="AI26" s="229">
        <v>1</v>
      </c>
      <c r="AJ26" s="229">
        <v>1</v>
      </c>
      <c r="AK26" s="229">
        <v>1</v>
      </c>
    </row>
    <row r="27" spans="1:37" s="28" customFormat="1" ht="15" x14ac:dyDescent="0.25">
      <c r="A27" s="230" t="s">
        <v>30</v>
      </c>
      <c r="B27" s="230" t="s">
        <v>51</v>
      </c>
      <c r="C27" s="231" t="s">
        <v>389</v>
      </c>
      <c r="D27" s="232">
        <f>ROUND(V27*' Demand-Supply Gap'!D$57,2)</f>
        <v>36.96</v>
      </c>
      <c r="E27" s="232">
        <f>ROUND(W27*' Demand-Supply Gap'!E$57,2)</f>
        <v>38.82</v>
      </c>
      <c r="F27" s="232">
        <f>ROUND(X27*' Demand-Supply Gap'!F$57,2)</f>
        <v>41.24</v>
      </c>
      <c r="G27" s="232">
        <f>ROUND(Y27*' Demand-Supply Gap'!G$57,2)</f>
        <v>42.03</v>
      </c>
      <c r="H27" s="232">
        <f>ROUND(Z27*' Demand-Supply Gap'!H$57,2)</f>
        <v>46.65</v>
      </c>
      <c r="I27" s="232">
        <f>ROUND(AA27*' Demand-Supply Gap'!I$57,2)</f>
        <v>42.05</v>
      </c>
      <c r="J27" s="232">
        <f>ROUND(AB27*' Demand-Supply Gap'!J$57,2)</f>
        <v>42.8</v>
      </c>
      <c r="K27" s="232">
        <f>ROUND(AC27*' Demand-Supply Gap'!K$57,2)</f>
        <v>43.84</v>
      </c>
      <c r="L27" s="232">
        <f>ROUND(AD27*' Demand-Supply Gap'!L$57,2)</f>
        <v>45.35</v>
      </c>
      <c r="M27" s="232">
        <f>ROUND(AE27*' Demand-Supply Gap'!M$57,2)</f>
        <v>47.46</v>
      </c>
      <c r="N27" s="232">
        <f>ROUND(AF27*' Demand-Supply Gap'!N$57,2)</f>
        <v>50.06</v>
      </c>
      <c r="O27" s="232">
        <f>ROUND(AG27*' Demand-Supply Gap'!O$57,2)</f>
        <v>53.45</v>
      </c>
      <c r="P27" s="232">
        <f>ROUND(AH27*' Demand-Supply Gap'!P$57,2)</f>
        <v>57.27</v>
      </c>
      <c r="Q27" s="232">
        <f>ROUND(AI27*' Demand-Supply Gap'!Q$57,2)</f>
        <v>61.49</v>
      </c>
      <c r="R27" s="232">
        <f>ROUND(AJ27*' Demand-Supply Gap'!R$57,2)</f>
        <v>66.41</v>
      </c>
      <c r="S27" s="249">
        <f>ROUND(AK27*' Demand-Supply Gap'!S$57,2)</f>
        <v>72.03</v>
      </c>
      <c r="T27" s="376"/>
      <c r="U27" s="461">
        <f>(S27/J27)^(1/9)-1</f>
        <v>5.9543641442154627E-2</v>
      </c>
      <c r="V27" s="255">
        <v>0.50163000000000002</v>
      </c>
      <c r="W27" s="233">
        <v>0.50117529999999999</v>
      </c>
      <c r="X27" s="233">
        <v>0.50219241000000003</v>
      </c>
      <c r="Y27" s="233">
        <v>0.50334369999999995</v>
      </c>
      <c r="Z27" s="233">
        <v>0.50123099999999998</v>
      </c>
      <c r="AA27" s="233">
        <v>0.50148470000000001</v>
      </c>
      <c r="AB27" s="233">
        <v>0.502138586666666</v>
      </c>
      <c r="AC27" s="233">
        <v>0.50273429925925872</v>
      </c>
      <c r="AD27" s="233">
        <v>0.50333001185185133</v>
      </c>
      <c r="AE27" s="233">
        <v>0.50392572444444406</v>
      </c>
      <c r="AF27" s="233">
        <v>0.50452143703703667</v>
      </c>
      <c r="AG27" s="233">
        <v>0.50511714962962939</v>
      </c>
      <c r="AH27" s="233">
        <v>0.505712862222222</v>
      </c>
      <c r="AI27" s="233">
        <v>0.50630857481481473</v>
      </c>
      <c r="AJ27" s="233">
        <v>0.50690428740740734</v>
      </c>
      <c r="AK27" s="233">
        <v>0.50749999999999995</v>
      </c>
    </row>
    <row r="28" spans="1:37" s="28" customFormat="1" ht="15" x14ac:dyDescent="0.25">
      <c r="A28" s="32" t="s">
        <v>30</v>
      </c>
      <c r="B28" s="32" t="s">
        <v>51</v>
      </c>
      <c r="C28" s="68" t="s">
        <v>342</v>
      </c>
      <c r="D28" s="33">
        <f>ROUND(V28*' Demand-Supply Gap'!D$57,2)</f>
        <v>18.59</v>
      </c>
      <c r="E28" s="33">
        <f>ROUND(W28*' Demand-Supply Gap'!E$57,2)</f>
        <v>19.47</v>
      </c>
      <c r="F28" s="33">
        <f>ROUND(X28*' Demand-Supply Gap'!F$57,2)</f>
        <v>20.87</v>
      </c>
      <c r="G28" s="33">
        <f>ROUND(Y28*' Demand-Supply Gap'!G$57,2)</f>
        <v>20.98</v>
      </c>
      <c r="H28" s="33">
        <f>ROUND(Z28*' Demand-Supply Gap'!H$57,2)</f>
        <v>23.38</v>
      </c>
      <c r="I28" s="33">
        <f>ROUND(AA28*' Demand-Supply Gap'!I$57,2)</f>
        <v>21.7</v>
      </c>
      <c r="J28" s="33">
        <f>ROUND(AB28*' Demand-Supply Gap'!J$57,2)</f>
        <v>21.58</v>
      </c>
      <c r="K28" s="33">
        <f>ROUND(AC28*' Demand-Supply Gap'!K$57,2)</f>
        <v>22.09</v>
      </c>
      <c r="L28" s="33">
        <f>ROUND(AD28*' Demand-Supply Gap'!L$57,2)</f>
        <v>22.84</v>
      </c>
      <c r="M28" s="33">
        <f>ROUND(AE28*' Demand-Supply Gap'!M$57,2)</f>
        <v>23.88</v>
      </c>
      <c r="N28" s="33">
        <f>ROUND(AF28*' Demand-Supply Gap'!N$57,2)</f>
        <v>25.17</v>
      </c>
      <c r="O28" s="33">
        <f>ROUND(AG28*' Demand-Supply Gap'!O$57,2)</f>
        <v>26.85</v>
      </c>
      <c r="P28" s="33">
        <f>ROUND(AH28*' Demand-Supply Gap'!P$57,2)</f>
        <v>28.76</v>
      </c>
      <c r="Q28" s="33">
        <f>ROUND(AI28*' Demand-Supply Gap'!Q$57,2)</f>
        <v>30.85</v>
      </c>
      <c r="R28" s="33">
        <f>ROUND(AJ28*' Demand-Supply Gap'!R$57,2)</f>
        <v>33.299999999999997</v>
      </c>
      <c r="S28" s="44">
        <f>ROUND(AK28*' Demand-Supply Gap'!S$57,2)</f>
        <v>36.090000000000003</v>
      </c>
      <c r="T28" s="376"/>
      <c r="U28" s="461">
        <f t="shared" ref="U28:U30" si="76">(S28/J28)^(1/9)-1</f>
        <v>5.8802721882708298E-2</v>
      </c>
      <c r="V28" s="253">
        <v>0.25221700000000002</v>
      </c>
      <c r="W28" s="157">
        <v>0.25134699999999999</v>
      </c>
      <c r="X28" s="157">
        <v>0.2541349</v>
      </c>
      <c r="Y28" s="157">
        <v>0.25126300000000001</v>
      </c>
      <c r="Z28" s="157">
        <v>0.2511679</v>
      </c>
      <c r="AA28" s="157">
        <v>0.2587933</v>
      </c>
      <c r="AB28" s="350">
        <v>0.25316699999999998</v>
      </c>
      <c r="AC28" s="350">
        <v>0.2532928888888889</v>
      </c>
      <c r="AD28" s="350">
        <v>0.25341877777777777</v>
      </c>
      <c r="AE28" s="350">
        <v>0.2535446666666667</v>
      </c>
      <c r="AF28" s="350">
        <v>0.25367055555555557</v>
      </c>
      <c r="AG28" s="350">
        <v>0.25379644444444449</v>
      </c>
      <c r="AH28" s="350">
        <v>0.25392233333333336</v>
      </c>
      <c r="AI28" s="350">
        <v>0.25404822222222229</v>
      </c>
      <c r="AJ28" s="350">
        <v>0.25417411111111116</v>
      </c>
      <c r="AK28" s="350">
        <v>0.25430000000000003</v>
      </c>
    </row>
    <row r="29" spans="1:37" s="28" customFormat="1" ht="15" x14ac:dyDescent="0.25">
      <c r="A29" s="32" t="s">
        <v>30</v>
      </c>
      <c r="B29" s="32" t="s">
        <v>51</v>
      </c>
      <c r="C29" s="68" t="s">
        <v>343</v>
      </c>
      <c r="D29" s="33">
        <f>ROUND(V29*' Demand-Supply Gap'!D$57,2)</f>
        <v>6.02</v>
      </c>
      <c r="E29" s="33">
        <f>ROUND(W29*' Demand-Supply Gap'!E$57,2)</f>
        <v>6.39</v>
      </c>
      <c r="F29" s="33">
        <f>ROUND(X29*' Demand-Supply Gap'!F$57,2)</f>
        <v>6.91</v>
      </c>
      <c r="G29" s="33">
        <f>ROUND(Y29*' Demand-Supply Gap'!G$57,2)</f>
        <v>7.08</v>
      </c>
      <c r="H29" s="33">
        <f>ROUND(Z29*' Demand-Supply Gap'!H$57,2)</f>
        <v>7.59</v>
      </c>
      <c r="I29" s="33">
        <f>ROUND(AA29*' Demand-Supply Gap'!I$57,2)</f>
        <v>7.31</v>
      </c>
      <c r="J29" s="33">
        <f>ROUND(AB29*' Demand-Supply Gap'!J$57,2)</f>
        <v>7.31</v>
      </c>
      <c r="K29" s="33">
        <f>ROUND(AC29*' Demand-Supply Gap'!K$57,2)</f>
        <v>7.49</v>
      </c>
      <c r="L29" s="33">
        <f>ROUND(AD29*' Demand-Supply Gap'!L$57,2)</f>
        <v>7.74</v>
      </c>
      <c r="M29" s="33">
        <f>ROUND(AE29*' Demand-Supply Gap'!M$57,2)</f>
        <v>8.1</v>
      </c>
      <c r="N29" s="33">
        <f>ROUND(AF29*' Demand-Supply Gap'!N$57,2)</f>
        <v>8.5399999999999991</v>
      </c>
      <c r="O29" s="33">
        <f>ROUND(AG29*' Demand-Supply Gap'!O$57,2)</f>
        <v>9.1199999999999992</v>
      </c>
      <c r="P29" s="33">
        <f>ROUND(AH29*' Demand-Supply Gap'!P$57,2)</f>
        <v>9.77</v>
      </c>
      <c r="Q29" s="33">
        <f>ROUND(AI29*' Demand-Supply Gap'!Q$57,2)</f>
        <v>10.49</v>
      </c>
      <c r="R29" s="33">
        <f>ROUND(AJ29*' Demand-Supply Gap'!R$57,2)</f>
        <v>11.32</v>
      </c>
      <c r="S29" s="44">
        <f>ROUND(AK29*' Demand-Supply Gap'!S$57,2)</f>
        <v>12.28</v>
      </c>
      <c r="T29" s="376"/>
      <c r="U29" s="461">
        <f t="shared" si="76"/>
        <v>5.9329876844897544E-2</v>
      </c>
      <c r="V29" s="252">
        <v>8.174099999999998E-2</v>
      </c>
      <c r="W29" s="184">
        <v>8.2545999999999981E-2</v>
      </c>
      <c r="X29" s="184">
        <v>8.4194099999999994E-2</v>
      </c>
      <c r="Y29" s="184">
        <v>8.4779999999999994E-2</v>
      </c>
      <c r="Z29" s="184">
        <v>8.1552999999999987E-2</v>
      </c>
      <c r="AA29" s="184">
        <v>8.7155999999999983E-2</v>
      </c>
      <c r="AB29" s="184">
        <v>8.5779999999999995E-2</v>
      </c>
      <c r="AC29" s="184">
        <v>8.5859999999999992E-2</v>
      </c>
      <c r="AD29" s="184">
        <v>8.5940000000000003E-2</v>
      </c>
      <c r="AE29" s="184">
        <v>8.6019999999999999E-2</v>
      </c>
      <c r="AF29" s="184">
        <v>8.6099999999999996E-2</v>
      </c>
      <c r="AG29" s="184">
        <v>8.6179999999999993E-2</v>
      </c>
      <c r="AH29" s="184">
        <v>8.6260000000000003E-2</v>
      </c>
      <c r="AI29" s="184">
        <v>8.634E-2</v>
      </c>
      <c r="AJ29" s="184">
        <v>8.6419999999999997E-2</v>
      </c>
      <c r="AK29" s="184">
        <v>8.6499999999999994E-2</v>
      </c>
    </row>
    <row r="30" spans="1:37" s="28" customFormat="1" ht="15" x14ac:dyDescent="0.25">
      <c r="A30" s="32" t="s">
        <v>30</v>
      </c>
      <c r="B30" s="32" t="s">
        <v>51</v>
      </c>
      <c r="C30" s="68" t="s">
        <v>344</v>
      </c>
      <c r="D30" s="33">
        <f>ROUND(V30*' Demand-Supply Gap'!D$57,2)</f>
        <v>12.12</v>
      </c>
      <c r="E30" s="33">
        <f>ROUND(W30*' Demand-Supply Gap'!E$57,2)</f>
        <v>12.77</v>
      </c>
      <c r="F30" s="33">
        <f>ROUND(X30*' Demand-Supply Gap'!F$57,2)</f>
        <v>13.1</v>
      </c>
      <c r="G30" s="33">
        <f>ROUND(Y30*' Demand-Supply Gap'!G$57,2)</f>
        <v>13.41</v>
      </c>
      <c r="H30" s="33">
        <f>ROUND(Z30*' Demand-Supply Gap'!H$57,2)</f>
        <v>15.45</v>
      </c>
      <c r="I30" s="33">
        <f>ROUND(AA30*' Demand-Supply Gap'!I$57,2)</f>
        <v>12.79</v>
      </c>
      <c r="J30" s="33">
        <f>ROUND(AB30*' Demand-Supply Gap'!J$57,2)</f>
        <v>13.54</v>
      </c>
      <c r="K30" s="33">
        <f>ROUND(AC30*' Demand-Supply Gap'!K$57,2)</f>
        <v>13.79</v>
      </c>
      <c r="L30" s="33">
        <f>ROUND(AD30*' Demand-Supply Gap'!L$57,2)</f>
        <v>14.18</v>
      </c>
      <c r="M30" s="33">
        <f>ROUND(AE30*' Demand-Supply Gap'!M$57,2)</f>
        <v>14.74</v>
      </c>
      <c r="N30" s="33">
        <f>ROUND(AF30*' Demand-Supply Gap'!N$57,2)</f>
        <v>15.45</v>
      </c>
      <c r="O30" s="33">
        <f>ROUND(AG30*' Demand-Supply Gap'!O$57,2)</f>
        <v>16.39</v>
      </c>
      <c r="P30" s="33">
        <f>ROUND(AH30*' Demand-Supply Gap'!P$57,2)</f>
        <v>17.45</v>
      </c>
      <c r="Q30" s="33">
        <f>ROUND(AI30*' Demand-Supply Gap'!Q$57,2)</f>
        <v>18.62</v>
      </c>
      <c r="R30" s="33">
        <f>ROUND(AJ30*' Demand-Supply Gap'!R$57,2)</f>
        <v>19.98</v>
      </c>
      <c r="S30" s="44">
        <f>ROUND(AK30*' Demand-Supply Gap'!S$57,2)</f>
        <v>21.53</v>
      </c>
      <c r="T30" s="376"/>
      <c r="U30" s="461">
        <f t="shared" si="76"/>
        <v>5.2884169997612362E-2</v>
      </c>
      <c r="V30" s="253">
        <f>V31-(SUM(V27:V29))</f>
        <v>0.164412</v>
      </c>
      <c r="W30" s="157">
        <f t="shared" ref="W30:Z30" si="77">W31-(SUM(W27:W29))</f>
        <v>0.16493170000000001</v>
      </c>
      <c r="X30" s="157">
        <f t="shared" si="77"/>
        <v>0.15947858999999998</v>
      </c>
      <c r="Y30" s="157">
        <f t="shared" si="77"/>
        <v>0.16061330000000007</v>
      </c>
      <c r="Z30" s="157">
        <f t="shared" si="77"/>
        <v>0.16604810000000003</v>
      </c>
      <c r="AA30" s="157">
        <f>AA31-(SUM(AA27:AA29))</f>
        <v>0.15256599999999998</v>
      </c>
      <c r="AB30" s="157">
        <f t="shared" ref="AB30:AK30" si="78">AB31-(SUM(AB27:AB29))</f>
        <v>0.158914413333334</v>
      </c>
      <c r="AC30" s="157">
        <f t="shared" si="78"/>
        <v>0.15811281185185244</v>
      </c>
      <c r="AD30" s="157">
        <f t="shared" si="78"/>
        <v>0.15731121037037088</v>
      </c>
      <c r="AE30" s="157">
        <f t="shared" si="78"/>
        <v>0.15650960888888932</v>
      </c>
      <c r="AF30" s="157">
        <f t="shared" si="78"/>
        <v>0.15570800740740787</v>
      </c>
      <c r="AG30" s="157">
        <f t="shared" si="78"/>
        <v>0.15490640592592608</v>
      </c>
      <c r="AH30" s="157">
        <f t="shared" si="78"/>
        <v>0.15410480444444463</v>
      </c>
      <c r="AI30" s="157">
        <f t="shared" si="78"/>
        <v>0.15330320296296296</v>
      </c>
      <c r="AJ30" s="157">
        <f t="shared" si="78"/>
        <v>0.15250160148148151</v>
      </c>
      <c r="AK30" s="157">
        <f t="shared" si="78"/>
        <v>0.15169999999999995</v>
      </c>
    </row>
    <row r="31" spans="1:37" s="28" customFormat="1" ht="15.75" thickBot="1" x14ac:dyDescent="0.3">
      <c r="A31" s="225" t="s">
        <v>30</v>
      </c>
      <c r="B31" s="225" t="s">
        <v>51</v>
      </c>
      <c r="C31" s="226" t="s">
        <v>58</v>
      </c>
      <c r="D31" s="227">
        <f>SUM(D27:D30)</f>
        <v>73.69</v>
      </c>
      <c r="E31" s="227">
        <f t="shared" ref="E31" si="79">SUM(E27:E30)</f>
        <v>77.449999999999989</v>
      </c>
      <c r="F31" s="227">
        <f t="shared" ref="F31" si="80">SUM(F27:F30)</f>
        <v>82.11999999999999</v>
      </c>
      <c r="G31" s="227">
        <f t="shared" ref="G31" si="81">SUM(G27:G30)</f>
        <v>83.5</v>
      </c>
      <c r="H31" s="227">
        <f t="shared" ref="H31" si="82">SUM(H27:H30)</f>
        <v>93.070000000000007</v>
      </c>
      <c r="I31" s="227">
        <f t="shared" ref="I31" si="83">SUM(I27:I30)</f>
        <v>83.85</v>
      </c>
      <c r="J31" s="227">
        <f t="shared" ref="J31" si="84">SUM(J27:J30)</f>
        <v>85.22999999999999</v>
      </c>
      <c r="K31" s="227">
        <f t="shared" ref="K31" si="85">SUM(K27:K30)</f>
        <v>87.210000000000008</v>
      </c>
      <c r="L31" s="227">
        <f t="shared" ref="L31" si="86">SUM(L27:L30)</f>
        <v>90.109999999999985</v>
      </c>
      <c r="M31" s="227">
        <f t="shared" ref="M31" si="87">SUM(M27:M30)</f>
        <v>94.179999999999993</v>
      </c>
      <c r="N31" s="227">
        <f t="shared" ref="N31" si="88">SUM(N27:N30)</f>
        <v>99.220000000000013</v>
      </c>
      <c r="O31" s="227">
        <f t="shared" ref="O31" si="89">SUM(O27:O30)</f>
        <v>105.81000000000002</v>
      </c>
      <c r="P31" s="227">
        <f t="shared" ref="P31" si="90">SUM(P27:P30)</f>
        <v>113.25</v>
      </c>
      <c r="Q31" s="227">
        <f t="shared" ref="Q31" si="91">SUM(Q27:Q30)</f>
        <v>121.45</v>
      </c>
      <c r="R31" s="227">
        <f t="shared" ref="R31" si="92">SUM(R27:R30)</f>
        <v>131.01</v>
      </c>
      <c r="S31" s="228">
        <f t="shared" ref="S31" si="93">SUM(S27:S30)</f>
        <v>141.93</v>
      </c>
      <c r="T31" s="476"/>
      <c r="U31" s="487"/>
      <c r="V31" s="254">
        <v>1</v>
      </c>
      <c r="W31" s="229">
        <v>1</v>
      </c>
      <c r="X31" s="229">
        <v>1</v>
      </c>
      <c r="Y31" s="229">
        <v>1</v>
      </c>
      <c r="Z31" s="229">
        <v>1</v>
      </c>
      <c r="AA31" s="229">
        <v>1</v>
      </c>
      <c r="AB31" s="229">
        <v>1</v>
      </c>
      <c r="AC31" s="229">
        <v>1</v>
      </c>
      <c r="AD31" s="229">
        <v>1</v>
      </c>
      <c r="AE31" s="229">
        <v>1</v>
      </c>
      <c r="AF31" s="229">
        <v>1</v>
      </c>
      <c r="AG31" s="229">
        <v>1</v>
      </c>
      <c r="AH31" s="229">
        <v>1</v>
      </c>
      <c r="AI31" s="229">
        <v>1</v>
      </c>
      <c r="AJ31" s="229">
        <v>1</v>
      </c>
      <c r="AK31" s="229">
        <v>1</v>
      </c>
    </row>
    <row r="32" spans="1:37" s="28" customFormat="1" ht="15" x14ac:dyDescent="0.25">
      <c r="A32" s="230" t="s">
        <v>30</v>
      </c>
      <c r="B32" s="230" t="s">
        <v>188</v>
      </c>
      <c r="C32" s="231" t="s">
        <v>389</v>
      </c>
      <c r="D32" s="232">
        <f>ROUND(V32*' Demand-Supply Gap'!D$66,2)</f>
        <v>3.85</v>
      </c>
      <c r="E32" s="232">
        <f>ROUND(W32*' Demand-Supply Gap'!E$66,2)</f>
        <v>3.91</v>
      </c>
      <c r="F32" s="232">
        <f>ROUND(X32*' Demand-Supply Gap'!F$66,2)</f>
        <v>3.99</v>
      </c>
      <c r="G32" s="232">
        <f>ROUND(Y32*' Demand-Supply Gap'!G$66,2)</f>
        <v>4.07</v>
      </c>
      <c r="H32" s="232">
        <f>ROUND(Z32*' Demand-Supply Gap'!H$66,2)</f>
        <v>6.13</v>
      </c>
      <c r="I32" s="232">
        <f>ROUND(AA32*' Demand-Supply Gap'!I$66,2)</f>
        <v>5.76</v>
      </c>
      <c r="J32" s="232">
        <f>ROUND(AB32*' Demand-Supply Gap'!J$66,2)</f>
        <v>5.87</v>
      </c>
      <c r="K32" s="232">
        <f>ROUND(AC32*' Demand-Supply Gap'!K$66,2)</f>
        <v>6.01</v>
      </c>
      <c r="L32" s="232">
        <f>ROUND(AD32*' Demand-Supply Gap'!L$66,2)</f>
        <v>6.24</v>
      </c>
      <c r="M32" s="232">
        <f>ROUND(AE32*' Demand-Supply Gap'!M$66,2)</f>
        <v>6.53</v>
      </c>
      <c r="N32" s="232">
        <f>ROUND(AF32*' Demand-Supply Gap'!N$66,2)</f>
        <v>6.85</v>
      </c>
      <c r="O32" s="232">
        <f>ROUND(AG32*' Demand-Supply Gap'!O$66,2)</f>
        <v>7.22</v>
      </c>
      <c r="P32" s="232">
        <f>ROUND(AH32*' Demand-Supply Gap'!P$66,2)</f>
        <v>7.64</v>
      </c>
      <c r="Q32" s="232">
        <f>ROUND(AI32*' Demand-Supply Gap'!Q$66,2)</f>
        <v>8.11</v>
      </c>
      <c r="R32" s="232">
        <f>ROUND(AJ32*' Demand-Supply Gap'!R$66,2)</f>
        <v>8.6300000000000008</v>
      </c>
      <c r="S32" s="249">
        <f>ROUND(AK32*' Demand-Supply Gap'!S$66,2)</f>
        <v>9.19</v>
      </c>
      <c r="T32" s="376"/>
      <c r="U32" s="461">
        <f>(S32/J32)^(1/9)-1</f>
        <v>5.1068022392658285E-2</v>
      </c>
      <c r="V32" s="255">
        <v>0.49116300000000002</v>
      </c>
      <c r="W32" s="233">
        <v>0.49311753000000003</v>
      </c>
      <c r="X32" s="233">
        <v>0.49371924100000003</v>
      </c>
      <c r="Y32" s="233">
        <v>0.49733437000000003</v>
      </c>
      <c r="Z32" s="233">
        <v>0.49437310000000001</v>
      </c>
      <c r="AA32" s="233">
        <v>0.49214847</v>
      </c>
      <c r="AB32" s="233">
        <v>0.49459020406666704</v>
      </c>
      <c r="AC32" s="233">
        <v>0.4951135147259263</v>
      </c>
      <c r="AD32" s="233">
        <v>0.4956368253851855</v>
      </c>
      <c r="AE32" s="233">
        <v>0.4961601360444447</v>
      </c>
      <c r="AF32" s="233">
        <v>0.49668344670370396</v>
      </c>
      <c r="AG32" s="233">
        <v>0.49720675736296316</v>
      </c>
      <c r="AH32" s="233">
        <v>0.49773006802222236</v>
      </c>
      <c r="AI32" s="233">
        <v>0.49825337868148162</v>
      </c>
      <c r="AJ32" s="233">
        <v>0.49877668934074082</v>
      </c>
      <c r="AK32" s="233">
        <v>0.49930000000000002</v>
      </c>
    </row>
    <row r="33" spans="1:37" s="28" customFormat="1" ht="15" x14ac:dyDescent="0.25">
      <c r="A33" s="32" t="s">
        <v>30</v>
      </c>
      <c r="B33" s="32" t="s">
        <v>188</v>
      </c>
      <c r="C33" s="68" t="s">
        <v>342</v>
      </c>
      <c r="D33" s="33">
        <f>ROUND(V33*' Demand-Supply Gap'!D$66,2)</f>
        <v>2.14</v>
      </c>
      <c r="E33" s="33">
        <f>ROUND(W33*' Demand-Supply Gap'!E$66,2)</f>
        <v>2.17</v>
      </c>
      <c r="F33" s="33">
        <f>ROUND(X33*' Demand-Supply Gap'!F$66,2)</f>
        <v>2.2000000000000002</v>
      </c>
      <c r="G33" s="33">
        <f>ROUND(Y33*' Demand-Supply Gap'!G$66,2)</f>
        <v>2.23</v>
      </c>
      <c r="H33" s="33">
        <f>ROUND(Z33*' Demand-Supply Gap'!H$66,2)</f>
        <v>3.35</v>
      </c>
      <c r="I33" s="33">
        <f>ROUND(AA33*' Demand-Supply Gap'!I$66,2)</f>
        <v>3.17</v>
      </c>
      <c r="J33" s="33">
        <f>ROUND(AB33*' Demand-Supply Gap'!J$66,2)</f>
        <v>3.21</v>
      </c>
      <c r="K33" s="33">
        <f>ROUND(AC33*' Demand-Supply Gap'!K$66,2)</f>
        <v>3.28</v>
      </c>
      <c r="L33" s="33">
        <f>ROUND(AD33*' Demand-Supply Gap'!L$66,2)</f>
        <v>3.39</v>
      </c>
      <c r="M33" s="33">
        <f>ROUND(AE33*' Demand-Supply Gap'!M$66,2)</f>
        <v>3.54</v>
      </c>
      <c r="N33" s="33">
        <f>ROUND(AF33*' Demand-Supply Gap'!N$66,2)</f>
        <v>3.71</v>
      </c>
      <c r="O33" s="33">
        <f>ROUND(AG33*' Demand-Supply Gap'!O$66,2)</f>
        <v>3.9</v>
      </c>
      <c r="P33" s="33">
        <f>ROUND(AH33*' Demand-Supply Gap'!P$66,2)</f>
        <v>4.1100000000000003</v>
      </c>
      <c r="Q33" s="33">
        <f>ROUND(AI33*' Demand-Supply Gap'!Q$66,2)</f>
        <v>4.3499999999999996</v>
      </c>
      <c r="R33" s="33">
        <f>ROUND(AJ33*' Demand-Supply Gap'!R$66,2)</f>
        <v>4.62</v>
      </c>
      <c r="S33" s="44">
        <f>ROUND(AK33*' Demand-Supply Gap'!S$66,2)</f>
        <v>4.91</v>
      </c>
      <c r="T33" s="376"/>
      <c r="U33" s="461">
        <f t="shared" ref="U33:U35" si="94">(S33/J33)^(1/9)-1</f>
        <v>4.8355300958194514E-2</v>
      </c>
      <c r="V33" s="253">
        <v>0.27292169999999999</v>
      </c>
      <c r="W33" s="157">
        <v>0.27333469999999999</v>
      </c>
      <c r="X33" s="157">
        <v>0.27261349000000001</v>
      </c>
      <c r="Y33" s="157">
        <v>0.27296300000000001</v>
      </c>
      <c r="Z33" s="157">
        <v>0.27031678999999997</v>
      </c>
      <c r="AA33" s="157">
        <v>0.27107933000000001</v>
      </c>
      <c r="AB33" s="157">
        <v>0.27057989466666699</v>
      </c>
      <c r="AC33" s="157">
        <v>0.27035372373809502</v>
      </c>
      <c r="AD33" s="157">
        <v>0.26968112048809501</v>
      </c>
      <c r="AE33" s="157">
        <v>0.26921685202976198</v>
      </c>
      <c r="AF33" s="157">
        <v>0.268752583571429</v>
      </c>
      <c r="AG33" s="157">
        <v>0.26828831511309503</v>
      </c>
      <c r="AH33" s="157">
        <v>0.267824046654762</v>
      </c>
      <c r="AI33" s="157">
        <v>0.26735977819642903</v>
      </c>
      <c r="AJ33" s="157">
        <v>0.266895509738095</v>
      </c>
      <c r="AK33" s="157">
        <v>0.26643124127976203</v>
      </c>
    </row>
    <row r="34" spans="1:37" s="28" customFormat="1" ht="15" x14ac:dyDescent="0.25">
      <c r="A34" s="32" t="s">
        <v>30</v>
      </c>
      <c r="B34" s="32" t="s">
        <v>188</v>
      </c>
      <c r="C34" s="68" t="s">
        <v>343</v>
      </c>
      <c r="D34" s="33">
        <f>ROUND(V34*' Demand-Supply Gap'!D$66,2)</f>
        <v>0.7</v>
      </c>
      <c r="E34" s="33">
        <f>ROUND(W34*' Demand-Supply Gap'!E$66,2)</f>
        <v>0.64</v>
      </c>
      <c r="F34" s="33">
        <f>ROUND(X34*' Demand-Supply Gap'!F$66,2)</f>
        <v>0.68</v>
      </c>
      <c r="G34" s="33">
        <f>ROUND(Y34*' Demand-Supply Gap'!G$66,2)</f>
        <v>0.68</v>
      </c>
      <c r="H34" s="33">
        <f>ROUND(Z34*' Demand-Supply Gap'!H$66,2)</f>
        <v>1.03</v>
      </c>
      <c r="I34" s="33">
        <f>ROUND(AA34*' Demand-Supply Gap'!I$66,2)</f>
        <v>0.96</v>
      </c>
      <c r="J34" s="33">
        <f>ROUND(AB34*' Demand-Supply Gap'!J$66,2)</f>
        <v>0.95</v>
      </c>
      <c r="K34" s="33">
        <f>ROUND(AC34*' Demand-Supply Gap'!K$66,2)</f>
        <v>0.97</v>
      </c>
      <c r="L34" s="33">
        <f>ROUND(AD34*' Demand-Supply Gap'!L$66,2)</f>
        <v>1.01</v>
      </c>
      <c r="M34" s="33">
        <f>ROUND(AE34*' Demand-Supply Gap'!M$66,2)</f>
        <v>1.05</v>
      </c>
      <c r="N34" s="33">
        <f>ROUND(AF34*' Demand-Supply Gap'!N$66,2)</f>
        <v>1.1000000000000001</v>
      </c>
      <c r="O34" s="33">
        <f>ROUND(AG34*' Demand-Supply Gap'!O$66,2)</f>
        <v>1.1599999999999999</v>
      </c>
      <c r="P34" s="33">
        <f>ROUND(AH34*' Demand-Supply Gap'!P$66,2)</f>
        <v>1.22</v>
      </c>
      <c r="Q34" s="33">
        <f>ROUND(AI34*' Demand-Supply Gap'!Q$66,2)</f>
        <v>1.29</v>
      </c>
      <c r="R34" s="33">
        <f>ROUND(AJ34*' Demand-Supply Gap'!R$66,2)</f>
        <v>1.37</v>
      </c>
      <c r="S34" s="44">
        <f>ROUND(AK34*' Demand-Supply Gap'!S$66,2)</f>
        <v>1.46</v>
      </c>
      <c r="T34" s="376"/>
      <c r="U34" s="461">
        <f t="shared" si="94"/>
        <v>4.8906033084916478E-2</v>
      </c>
      <c r="V34" s="252">
        <v>8.9174099999999978E-2</v>
      </c>
      <c r="W34" s="184">
        <v>8.1254599999999982E-2</v>
      </c>
      <c r="X34" s="184">
        <v>8.4194099999999994E-2</v>
      </c>
      <c r="Y34" s="184">
        <v>8.2477999999999996E-2</v>
      </c>
      <c r="Z34" s="184">
        <v>8.3155299999999988E-2</v>
      </c>
      <c r="AA34" s="184">
        <v>8.1715599999999999E-2</v>
      </c>
      <c r="AB34" s="184">
        <v>8.0331299999999994E-2</v>
      </c>
      <c r="AC34" s="184">
        <v>8.0194488888888887E-2</v>
      </c>
      <c r="AD34" s="184">
        <v>8.0057677777777767E-2</v>
      </c>
      <c r="AE34" s="184">
        <v>7.992086666666666E-2</v>
      </c>
      <c r="AF34" s="184">
        <v>7.9784055555555553E-2</v>
      </c>
      <c r="AG34" s="184">
        <v>7.9647244444444446E-2</v>
      </c>
      <c r="AH34" s="184">
        <v>7.9510433333333325E-2</v>
      </c>
      <c r="AI34" s="184">
        <v>7.9373622222222218E-2</v>
      </c>
      <c r="AJ34" s="184">
        <v>7.9236811111111111E-2</v>
      </c>
      <c r="AK34" s="184">
        <v>7.9100000000000004E-2</v>
      </c>
    </row>
    <row r="35" spans="1:37" s="28" customFormat="1" ht="15" x14ac:dyDescent="0.25">
      <c r="A35" s="32" t="s">
        <v>30</v>
      </c>
      <c r="B35" s="32" t="s">
        <v>188</v>
      </c>
      <c r="C35" s="68" t="s">
        <v>344</v>
      </c>
      <c r="D35" s="33">
        <f>ROUND(V35*' Demand-Supply Gap'!D$66,2)</f>
        <v>1.1499999999999999</v>
      </c>
      <c r="E35" s="33">
        <f>ROUND(W35*' Demand-Supply Gap'!E$66,2)</f>
        <v>1.21</v>
      </c>
      <c r="F35" s="33">
        <f>ROUND(X35*' Demand-Supply Gap'!F$66,2)</f>
        <v>1.21</v>
      </c>
      <c r="G35" s="33">
        <f>ROUND(Y35*' Demand-Supply Gap'!G$66,2)</f>
        <v>1.21</v>
      </c>
      <c r="H35" s="33">
        <f>ROUND(Z35*' Demand-Supply Gap'!H$66,2)</f>
        <v>1.89</v>
      </c>
      <c r="I35" s="33">
        <f>ROUND(AA35*' Demand-Supply Gap'!I$66,2)</f>
        <v>1.81</v>
      </c>
      <c r="J35" s="33">
        <f>ROUND(AB35*' Demand-Supply Gap'!J$66,2)</f>
        <v>1.83</v>
      </c>
      <c r="K35" s="33">
        <f>ROUND(AC35*' Demand-Supply Gap'!K$66,2)</f>
        <v>1.87</v>
      </c>
      <c r="L35" s="33">
        <f>ROUND(AD35*' Demand-Supply Gap'!L$66,2)</f>
        <v>1.95</v>
      </c>
      <c r="M35" s="33">
        <f>ROUND(AE35*' Demand-Supply Gap'!M$66,2)</f>
        <v>2.04</v>
      </c>
      <c r="N35" s="33">
        <f>ROUND(AF35*' Demand-Supply Gap'!N$66,2)</f>
        <v>2.13</v>
      </c>
      <c r="O35" s="33">
        <f>ROUND(AG35*' Demand-Supply Gap'!O$66,2)</f>
        <v>2.25</v>
      </c>
      <c r="P35" s="33">
        <f>ROUND(AH35*' Demand-Supply Gap'!P$66,2)</f>
        <v>2.38</v>
      </c>
      <c r="Q35" s="33">
        <f>ROUND(AI35*' Demand-Supply Gap'!Q$66,2)</f>
        <v>2.52</v>
      </c>
      <c r="R35" s="33">
        <f>ROUND(AJ35*' Demand-Supply Gap'!R$66,2)</f>
        <v>2.68</v>
      </c>
      <c r="S35" s="44">
        <f>ROUND(AK35*' Demand-Supply Gap'!S$66,2)</f>
        <v>2.86</v>
      </c>
      <c r="T35" s="376"/>
      <c r="U35" s="461">
        <f t="shared" si="94"/>
        <v>5.086300885121342E-2</v>
      </c>
      <c r="V35" s="253">
        <f>V36-(SUM(V32:V34))</f>
        <v>0.14674120000000013</v>
      </c>
      <c r="W35" s="157">
        <f t="shared" ref="W35:Z35" si="95">W36-(SUM(W32:W34))</f>
        <v>0.15229316999999998</v>
      </c>
      <c r="X35" s="157">
        <f t="shared" si="95"/>
        <v>0.14947316899999996</v>
      </c>
      <c r="Y35" s="157">
        <f t="shared" si="95"/>
        <v>0.14722462999999997</v>
      </c>
      <c r="Z35" s="157">
        <f t="shared" si="95"/>
        <v>0.15215481000000008</v>
      </c>
      <c r="AA35" s="157">
        <f>AA36-(SUM(AA32:AA34))</f>
        <v>0.15505659999999999</v>
      </c>
      <c r="AB35" s="157">
        <f t="shared" ref="AB35:AK35" si="96">AB36-(SUM(AB32:AB34))</f>
        <v>0.15449860126666592</v>
      </c>
      <c r="AC35" s="157">
        <f t="shared" si="96"/>
        <v>0.15433827264708977</v>
      </c>
      <c r="AD35" s="157">
        <f t="shared" si="96"/>
        <v>0.15462437634894177</v>
      </c>
      <c r="AE35" s="157">
        <f t="shared" si="96"/>
        <v>0.15470214525912662</v>
      </c>
      <c r="AF35" s="157">
        <f t="shared" si="96"/>
        <v>0.15477991416931147</v>
      </c>
      <c r="AG35" s="157">
        <f t="shared" si="96"/>
        <v>0.15485768307949732</v>
      </c>
      <c r="AH35" s="157">
        <f t="shared" si="96"/>
        <v>0.15493545198968228</v>
      </c>
      <c r="AI35" s="157">
        <f t="shared" si="96"/>
        <v>0.15501322089986713</v>
      </c>
      <c r="AJ35" s="157">
        <f t="shared" si="96"/>
        <v>0.15509098981005309</v>
      </c>
      <c r="AK35" s="157">
        <f t="shared" si="96"/>
        <v>0.15516875872023794</v>
      </c>
    </row>
    <row r="36" spans="1:37" s="28" customFormat="1" ht="15.75" thickBot="1" x14ac:dyDescent="0.3">
      <c r="A36" s="225" t="s">
        <v>30</v>
      </c>
      <c r="B36" s="225" t="s">
        <v>188</v>
      </c>
      <c r="C36" s="226" t="s">
        <v>58</v>
      </c>
      <c r="D36" s="227">
        <f>SUM(D32:D35)</f>
        <v>7.84</v>
      </c>
      <c r="E36" s="227">
        <f t="shared" ref="E36" si="97">SUM(E32:E35)</f>
        <v>7.93</v>
      </c>
      <c r="F36" s="227">
        <f t="shared" ref="F36" si="98">SUM(F32:F35)</f>
        <v>8.08</v>
      </c>
      <c r="G36" s="227">
        <f t="shared" ref="G36" si="99">SUM(G32:G35)</f>
        <v>8.1900000000000013</v>
      </c>
      <c r="H36" s="227">
        <f t="shared" ref="H36" si="100">SUM(H32:H35)</f>
        <v>12.4</v>
      </c>
      <c r="I36" s="227">
        <f t="shared" ref="I36" si="101">SUM(I32:I35)</f>
        <v>11.700000000000001</v>
      </c>
      <c r="J36" s="227">
        <f t="shared" ref="J36" si="102">SUM(J32:J35)</f>
        <v>11.86</v>
      </c>
      <c r="K36" s="227">
        <f t="shared" ref="K36" si="103">SUM(K32:K35)</f>
        <v>12.129999999999999</v>
      </c>
      <c r="L36" s="227">
        <f t="shared" ref="L36" si="104">SUM(L32:L35)</f>
        <v>12.59</v>
      </c>
      <c r="M36" s="227">
        <f t="shared" ref="M36" si="105">SUM(M32:M35)</f>
        <v>13.16</v>
      </c>
      <c r="N36" s="227">
        <f t="shared" ref="N36" si="106">SUM(N32:N35)</f>
        <v>13.79</v>
      </c>
      <c r="O36" s="227">
        <f t="shared" ref="O36" si="107">SUM(O32:O35)</f>
        <v>14.53</v>
      </c>
      <c r="P36" s="227">
        <f t="shared" ref="P36" si="108">SUM(P32:P35)</f>
        <v>15.350000000000001</v>
      </c>
      <c r="Q36" s="227">
        <f t="shared" ref="Q36" si="109">SUM(Q32:Q35)</f>
        <v>16.27</v>
      </c>
      <c r="R36" s="227">
        <f t="shared" ref="R36" si="110">SUM(R32:R35)</f>
        <v>17.3</v>
      </c>
      <c r="S36" s="228">
        <f t="shared" ref="S36" si="111">SUM(S32:S35)</f>
        <v>18.419999999999998</v>
      </c>
      <c r="T36" s="476"/>
      <c r="U36" s="487"/>
      <c r="V36" s="254">
        <v>1</v>
      </c>
      <c r="W36" s="229">
        <v>1</v>
      </c>
      <c r="X36" s="229">
        <v>1</v>
      </c>
      <c r="Y36" s="229">
        <v>1</v>
      </c>
      <c r="Z36" s="229">
        <v>1</v>
      </c>
      <c r="AA36" s="229">
        <v>1</v>
      </c>
      <c r="AB36" s="229">
        <v>1</v>
      </c>
      <c r="AC36" s="229">
        <v>1</v>
      </c>
      <c r="AD36" s="229">
        <v>1</v>
      </c>
      <c r="AE36" s="229">
        <v>1</v>
      </c>
      <c r="AF36" s="229">
        <v>1</v>
      </c>
      <c r="AG36" s="229">
        <v>1</v>
      </c>
      <c r="AH36" s="229">
        <v>1</v>
      </c>
      <c r="AI36" s="229">
        <v>1</v>
      </c>
      <c r="AJ36" s="229">
        <v>1</v>
      </c>
      <c r="AK36" s="229">
        <v>1</v>
      </c>
    </row>
    <row r="37" spans="1:37" s="28" customFormat="1" ht="15" x14ac:dyDescent="0.25">
      <c r="A37" s="230" t="s">
        <v>30</v>
      </c>
      <c r="B37" s="230" t="s">
        <v>52</v>
      </c>
      <c r="C37" s="231" t="s">
        <v>389</v>
      </c>
      <c r="D37" s="232">
        <f>ROUND(V37*' Demand-Supply Gap'!D$75,2)</f>
        <v>12.02</v>
      </c>
      <c r="E37" s="232">
        <f>ROUND(W37*' Demand-Supply Gap'!E$75,2)</f>
        <v>12.24</v>
      </c>
      <c r="F37" s="232">
        <f>ROUND(X37*' Demand-Supply Gap'!F$75,2)</f>
        <v>12.26</v>
      </c>
      <c r="G37" s="232">
        <f>ROUND(Y37*' Demand-Supply Gap'!G$75,2)</f>
        <v>12.23</v>
      </c>
      <c r="H37" s="232">
        <f>ROUND(Z37*' Demand-Supply Gap'!H$75,2)</f>
        <v>12.14</v>
      </c>
      <c r="I37" s="232">
        <f>ROUND(AA37*' Demand-Supply Gap'!I$75,2)</f>
        <v>0.93</v>
      </c>
      <c r="J37" s="232">
        <f>ROUND(AB37*' Demand-Supply Gap'!J$75,2)</f>
        <v>7.43</v>
      </c>
      <c r="K37" s="232">
        <f>ROUND(AC37*' Demand-Supply Gap'!K$75,2)</f>
        <v>7.46</v>
      </c>
      <c r="L37" s="232">
        <f>ROUND(AD37*' Demand-Supply Gap'!L$75,2)</f>
        <v>7.77</v>
      </c>
      <c r="M37" s="232">
        <f>ROUND(AE37*' Demand-Supply Gap'!M$75,2)</f>
        <v>8.08</v>
      </c>
      <c r="N37" s="232">
        <f>ROUND(AF37*' Demand-Supply Gap'!N$75,2)</f>
        <v>8.09</v>
      </c>
      <c r="O37" s="232">
        <f>ROUND(AG37*' Demand-Supply Gap'!O$75,2)</f>
        <v>8.3000000000000007</v>
      </c>
      <c r="P37" s="232">
        <f>ROUND(AH37*' Demand-Supply Gap'!P$75,2)</f>
        <v>8.3000000000000007</v>
      </c>
      <c r="Q37" s="232">
        <f>ROUND(AI37*' Demand-Supply Gap'!Q$75,2)</f>
        <v>8.52</v>
      </c>
      <c r="R37" s="232">
        <f>ROUND(AJ37*' Demand-Supply Gap'!R$75,2)</f>
        <v>8.52</v>
      </c>
      <c r="S37" s="249">
        <f>ROUND(AK37*' Demand-Supply Gap'!S$75,2)</f>
        <v>8.84</v>
      </c>
      <c r="T37" s="376"/>
      <c r="U37" s="461">
        <f>(S37/J37)^(1/9)-1</f>
        <v>1.9494360892460705E-2</v>
      </c>
      <c r="V37" s="255">
        <v>0.51006300000000004</v>
      </c>
      <c r="W37" s="233">
        <v>0.51201753000000005</v>
      </c>
      <c r="X37" s="233">
        <v>0.512619241</v>
      </c>
      <c r="Y37" s="233">
        <v>0.51623437000000005</v>
      </c>
      <c r="Z37" s="233">
        <v>0.51327310000000004</v>
      </c>
      <c r="AA37" s="233">
        <v>0.51104846999999998</v>
      </c>
      <c r="AB37" s="233">
        <v>0.51349020406666701</v>
      </c>
      <c r="AC37" s="233">
        <v>0.51402462583703734</v>
      </c>
      <c r="AD37" s="233">
        <v>0.51455904760740767</v>
      </c>
      <c r="AE37" s="233">
        <v>0.515093469377778</v>
      </c>
      <c r="AF37" s="233">
        <v>0.51562789114814833</v>
      </c>
      <c r="AG37" s="233">
        <v>0.51616231291851866</v>
      </c>
      <c r="AH37" s="233">
        <v>0.51669673468888899</v>
      </c>
      <c r="AI37" s="233">
        <v>0.51723115645925932</v>
      </c>
      <c r="AJ37" s="233">
        <v>0.51776557822962965</v>
      </c>
      <c r="AK37" s="233">
        <v>0.51829999999999998</v>
      </c>
    </row>
    <row r="38" spans="1:37" s="28" customFormat="1" ht="15" x14ac:dyDescent="0.25">
      <c r="A38" s="32" t="s">
        <v>30</v>
      </c>
      <c r="B38" s="32" t="s">
        <v>52</v>
      </c>
      <c r="C38" s="68" t="s">
        <v>342</v>
      </c>
      <c r="D38" s="33">
        <f>ROUND(V38*' Demand-Supply Gap'!D$75,2)</f>
        <v>6.65</v>
      </c>
      <c r="E38" s="33">
        <f>ROUND(W38*' Demand-Supply Gap'!E$75,2)</f>
        <v>6.76</v>
      </c>
      <c r="F38" s="33">
        <f>ROUND(X38*' Demand-Supply Gap'!F$75,2)</f>
        <v>6.74</v>
      </c>
      <c r="G38" s="33">
        <f>ROUND(Y38*' Demand-Supply Gap'!G$75,2)</f>
        <v>6.69</v>
      </c>
      <c r="H38" s="33">
        <f>ROUND(Z38*' Demand-Supply Gap'!H$75,2)</f>
        <v>6.61</v>
      </c>
      <c r="I38" s="33">
        <f>ROUND(AA38*' Demand-Supply Gap'!I$75,2)</f>
        <v>0.51</v>
      </c>
      <c r="J38" s="33">
        <f>ROUND(AB38*' Demand-Supply Gap'!J$75,2)</f>
        <v>4.05</v>
      </c>
      <c r="K38" s="33">
        <f>ROUND(AC38*' Demand-Supply Gap'!K$75,2)</f>
        <v>4.05</v>
      </c>
      <c r="L38" s="33">
        <f>ROUND(AD38*' Demand-Supply Gap'!L$75,2)</f>
        <v>4.21</v>
      </c>
      <c r="M38" s="33">
        <f>ROUND(AE38*' Demand-Supply Gap'!M$75,2)</f>
        <v>4.3600000000000003</v>
      </c>
      <c r="N38" s="33">
        <f>ROUND(AF38*' Demand-Supply Gap'!N$75,2)</f>
        <v>4.3600000000000003</v>
      </c>
      <c r="O38" s="33">
        <f>ROUND(AG38*' Demand-Supply Gap'!O$75,2)</f>
        <v>4.46</v>
      </c>
      <c r="P38" s="33">
        <f>ROUND(AH38*' Demand-Supply Gap'!P$75,2)</f>
        <v>4.45</v>
      </c>
      <c r="Q38" s="33">
        <f>ROUND(AI38*' Demand-Supply Gap'!Q$75,2)</f>
        <v>4.55</v>
      </c>
      <c r="R38" s="33">
        <f>ROUND(AJ38*' Demand-Supply Gap'!R$75,2)</f>
        <v>4.54</v>
      </c>
      <c r="S38" s="44">
        <f>ROUND(AK38*' Demand-Supply Gap'!S$75,2)</f>
        <v>4.7</v>
      </c>
      <c r="T38" s="376"/>
      <c r="U38" s="461">
        <f t="shared" ref="U38:U40" si="112">(S38/J38)^(1/9)-1</f>
        <v>1.6675919509210768E-2</v>
      </c>
      <c r="V38" s="253">
        <v>0.28222170000000002</v>
      </c>
      <c r="W38" s="157">
        <v>0.28263470000000002</v>
      </c>
      <c r="X38" s="157">
        <v>0.28191348999999999</v>
      </c>
      <c r="Y38" s="157">
        <v>0.28226299999999999</v>
      </c>
      <c r="Z38" s="157">
        <v>0.27961679</v>
      </c>
      <c r="AA38" s="157">
        <v>0.28037932999999998</v>
      </c>
      <c r="AB38" s="157">
        <v>0.27987989466666702</v>
      </c>
      <c r="AC38" s="157">
        <v>0.27929657838095301</v>
      </c>
      <c r="AD38" s="157">
        <v>0.27880254780952402</v>
      </c>
      <c r="AE38" s="157">
        <v>0.27830851723809497</v>
      </c>
      <c r="AF38" s="157">
        <v>0.27781448666666697</v>
      </c>
      <c r="AG38" s="157">
        <v>0.27732045609523798</v>
      </c>
      <c r="AH38" s="157">
        <v>0.27682642552380998</v>
      </c>
      <c r="AI38" s="157">
        <v>0.27633239495238099</v>
      </c>
      <c r="AJ38" s="157">
        <v>0.27583836438095299</v>
      </c>
      <c r="AK38" s="157">
        <v>0.275344333809524</v>
      </c>
    </row>
    <row r="39" spans="1:37" s="28" customFormat="1" ht="15" x14ac:dyDescent="0.25">
      <c r="A39" s="32" t="s">
        <v>30</v>
      </c>
      <c r="B39" s="32" t="s">
        <v>52</v>
      </c>
      <c r="C39" s="68" t="s">
        <v>343</v>
      </c>
      <c r="D39" s="33">
        <f>ROUND(V39*' Demand-Supply Gap'!D$75,2)</f>
        <v>1.87</v>
      </c>
      <c r="E39" s="33">
        <f>ROUND(W39*' Demand-Supply Gap'!E$75,2)</f>
        <v>1.7</v>
      </c>
      <c r="F39" s="33">
        <f>ROUND(X39*' Demand-Supply Gap'!F$75,2)</f>
        <v>1.77</v>
      </c>
      <c r="G39" s="33">
        <f>ROUND(Y39*' Demand-Supply Gap'!G$75,2)</f>
        <v>1.72</v>
      </c>
      <c r="H39" s="33">
        <f>ROUND(Z39*' Demand-Supply Gap'!H$75,2)</f>
        <v>1.73</v>
      </c>
      <c r="I39" s="33">
        <f>ROUND(AA39*' Demand-Supply Gap'!I$75,2)</f>
        <v>0.13</v>
      </c>
      <c r="J39" s="33">
        <f>ROUND(AB39*' Demand-Supply Gap'!J$75,2)</f>
        <v>1.02</v>
      </c>
      <c r="K39" s="33">
        <f>ROUND(AC39*' Demand-Supply Gap'!K$75,2)</f>
        <v>1.02</v>
      </c>
      <c r="L39" s="33">
        <f>ROUND(AD39*' Demand-Supply Gap'!L$75,2)</f>
        <v>1.06</v>
      </c>
      <c r="M39" s="33">
        <f>ROUND(AE39*' Demand-Supply Gap'!M$75,2)</f>
        <v>1.1000000000000001</v>
      </c>
      <c r="N39" s="33">
        <f>ROUND(AF39*' Demand-Supply Gap'!N$75,2)</f>
        <v>1.0900000000000001</v>
      </c>
      <c r="O39" s="33">
        <f>ROUND(AG39*' Demand-Supply Gap'!O$75,2)</f>
        <v>1.1200000000000001</v>
      </c>
      <c r="P39" s="33">
        <f>ROUND(AH39*' Demand-Supply Gap'!P$75,2)</f>
        <v>1.1200000000000001</v>
      </c>
      <c r="Q39" s="33">
        <f>ROUND(AI39*' Demand-Supply Gap'!Q$75,2)</f>
        <v>1.1399999999999999</v>
      </c>
      <c r="R39" s="33">
        <f>ROUND(AJ39*' Demand-Supply Gap'!R$75,2)</f>
        <v>1.1399999999999999</v>
      </c>
      <c r="S39" s="44">
        <f>ROUND(AK39*' Demand-Supply Gap'!S$75,2)</f>
        <v>1.18</v>
      </c>
      <c r="T39" s="376"/>
      <c r="U39" s="461">
        <f t="shared" si="112"/>
        <v>1.6321972725635403E-2</v>
      </c>
      <c r="V39" s="252">
        <v>7.9174099999999983E-2</v>
      </c>
      <c r="W39" s="184">
        <v>7.1254599999999987E-2</v>
      </c>
      <c r="X39" s="184">
        <v>7.4194099999999999E-2</v>
      </c>
      <c r="Y39" s="184">
        <v>7.2478000000000001E-2</v>
      </c>
      <c r="Z39" s="184">
        <v>7.3155299999999993E-2</v>
      </c>
      <c r="AA39" s="184">
        <v>7.1715600000000004E-2</v>
      </c>
      <c r="AB39" s="184">
        <v>7.0331299999999999E-2</v>
      </c>
      <c r="AC39" s="184">
        <v>7.0194488888888878E-2</v>
      </c>
      <c r="AD39" s="184">
        <v>7.0057677777777771E-2</v>
      </c>
      <c r="AE39" s="184">
        <v>6.9920866666666665E-2</v>
      </c>
      <c r="AF39" s="184">
        <v>6.9784055555555544E-2</v>
      </c>
      <c r="AG39" s="184">
        <v>6.9647244444444437E-2</v>
      </c>
      <c r="AH39" s="184">
        <v>6.951043333333333E-2</v>
      </c>
      <c r="AI39" s="184">
        <v>6.9373622222222209E-2</v>
      </c>
      <c r="AJ39" s="184">
        <v>6.9236811111111102E-2</v>
      </c>
      <c r="AK39" s="184">
        <v>6.9099999999999995E-2</v>
      </c>
    </row>
    <row r="40" spans="1:37" s="28" customFormat="1" ht="15" x14ac:dyDescent="0.25">
      <c r="A40" s="32" t="s">
        <v>30</v>
      </c>
      <c r="B40" s="32" t="s">
        <v>52</v>
      </c>
      <c r="C40" s="68" t="s">
        <v>344</v>
      </c>
      <c r="D40" s="33">
        <f>ROUND(V40*' Demand-Supply Gap'!D$75,2)</f>
        <v>3.03</v>
      </c>
      <c r="E40" s="33">
        <f>ROUND(W40*' Demand-Supply Gap'!E$75,2)</f>
        <v>3.21</v>
      </c>
      <c r="F40" s="33">
        <f>ROUND(X40*' Demand-Supply Gap'!F$75,2)</f>
        <v>3.14</v>
      </c>
      <c r="G40" s="33">
        <f>ROUND(Y40*' Demand-Supply Gap'!G$75,2)</f>
        <v>3.06</v>
      </c>
      <c r="H40" s="33">
        <f>ROUND(Z40*' Demand-Supply Gap'!H$75,2)</f>
        <v>3.17</v>
      </c>
      <c r="I40" s="33">
        <f>ROUND(AA40*' Demand-Supply Gap'!I$75,2)</f>
        <v>0.25</v>
      </c>
      <c r="J40" s="33">
        <f>ROUND(AB40*' Demand-Supply Gap'!J$75,2)</f>
        <v>1.97</v>
      </c>
      <c r="K40" s="33">
        <f>ROUND(AC40*' Demand-Supply Gap'!K$75,2)</f>
        <v>1.98</v>
      </c>
      <c r="L40" s="33">
        <f>ROUND(AD40*' Demand-Supply Gap'!L$75,2)</f>
        <v>2.06</v>
      </c>
      <c r="M40" s="33">
        <f>ROUND(AE40*' Demand-Supply Gap'!M$75,2)</f>
        <v>2.14</v>
      </c>
      <c r="N40" s="33">
        <f>ROUND(AF40*' Demand-Supply Gap'!N$75,2)</f>
        <v>2.14</v>
      </c>
      <c r="O40" s="33">
        <f>ROUND(AG40*' Demand-Supply Gap'!O$75,2)</f>
        <v>2.2000000000000002</v>
      </c>
      <c r="P40" s="33">
        <f>ROUND(AH40*' Demand-Supply Gap'!P$75,2)</f>
        <v>2.2000000000000002</v>
      </c>
      <c r="Q40" s="33">
        <f>ROUND(AI40*' Demand-Supply Gap'!Q$75,2)</f>
        <v>2.2599999999999998</v>
      </c>
      <c r="R40" s="33">
        <f>ROUND(AJ40*' Demand-Supply Gap'!R$75,2)</f>
        <v>2.2599999999999998</v>
      </c>
      <c r="S40" s="44">
        <f>ROUND(AK40*' Demand-Supply Gap'!S$75,2)</f>
        <v>2.34</v>
      </c>
      <c r="T40" s="376"/>
      <c r="U40" s="461">
        <f t="shared" si="112"/>
        <v>1.9308192021264992E-2</v>
      </c>
      <c r="V40" s="253">
        <f>V41-(SUM(V37:V39))</f>
        <v>0.12854119999999991</v>
      </c>
      <c r="W40" s="157">
        <f t="shared" ref="W40:Z40" si="113">W41-(SUM(W37:W39))</f>
        <v>0.13409316999999998</v>
      </c>
      <c r="X40" s="157">
        <f t="shared" si="113"/>
        <v>0.13127316899999997</v>
      </c>
      <c r="Y40" s="157">
        <f t="shared" si="113"/>
        <v>0.12902462999999997</v>
      </c>
      <c r="Z40" s="157">
        <f t="shared" si="113"/>
        <v>0.13395480999999987</v>
      </c>
      <c r="AA40" s="157">
        <f>AA41-(SUM(AA37:AA39))</f>
        <v>0.13685660000000011</v>
      </c>
      <c r="AB40" s="157">
        <f t="shared" ref="AB40:AK40" si="114">AB41-(SUM(AB37:AB39))</f>
        <v>0.13629860126666593</v>
      </c>
      <c r="AC40" s="157">
        <f t="shared" si="114"/>
        <v>0.13648430689312074</v>
      </c>
      <c r="AD40" s="157">
        <f t="shared" si="114"/>
        <v>0.13658072680529054</v>
      </c>
      <c r="AE40" s="157">
        <f t="shared" si="114"/>
        <v>0.13667714671746034</v>
      </c>
      <c r="AF40" s="157">
        <f t="shared" si="114"/>
        <v>0.13677356662962914</v>
      </c>
      <c r="AG40" s="157">
        <f t="shared" si="114"/>
        <v>0.13686998654179883</v>
      </c>
      <c r="AH40" s="157">
        <f t="shared" si="114"/>
        <v>0.13696640645396774</v>
      </c>
      <c r="AI40" s="157">
        <f t="shared" si="114"/>
        <v>0.13706282636613742</v>
      </c>
      <c r="AJ40" s="157">
        <f t="shared" si="114"/>
        <v>0.13715924627830622</v>
      </c>
      <c r="AK40" s="157">
        <f t="shared" si="114"/>
        <v>0.13725566619047602</v>
      </c>
    </row>
    <row r="41" spans="1:37" s="28" customFormat="1" ht="15.75" thickBot="1" x14ac:dyDescent="0.3">
      <c r="A41" s="225" t="s">
        <v>30</v>
      </c>
      <c r="B41" s="225" t="s">
        <v>52</v>
      </c>
      <c r="C41" s="226" t="s">
        <v>58</v>
      </c>
      <c r="D41" s="227">
        <f>SUM(D37:D40)</f>
        <v>23.570000000000004</v>
      </c>
      <c r="E41" s="227">
        <f t="shared" ref="E41" si="115">SUM(E37:E40)</f>
        <v>23.91</v>
      </c>
      <c r="F41" s="227">
        <f t="shared" ref="F41" si="116">SUM(F37:F40)</f>
        <v>23.91</v>
      </c>
      <c r="G41" s="227">
        <f t="shared" ref="G41" si="117">SUM(G37:G40)</f>
        <v>23.7</v>
      </c>
      <c r="H41" s="227">
        <f t="shared" ref="H41" si="118">SUM(H37:H40)</f>
        <v>23.65</v>
      </c>
      <c r="I41" s="227">
        <f t="shared" ref="I41" si="119">SUM(I37:I40)</f>
        <v>1.8199999999999998</v>
      </c>
      <c r="J41" s="227">
        <f t="shared" ref="J41" si="120">SUM(J37:J40)</f>
        <v>14.47</v>
      </c>
      <c r="K41" s="227">
        <f t="shared" ref="K41" si="121">SUM(K37:K40)</f>
        <v>14.51</v>
      </c>
      <c r="L41" s="227">
        <f t="shared" ref="L41" si="122">SUM(L37:L40)</f>
        <v>15.100000000000001</v>
      </c>
      <c r="M41" s="227">
        <f t="shared" ref="M41" si="123">SUM(M37:M40)</f>
        <v>15.680000000000001</v>
      </c>
      <c r="N41" s="227">
        <f t="shared" ref="N41" si="124">SUM(N37:N40)</f>
        <v>15.68</v>
      </c>
      <c r="O41" s="227">
        <f t="shared" ref="O41" si="125">SUM(O37:O40)</f>
        <v>16.080000000000002</v>
      </c>
      <c r="P41" s="227">
        <f t="shared" ref="P41" si="126">SUM(P37:P40)</f>
        <v>16.07</v>
      </c>
      <c r="Q41" s="227">
        <f t="shared" ref="Q41" si="127">SUM(Q37:Q40)</f>
        <v>16.47</v>
      </c>
      <c r="R41" s="227">
        <f t="shared" ref="R41" si="128">SUM(R37:R40)</f>
        <v>16.46</v>
      </c>
      <c r="S41" s="228">
        <f t="shared" ref="S41" si="129">SUM(S37:S40)</f>
        <v>17.059999999999999</v>
      </c>
      <c r="T41" s="476"/>
      <c r="U41" s="487"/>
      <c r="V41" s="254">
        <v>1</v>
      </c>
      <c r="W41" s="229">
        <v>1</v>
      </c>
      <c r="X41" s="229">
        <v>1</v>
      </c>
      <c r="Y41" s="229">
        <v>1</v>
      </c>
      <c r="Z41" s="229">
        <v>1</v>
      </c>
      <c r="AA41" s="229">
        <v>1</v>
      </c>
      <c r="AB41" s="229">
        <v>1</v>
      </c>
      <c r="AC41" s="229">
        <v>1</v>
      </c>
      <c r="AD41" s="229">
        <v>1</v>
      </c>
      <c r="AE41" s="229">
        <v>1</v>
      </c>
      <c r="AF41" s="229">
        <v>1</v>
      </c>
      <c r="AG41" s="229">
        <v>1</v>
      </c>
      <c r="AH41" s="229">
        <v>1</v>
      </c>
      <c r="AI41" s="229">
        <v>1</v>
      </c>
      <c r="AJ41" s="229">
        <v>1</v>
      </c>
      <c r="AK41" s="229">
        <v>1</v>
      </c>
    </row>
    <row r="42" spans="1:37" s="28" customFormat="1" ht="15.75" thickBot="1" x14ac:dyDescent="0.3">
      <c r="A42" s="234" t="s">
        <v>30</v>
      </c>
      <c r="B42" s="234" t="s">
        <v>30</v>
      </c>
      <c r="C42" s="235" t="s">
        <v>389</v>
      </c>
      <c r="D42" s="236">
        <f>V42*' Demand-Supply Gap'!D$84</f>
        <v>146.3574218690365</v>
      </c>
      <c r="E42" s="236">
        <f>W42*' Demand-Supply Gap'!E$84</f>
        <v>156.08463942056909</v>
      </c>
      <c r="F42" s="236">
        <f>X42*' Demand-Supply Gap'!F$84</f>
        <v>163.85709447231741</v>
      </c>
      <c r="G42" s="236">
        <f>Y42*' Demand-Supply Gap'!G$84</f>
        <v>172.5601764285029</v>
      </c>
      <c r="H42" s="236">
        <f>Z42*' Demand-Supply Gap'!H$84</f>
        <v>180.05419437983875</v>
      </c>
      <c r="I42" s="236">
        <f>AA42*' Demand-Supply Gap'!I$84</f>
        <v>166.72496680693902</v>
      </c>
      <c r="J42" s="236">
        <f>AB42*' Demand-Supply Gap'!J$84</f>
        <v>169.48609597410135</v>
      </c>
      <c r="K42" s="236">
        <f>AC42*' Demand-Supply Gap'!K$84</f>
        <v>176.10006389241934</v>
      </c>
      <c r="L42" s="236">
        <f>AD42*' Demand-Supply Gap'!L$84</f>
        <v>185.06277895287843</v>
      </c>
      <c r="M42" s="236">
        <f>AE42*' Demand-Supply Gap'!M$84</f>
        <v>196.01525085999373</v>
      </c>
      <c r="N42" s="236">
        <f>AF42*' Demand-Supply Gap'!N$84</f>
        <v>208.50307644257845</v>
      </c>
      <c r="O42" s="236">
        <f>AG42*' Demand-Supply Gap'!O$84</f>
        <v>223.54596970275463</v>
      </c>
      <c r="P42" s="236">
        <f>AH42*' Demand-Supply Gap'!P$84</f>
        <v>240.44302532864961</v>
      </c>
      <c r="Q42" s="236">
        <f>AI42*' Demand-Supply Gap'!Q$84</f>
        <v>258.91802021863799</v>
      </c>
      <c r="R42" s="236">
        <f>AJ42*' Demand-Supply Gap'!R$84</f>
        <v>278.80160810627558</v>
      </c>
      <c r="S42" s="236">
        <f>AK42*' Demand-Supply Gap'!S$84</f>
        <v>300.73895396052365</v>
      </c>
      <c r="T42" s="476"/>
      <c r="U42" s="461">
        <f>(S42/J42)^(1/9)-1</f>
        <v>6.579295557554854E-2</v>
      </c>
      <c r="V42" s="256">
        <v>0.51659563043259404</v>
      </c>
      <c r="W42" s="237">
        <v>0.51849497517859311</v>
      </c>
      <c r="X42" s="237">
        <v>0.51679109939979506</v>
      </c>
      <c r="Y42" s="237">
        <v>0.51893785834250294</v>
      </c>
      <c r="Z42" s="237">
        <v>0.51652972584170187</v>
      </c>
      <c r="AA42" s="237">
        <v>0.51732131779149115</v>
      </c>
      <c r="AB42" s="237">
        <v>0.51705412166697173</v>
      </c>
      <c r="AC42" s="237">
        <v>0.51769859469630153</v>
      </c>
      <c r="AD42" s="237">
        <v>0.51830070850485876</v>
      </c>
      <c r="AE42" s="237">
        <v>0.51899806709561258</v>
      </c>
      <c r="AF42" s="237">
        <v>0.51963911873193092</v>
      </c>
      <c r="AG42" s="237">
        <v>0.52018427604178785</v>
      </c>
      <c r="AH42" s="237">
        <v>0.52081618507126448</v>
      </c>
      <c r="AI42" s="237">
        <v>0.52140641991219949</v>
      </c>
      <c r="AJ42" s="237">
        <v>0.52191167936501992</v>
      </c>
      <c r="AK42" s="237">
        <v>0.52240750390828561</v>
      </c>
    </row>
    <row r="43" spans="1:37" s="28" customFormat="1" ht="15.75" thickBot="1" x14ac:dyDescent="0.3">
      <c r="A43" s="185" t="s">
        <v>30</v>
      </c>
      <c r="B43" s="185" t="s">
        <v>30</v>
      </c>
      <c r="C43" s="187" t="s">
        <v>342</v>
      </c>
      <c r="D43" s="236">
        <f>V43*' Demand-Supply Gap'!D$84</f>
        <v>79.135504594035666</v>
      </c>
      <c r="E43" s="236">
        <f>W43*' Demand-Supply Gap'!E$84</f>
        <v>84.780867836357913</v>
      </c>
      <c r="F43" s="236">
        <f>X43*' Demand-Supply Gap'!F$84</f>
        <v>89.369001670443581</v>
      </c>
      <c r="G43" s="236">
        <f>Y43*' Demand-Supply Gap'!G$84</f>
        <v>93.689555083384491</v>
      </c>
      <c r="H43" s="236">
        <f>Z43*' Demand-Supply Gap'!H$84</f>
        <v>98.19998186331199</v>
      </c>
      <c r="I43" s="236">
        <f>AA43*' Demand-Supply Gap'!I$84</f>
        <v>90.970546455818479</v>
      </c>
      <c r="J43" s="236">
        <f>AB43*' Demand-Supply Gap'!J$84</f>
        <v>92.203316313500935</v>
      </c>
      <c r="K43" s="236">
        <f>AC43*' Demand-Supply Gap'!K$84</f>
        <v>95.745471730707195</v>
      </c>
      <c r="L43" s="236">
        <f>AD43*' Demand-Supply Gap'!L$84</f>
        <v>100.6006385911449</v>
      </c>
      <c r="M43" s="236">
        <f>AE43*' Demand-Supply Gap'!M$84</f>
        <v>106.43285112509123</v>
      </c>
      <c r="N43" s="236">
        <f>AF43*' Demand-Supply Gap'!N$84</f>
        <v>113.14166939430852</v>
      </c>
      <c r="O43" s="236">
        <f>AG43*' Demand-Supply Gap'!O$84</f>
        <v>121.17697396017728</v>
      </c>
      <c r="P43" s="236">
        <f>AH43*' Demand-Supply Gap'!P$84</f>
        <v>130.20163823735726</v>
      </c>
      <c r="Q43" s="236">
        <f>AI43*' Demand-Supply Gap'!Q$84</f>
        <v>140.03892921140923</v>
      </c>
      <c r="R43" s="236">
        <f>AJ43*' Demand-Supply Gap'!R$84</f>
        <v>150.640868884969</v>
      </c>
      <c r="S43" s="236">
        <f>AK43*' Demand-Supply Gap'!S$84</f>
        <v>162.30403862787227</v>
      </c>
      <c r="T43" s="476"/>
      <c r="U43" s="461">
        <f t="shared" ref="U43:U45" si="130">(S43/J43)^(1/9)-1</f>
        <v>6.4846422320684827E-2</v>
      </c>
      <c r="V43" s="257">
        <v>0.27932342182098879</v>
      </c>
      <c r="W43" s="188">
        <v>0.28163215885700449</v>
      </c>
      <c r="X43" s="188">
        <v>0.28186209925340361</v>
      </c>
      <c r="Y43" s="188">
        <v>0.28175131754213234</v>
      </c>
      <c r="Z43" s="188">
        <v>0.28171079204359972</v>
      </c>
      <c r="AA43" s="188">
        <v>0.28226728050413036</v>
      </c>
      <c r="AB43" s="188">
        <v>0.28128622856794183</v>
      </c>
      <c r="AC43" s="188">
        <v>0.28147233492091495</v>
      </c>
      <c r="AD43" s="188">
        <v>0.28174969895544544</v>
      </c>
      <c r="AE43" s="188">
        <v>0.28180686843011094</v>
      </c>
      <c r="AF43" s="188">
        <v>0.28197587478815667</v>
      </c>
      <c r="AG43" s="188">
        <v>0.28197491798320112</v>
      </c>
      <c r="AH43" s="188">
        <v>0.28202573322358443</v>
      </c>
      <c r="AI43" s="188">
        <v>0.28200894115751751</v>
      </c>
      <c r="AJ43" s="188">
        <v>0.28199704225088451</v>
      </c>
      <c r="AK43" s="188">
        <v>0.28193503560882405</v>
      </c>
    </row>
    <row r="44" spans="1:37" s="28" customFormat="1" ht="15.75" thickBot="1" x14ac:dyDescent="0.3">
      <c r="A44" s="185" t="s">
        <v>30</v>
      </c>
      <c r="B44" s="185" t="s">
        <v>30</v>
      </c>
      <c r="C44" s="187" t="s">
        <v>343</v>
      </c>
      <c r="D44" s="236">
        <f>V44*' Demand-Supply Gap'!D$84</f>
        <v>22.600636119190526</v>
      </c>
      <c r="E44" s="236">
        <f>W44*' Demand-Supply Gap'!E$84</f>
        <v>23.682875699343739</v>
      </c>
      <c r="F44" s="236">
        <f>X44*' Demand-Supply Gap'!F$84</f>
        <v>25.083104031737669</v>
      </c>
      <c r="G44" s="236">
        <f>Y44*' Demand-Supply Gap'!G$84</f>
        <v>26.469947268676666</v>
      </c>
      <c r="H44" s="236">
        <f>Z44*' Demand-Supply Gap'!H$84</f>
        <v>27.638333302587863</v>
      </c>
      <c r="I44" s="236">
        <f>AA44*' Demand-Supply Gap'!I$84</f>
        <v>26.149428333453898</v>
      </c>
      <c r="J44" s="236">
        <f>AB44*' Demand-Supply Gap'!J$84</f>
        <v>26.330947055688501</v>
      </c>
      <c r="K44" s="236">
        <f>AC44*' Demand-Supply Gap'!K$84</f>
        <v>27.291559677574671</v>
      </c>
      <c r="L44" s="236">
        <f>AD44*' Demand-Supply Gap'!L$84</f>
        <v>28.597338869960677</v>
      </c>
      <c r="M44" s="236">
        <f>AE44*' Demand-Supply Gap'!M$84</f>
        <v>30.200809019804147</v>
      </c>
      <c r="N44" s="236">
        <f>AF44*' Demand-Supply Gap'!N$84</f>
        <v>32.030472606502585</v>
      </c>
      <c r="O44" s="236">
        <f>AG44*' Demand-Supply Gap'!O$84</f>
        <v>34.296313283555413</v>
      </c>
      <c r="P44" s="236">
        <f>AH44*' Demand-Supply Gap'!P$84</f>
        <v>36.800463034829086</v>
      </c>
      <c r="Q44" s="236">
        <f>AI44*' Demand-Supply Gap'!Q$84</f>
        <v>39.539697665089399</v>
      </c>
      <c r="R44" s="236">
        <f>AJ44*' Demand-Supply Gap'!R$84</f>
        <v>42.5202452535109</v>
      </c>
      <c r="S44" s="236">
        <f>AK44*' Demand-Supply Gap'!S$84</f>
        <v>45.788318210647972</v>
      </c>
      <c r="T44" s="476"/>
      <c r="U44" s="461">
        <f t="shared" si="130"/>
        <v>6.3404981135163796E-2</v>
      </c>
      <c r="V44" s="257">
        <v>7.9773131523307741E-2</v>
      </c>
      <c r="W44" s="188">
        <v>7.8671752028090555E-2</v>
      </c>
      <c r="X44" s="188">
        <v>7.9109939979505189E-2</v>
      </c>
      <c r="Y44" s="188">
        <v>7.9602710372386629E-2</v>
      </c>
      <c r="Z44" s="188">
        <v>7.9287354413920944E-2</v>
      </c>
      <c r="AA44" s="188">
        <v>8.113755836353545E-2</v>
      </c>
      <c r="AB44" s="188">
        <v>8.0328268960888377E-2</v>
      </c>
      <c r="AC44" s="188">
        <v>8.0231669312635978E-2</v>
      </c>
      <c r="AD44" s="188">
        <v>8.0091853594331949E-2</v>
      </c>
      <c r="AE44" s="188">
        <v>7.9963989726480791E-2</v>
      </c>
      <c r="AF44" s="188">
        <v>7.9827534642607917E-2</v>
      </c>
      <c r="AG44" s="188">
        <v>7.9806417087414788E-2</v>
      </c>
      <c r="AH44" s="188">
        <v>7.9712342416496981E-2</v>
      </c>
      <c r="AI44" s="188">
        <v>7.962463248620566E-2</v>
      </c>
      <c r="AJ44" s="188">
        <v>7.9597147082498737E-2</v>
      </c>
      <c r="AK44" s="188">
        <v>7.9537953795379548E-2</v>
      </c>
    </row>
    <row r="45" spans="1:37" s="28" customFormat="1" ht="15.75" thickBot="1" x14ac:dyDescent="0.3">
      <c r="A45" s="185" t="s">
        <v>30</v>
      </c>
      <c r="B45" s="185" t="s">
        <v>30</v>
      </c>
      <c r="C45" s="187" t="s">
        <v>344</v>
      </c>
      <c r="D45" s="236">
        <f>V45*' Demand-Supply Gap'!D$84</f>
        <v>35.217819177737361</v>
      </c>
      <c r="E45" s="236">
        <f>W45*' Demand-Supply Gap'!E$84</f>
        <v>36.485661523729263</v>
      </c>
      <c r="F45" s="236">
        <f>X45*' Demand-Supply Gap'!F$84</f>
        <v>38.75720182550139</v>
      </c>
      <c r="G45" s="236">
        <f>Y45*' Demand-Supply Gap'!G$84</f>
        <v>39.806024739435912</v>
      </c>
      <c r="H45" s="236">
        <f>Z45*' Demand-Supply Gap'!H$84</f>
        <v>42.691870736411886</v>
      </c>
      <c r="I45" s="236">
        <f>AA45*' Demand-Supply Gap'!I$84</f>
        <v>38.440185795616529</v>
      </c>
      <c r="J45" s="236">
        <f>AB45*' Demand-Supply Gap'!J$84</f>
        <v>39.771430474923349</v>
      </c>
      <c r="K45" s="236">
        <f>AC45*' Demand-Supply Gap'!K$84</f>
        <v>41.022344374280429</v>
      </c>
      <c r="L45" s="236">
        <f>AD45*' Demand-Supply Gap'!L$84</f>
        <v>42.796017609591509</v>
      </c>
      <c r="M45" s="236">
        <f>AE45*' Demand-Supply Gap'!M$84</f>
        <v>45.031206296747705</v>
      </c>
      <c r="N45" s="236">
        <f>AF45*' Demand-Supply Gap'!N$84</f>
        <v>47.570701901071743</v>
      </c>
      <c r="O45" s="236">
        <f>AG45*' Demand-Supply Gap'!O$84</f>
        <v>50.72454731413314</v>
      </c>
      <c r="P45" s="236">
        <f>AH45*' Demand-Supply Gap'!P$84</f>
        <v>54.220682221424823</v>
      </c>
      <c r="Q45" s="236">
        <f>AI45*' Demand-Supply Gap'!Q$84</f>
        <v>58.079555902589583</v>
      </c>
      <c r="R45" s="236">
        <f>AJ45*' Demand-Supply Gap'!R$84</f>
        <v>62.230358939933751</v>
      </c>
      <c r="S45" s="236">
        <f>AK45*' Demand-Supply Gap'!S$84</f>
        <v>66.847544712422305</v>
      </c>
      <c r="T45" s="476"/>
      <c r="U45" s="461">
        <f t="shared" si="130"/>
        <v>5.9393096988831662E-2</v>
      </c>
      <c r="V45" s="257">
        <v>0.12430781622310974</v>
      </c>
      <c r="W45" s="188">
        <v>0.12120111393631192</v>
      </c>
      <c r="X45" s="188">
        <v>0.12223686136729614</v>
      </c>
      <c r="Y45" s="188">
        <v>0.11970811374297791</v>
      </c>
      <c r="Z45" s="188">
        <v>0.12247212770077739</v>
      </c>
      <c r="AA45" s="188">
        <v>0.11927384334084305</v>
      </c>
      <c r="AB45" s="188">
        <v>0.12133138080419792</v>
      </c>
      <c r="AC45" s="188">
        <v>0.12059740107014758</v>
      </c>
      <c r="AD45" s="188">
        <v>0.11985773894536393</v>
      </c>
      <c r="AE45" s="188">
        <v>0.11923107474779569</v>
      </c>
      <c r="AF45" s="188">
        <v>0.11855747183730435</v>
      </c>
      <c r="AG45" s="188">
        <v>0.11803438888759631</v>
      </c>
      <c r="AH45" s="188">
        <v>0.117445739288654</v>
      </c>
      <c r="AI45" s="188">
        <v>0.1169600064440775</v>
      </c>
      <c r="AJ45" s="188">
        <v>0.1164941313015968</v>
      </c>
      <c r="AK45" s="188">
        <v>0.11611950668751088</v>
      </c>
    </row>
    <row r="46" spans="1:37" s="28" customFormat="1" ht="15.75" thickBot="1" x14ac:dyDescent="0.3">
      <c r="A46" s="238" t="s">
        <v>30</v>
      </c>
      <c r="B46" s="238" t="s">
        <v>30</v>
      </c>
      <c r="C46" s="239" t="s">
        <v>58</v>
      </c>
      <c r="D46" s="236">
        <f>V46*' Demand-Supply Gap'!D$84</f>
        <v>283.31138175999996</v>
      </c>
      <c r="E46" s="236">
        <f>W46*' Demand-Supply Gap'!E$84</f>
        <v>301.03404447999998</v>
      </c>
      <c r="F46" s="236">
        <f>X46*' Demand-Supply Gap'!F$84</f>
        <v>317.06640200000004</v>
      </c>
      <c r="G46" s="236">
        <f>Y46*' Demand-Supply Gap'!G$84</f>
        <v>332.52570352000004</v>
      </c>
      <c r="H46" s="236">
        <f>Z46*' Demand-Supply Gap'!H$84</f>
        <v>348.58438028215051</v>
      </c>
      <c r="I46" s="236">
        <f>AA46*' Demand-Supply Gap'!I$84</f>
        <v>322.28512739182793</v>
      </c>
      <c r="J46" s="236">
        <f>AB46*' Demand-Supply Gap'!J$84</f>
        <v>327.79178981821417</v>
      </c>
      <c r="K46" s="236">
        <f>AC46*' Demand-Supply Gap'!K$84</f>
        <v>340.15943967498163</v>
      </c>
      <c r="L46" s="236">
        <f>AD46*' Demand-Supply Gap'!L$84</f>
        <v>357.05677402357549</v>
      </c>
      <c r="M46" s="236">
        <f>AE46*' Demand-Supply Gap'!M$84</f>
        <v>377.68011730163681</v>
      </c>
      <c r="N46" s="236">
        <f>AF46*' Demand-Supply Gap'!N$84</f>
        <v>401.24592034446135</v>
      </c>
      <c r="O46" s="236">
        <f>AG46*' Demand-Supply Gap'!O$84</f>
        <v>429.74380426062044</v>
      </c>
      <c r="P46" s="236">
        <f>AH46*' Demand-Supply Gap'!P$84</f>
        <v>461.66580882226083</v>
      </c>
      <c r="Q46" s="236">
        <f>AI46*' Demand-Supply Gap'!Q$84</f>
        <v>496.57620299772611</v>
      </c>
      <c r="R46" s="236">
        <f>AJ46*' Demand-Supply Gap'!R$84</f>
        <v>534.19308118468928</v>
      </c>
      <c r="S46" s="236">
        <f>AK46*' Demand-Supply Gap'!S$84</f>
        <v>575.67885551146617</v>
      </c>
      <c r="T46" s="476"/>
      <c r="U46" s="486"/>
      <c r="V46" s="258">
        <v>1</v>
      </c>
      <c r="W46" s="240">
        <v>1</v>
      </c>
      <c r="X46" s="240">
        <v>1</v>
      </c>
      <c r="Y46" s="240">
        <v>1</v>
      </c>
      <c r="Z46" s="240">
        <v>1</v>
      </c>
      <c r="AA46" s="240">
        <v>1</v>
      </c>
      <c r="AB46" s="240">
        <v>1</v>
      </c>
      <c r="AC46" s="240">
        <v>1</v>
      </c>
      <c r="AD46" s="240">
        <v>1</v>
      </c>
      <c r="AE46" s="240">
        <v>1</v>
      </c>
      <c r="AF46" s="240">
        <v>1</v>
      </c>
      <c r="AG46" s="240">
        <v>1</v>
      </c>
      <c r="AH46" s="240">
        <v>1</v>
      </c>
      <c r="AI46" s="240">
        <v>1</v>
      </c>
      <c r="AJ46" s="240">
        <v>1</v>
      </c>
      <c r="AK46" s="240">
        <v>1</v>
      </c>
    </row>
    <row r="47" spans="1:37" s="28" customFormat="1" ht="15" x14ac:dyDescent="0.25">
      <c r="A47" s="230" t="s">
        <v>39</v>
      </c>
      <c r="B47" s="230" t="s">
        <v>36</v>
      </c>
      <c r="C47" s="231" t="s">
        <v>389</v>
      </c>
      <c r="D47" s="232">
        <f>ROUND(V47*' Demand-Supply Gap'!D$97,2)</f>
        <v>28.45</v>
      </c>
      <c r="E47" s="232">
        <f>ROUND(W47*' Demand-Supply Gap'!E$97,2)</f>
        <v>29.25</v>
      </c>
      <c r="F47" s="232">
        <f>ROUND(X47*' Demand-Supply Gap'!F$97,2)</f>
        <v>29.06</v>
      </c>
      <c r="G47" s="232">
        <f>ROUND(Y47*' Demand-Supply Gap'!G$97,2)</f>
        <v>29.1</v>
      </c>
      <c r="H47" s="232">
        <f>ROUND(Z47*' Demand-Supply Gap'!H$97,2)</f>
        <v>29.65</v>
      </c>
      <c r="I47" s="232">
        <f>ROUND(AA47*' Demand-Supply Gap'!I$97,2)</f>
        <v>30.11</v>
      </c>
      <c r="J47" s="232">
        <f>ROUND(AB47*' Demand-Supply Gap'!J$97,2)</f>
        <v>30.85</v>
      </c>
      <c r="K47" s="232">
        <f>ROUND(AC47*' Demand-Supply Gap'!K$97,2)</f>
        <v>31.91</v>
      </c>
      <c r="L47" s="232">
        <f>ROUND(AD47*' Demand-Supply Gap'!L$97,2)</f>
        <v>33.19</v>
      </c>
      <c r="M47" s="232">
        <f>ROUND(AE47*' Demand-Supply Gap'!M$97,2)</f>
        <v>34.840000000000003</v>
      </c>
      <c r="N47" s="232">
        <f>ROUND(AF47*' Demand-Supply Gap'!N$97,2)</f>
        <v>36.700000000000003</v>
      </c>
      <c r="O47" s="232">
        <f>ROUND(AG47*' Demand-Supply Gap'!O$97,2)</f>
        <v>38.799999999999997</v>
      </c>
      <c r="P47" s="232">
        <f>ROUND(AH47*' Demand-Supply Gap'!P$97,2)</f>
        <v>41.07</v>
      </c>
      <c r="Q47" s="232">
        <f>ROUND(AI47*' Demand-Supply Gap'!Q$97,2)</f>
        <v>43.31</v>
      </c>
      <c r="R47" s="232">
        <f>ROUND(AJ47*' Demand-Supply Gap'!R$97,2)</f>
        <v>45.92</v>
      </c>
      <c r="S47" s="249">
        <f>ROUND(AK47*' Demand-Supply Gap'!S$97,2)</f>
        <v>48.88</v>
      </c>
      <c r="T47" s="376"/>
      <c r="U47" s="461">
        <f>(S47/J47)^(1/9)-1</f>
        <v>5.2466903528471054E-2</v>
      </c>
      <c r="V47" s="255">
        <v>0.53842999999999996</v>
      </c>
      <c r="W47" s="233">
        <v>0.54047311753000005</v>
      </c>
      <c r="X47" s="233">
        <v>0.53849241000000003</v>
      </c>
      <c r="Y47" s="233">
        <v>0.53803343699999995</v>
      </c>
      <c r="Z47" s="233">
        <v>0.54244123099999997</v>
      </c>
      <c r="AA47" s="233">
        <v>0.54081639566999995</v>
      </c>
      <c r="AB47" s="233">
        <v>0.54151883310933302</v>
      </c>
      <c r="AC47" s="233">
        <v>0.54160562943051827</v>
      </c>
      <c r="AD47" s="233">
        <v>0.5416924257517034</v>
      </c>
      <c r="AE47" s="233">
        <v>0.54177922207288864</v>
      </c>
      <c r="AF47" s="233">
        <v>0.54186601839407389</v>
      </c>
      <c r="AG47" s="233">
        <v>0.54195281471525913</v>
      </c>
      <c r="AH47" s="233">
        <v>0.54203961103644427</v>
      </c>
      <c r="AI47" s="233">
        <v>0.54212640735762951</v>
      </c>
      <c r="AJ47" s="233">
        <v>0.54221320367881476</v>
      </c>
      <c r="AK47" s="233">
        <v>0.5423</v>
      </c>
    </row>
    <row r="48" spans="1:37" s="28" customFormat="1" ht="15" x14ac:dyDescent="0.25">
      <c r="A48" s="32" t="s">
        <v>39</v>
      </c>
      <c r="B48" s="319" t="s">
        <v>36</v>
      </c>
      <c r="C48" s="68" t="s">
        <v>342</v>
      </c>
      <c r="D48" s="33">
        <f>ROUND(V48*' Demand-Supply Gap'!D$97,2)</f>
        <v>15.59</v>
      </c>
      <c r="E48" s="33">
        <f>ROUND(W48*' Demand-Supply Gap'!E$97,2)</f>
        <v>16.100000000000001</v>
      </c>
      <c r="F48" s="33">
        <f>ROUND(X48*' Demand-Supply Gap'!F$97,2)</f>
        <v>15.99</v>
      </c>
      <c r="G48" s="33">
        <f>ROUND(Y48*' Demand-Supply Gap'!G$97,2)</f>
        <v>15.93</v>
      </c>
      <c r="H48" s="33">
        <f>ROUND(Z48*' Demand-Supply Gap'!H$97,2)</f>
        <v>16.03</v>
      </c>
      <c r="I48" s="33">
        <f>ROUND(AA48*' Demand-Supply Gap'!I$97,2)</f>
        <v>16.829999999999998</v>
      </c>
      <c r="J48" s="33">
        <f>ROUND(AB48*' Demand-Supply Gap'!J$97,2)</f>
        <v>17.010000000000002</v>
      </c>
      <c r="K48" s="33">
        <f>ROUND(AC48*' Demand-Supply Gap'!K$97,2)</f>
        <v>17.66</v>
      </c>
      <c r="L48" s="33">
        <f>ROUND(AD48*' Demand-Supply Gap'!L$97,2)</f>
        <v>18.440000000000001</v>
      </c>
      <c r="M48" s="33">
        <f>ROUND(AE48*' Demand-Supply Gap'!M$97,2)</f>
        <v>19.420000000000002</v>
      </c>
      <c r="N48" s="33">
        <f>ROUND(AF48*' Demand-Supply Gap'!N$97,2)</f>
        <v>20.53</v>
      </c>
      <c r="O48" s="33">
        <f>ROUND(AG48*' Demand-Supply Gap'!O$97,2)</f>
        <v>21.78</v>
      </c>
      <c r="P48" s="33">
        <f>ROUND(AH48*' Demand-Supply Gap'!P$97,2)</f>
        <v>23.14</v>
      </c>
      <c r="Q48" s="33">
        <f>ROUND(AI48*' Demand-Supply Gap'!Q$97,2)</f>
        <v>24.48</v>
      </c>
      <c r="R48" s="33">
        <f>ROUND(AJ48*' Demand-Supply Gap'!R$97,2)</f>
        <v>26.05</v>
      </c>
      <c r="S48" s="44">
        <f>ROUND(AK48*' Demand-Supply Gap'!S$97,2)</f>
        <v>27.82</v>
      </c>
      <c r="T48" s="376"/>
      <c r="U48" s="461">
        <f t="shared" ref="U48:U50" si="131">(S48/J48)^(1/9)-1</f>
        <v>5.6183069070297575E-2</v>
      </c>
      <c r="V48" s="253">
        <v>0.29512217000000002</v>
      </c>
      <c r="W48" s="157">
        <v>0.29739413470000003</v>
      </c>
      <c r="X48" s="157">
        <v>0.29633413489999999</v>
      </c>
      <c r="Y48" s="157">
        <v>0.29446300000000003</v>
      </c>
      <c r="Z48" s="157">
        <v>0.29331167899999999</v>
      </c>
      <c r="AA48" s="157">
        <v>0.30227122671000001</v>
      </c>
      <c r="AB48" s="350">
        <v>0.29864540237333304</v>
      </c>
      <c r="AC48" s="350">
        <v>0.29976257988740718</v>
      </c>
      <c r="AD48" s="350">
        <v>0.30087975740148126</v>
      </c>
      <c r="AE48" s="350">
        <v>0.30199693491555535</v>
      </c>
      <c r="AF48" s="350">
        <v>0.30311411242962949</v>
      </c>
      <c r="AG48" s="350">
        <v>0.30423128994370358</v>
      </c>
      <c r="AH48" s="350">
        <v>0.30534846745777766</v>
      </c>
      <c r="AI48" s="350">
        <v>0.3064656449718518</v>
      </c>
      <c r="AJ48" s="350">
        <v>0.30758282248592589</v>
      </c>
      <c r="AK48" s="350">
        <v>0.30869999999999997</v>
      </c>
    </row>
    <row r="49" spans="1:37" s="28" customFormat="1" ht="15" x14ac:dyDescent="0.25">
      <c r="A49" s="32" t="s">
        <v>39</v>
      </c>
      <c r="B49" s="319" t="s">
        <v>36</v>
      </c>
      <c r="C49" s="68" t="s">
        <v>343</v>
      </c>
      <c r="D49" s="33">
        <f>ROUND(V49*' Demand-Supply Gap'!D$97,2)</f>
        <v>5.19</v>
      </c>
      <c r="E49" s="33">
        <f>ROUND(W49*' Demand-Supply Gap'!E$97,2)</f>
        <v>4.9400000000000004</v>
      </c>
      <c r="F49" s="33">
        <f>ROUND(X49*' Demand-Supply Gap'!F$97,2)</f>
        <v>5.08</v>
      </c>
      <c r="G49" s="33">
        <f>ROUND(Y49*' Demand-Supply Gap'!G$97,2)</f>
        <v>5.04</v>
      </c>
      <c r="H49" s="33">
        <f>ROUND(Z49*' Demand-Supply Gap'!H$97,2)</f>
        <v>5.09</v>
      </c>
      <c r="I49" s="33">
        <f>ROUND(AA49*' Demand-Supply Gap'!I$97,2)</f>
        <v>5.24</v>
      </c>
      <c r="J49" s="33">
        <f>ROUND(AB49*' Demand-Supply Gap'!J$97,2)</f>
        <v>5.26</v>
      </c>
      <c r="K49" s="33">
        <f>ROUND(AC49*' Demand-Supply Gap'!K$97,2)</f>
        <v>5.42</v>
      </c>
      <c r="L49" s="33">
        <f>ROUND(AD49*' Demand-Supply Gap'!L$97,2)</f>
        <v>5.61</v>
      </c>
      <c r="M49" s="33">
        <f>ROUND(AE49*' Demand-Supply Gap'!M$97,2)</f>
        <v>5.85</v>
      </c>
      <c r="N49" s="33">
        <f>ROUND(AF49*' Demand-Supply Gap'!N$97,2)</f>
        <v>6.13</v>
      </c>
      <c r="O49" s="33">
        <f>ROUND(AG49*' Demand-Supply Gap'!O$97,2)</f>
        <v>6.45</v>
      </c>
      <c r="P49" s="33">
        <f>ROUND(AH49*' Demand-Supply Gap'!P$97,2)</f>
        <v>6.79</v>
      </c>
      <c r="Q49" s="33">
        <f>ROUND(AI49*' Demand-Supply Gap'!Q$97,2)</f>
        <v>7.13</v>
      </c>
      <c r="R49" s="33">
        <f>ROUND(AJ49*' Demand-Supply Gap'!R$97,2)</f>
        <v>7.52</v>
      </c>
      <c r="S49" s="44">
        <f>ROUND(AK49*' Demand-Supply Gap'!S$97,2)</f>
        <v>7.96</v>
      </c>
      <c r="T49" s="376"/>
      <c r="U49" s="461">
        <f t="shared" si="131"/>
        <v>4.7109078199167875E-2</v>
      </c>
      <c r="V49" s="252">
        <v>9.8191740999999999E-2</v>
      </c>
      <c r="W49" s="184">
        <v>9.1254599999999991E-2</v>
      </c>
      <c r="X49" s="184">
        <v>9.4194100000000003E-2</v>
      </c>
      <c r="Y49" s="184">
        <v>9.3177999999999983E-2</v>
      </c>
      <c r="Z49" s="184">
        <v>9.3155299999999996E-2</v>
      </c>
      <c r="AA49" s="184">
        <v>9.4059636000000002E-2</v>
      </c>
      <c r="AB49" s="184">
        <v>9.2408110333332988E-2</v>
      </c>
      <c r="AC49" s="184">
        <v>9.1951695333333E-2</v>
      </c>
      <c r="AD49" s="184">
        <v>9.1495280333332984E-2</v>
      </c>
      <c r="AE49" s="184">
        <v>9.1038865333332997E-2</v>
      </c>
      <c r="AF49" s="184">
        <v>9.0582450333333009E-2</v>
      </c>
      <c r="AG49" s="184">
        <v>9.0126035333332993E-2</v>
      </c>
      <c r="AH49" s="184">
        <v>8.9669620333333006E-2</v>
      </c>
      <c r="AI49" s="184">
        <v>8.921320533333299E-2</v>
      </c>
      <c r="AJ49" s="184">
        <v>8.8756790333333002E-2</v>
      </c>
      <c r="AK49" s="184">
        <v>8.8300375333332987E-2</v>
      </c>
    </row>
    <row r="50" spans="1:37" s="28" customFormat="1" ht="15" x14ac:dyDescent="0.25">
      <c r="A50" s="32" t="s">
        <v>39</v>
      </c>
      <c r="B50" s="319" t="s">
        <v>36</v>
      </c>
      <c r="C50" s="68" t="s">
        <v>344</v>
      </c>
      <c r="D50" s="33">
        <f>ROUND(V50*' Demand-Supply Gap'!D$97,2)</f>
        <v>3.61</v>
      </c>
      <c r="E50" s="33">
        <f>ROUND(W50*' Demand-Supply Gap'!E$97,2)</f>
        <v>3.84</v>
      </c>
      <c r="F50" s="33">
        <f>ROUND(X50*' Demand-Supply Gap'!F$97,2)</f>
        <v>3.83</v>
      </c>
      <c r="G50" s="33">
        <f>ROUND(Y50*' Demand-Supply Gap'!G$97,2)</f>
        <v>4.0199999999999996</v>
      </c>
      <c r="H50" s="33">
        <f>ROUND(Z50*' Demand-Supply Gap'!H$97,2)</f>
        <v>3.89</v>
      </c>
      <c r="I50" s="33">
        <f>ROUND(AA50*' Demand-Supply Gap'!I$97,2)</f>
        <v>3.5</v>
      </c>
      <c r="J50" s="33">
        <f>ROUND(AB50*' Demand-Supply Gap'!J$97,2)</f>
        <v>3.84</v>
      </c>
      <c r="K50" s="33">
        <f>ROUND(AC50*' Demand-Supply Gap'!K$97,2)</f>
        <v>3.93</v>
      </c>
      <c r="L50" s="33">
        <f>ROUND(AD50*' Demand-Supply Gap'!L$97,2)</f>
        <v>4.04</v>
      </c>
      <c r="M50" s="33">
        <f>ROUND(AE50*' Demand-Supply Gap'!M$97,2)</f>
        <v>4.1900000000000004</v>
      </c>
      <c r="N50" s="33">
        <f>ROUND(AF50*' Demand-Supply Gap'!N$97,2)</f>
        <v>4.3600000000000003</v>
      </c>
      <c r="O50" s="33">
        <f>ROUND(AG50*' Demand-Supply Gap'!O$97,2)</f>
        <v>4.5599999999999996</v>
      </c>
      <c r="P50" s="33">
        <f>ROUND(AH50*' Demand-Supply Gap'!P$97,2)</f>
        <v>4.7699999999999996</v>
      </c>
      <c r="Q50" s="33">
        <f>ROUND(AI50*' Demand-Supply Gap'!Q$97,2)</f>
        <v>4.97</v>
      </c>
      <c r="R50" s="33">
        <f>ROUND(AJ50*' Demand-Supply Gap'!R$97,2)</f>
        <v>5.2</v>
      </c>
      <c r="S50" s="44">
        <f>ROUND(AK50*' Demand-Supply Gap'!S$97,2)</f>
        <v>5.47</v>
      </c>
      <c r="T50" s="376"/>
      <c r="U50" s="461">
        <f t="shared" si="131"/>
        <v>4.0094740394211126E-2</v>
      </c>
      <c r="V50" s="253">
        <f>V51-(SUM(V47:V49))</f>
        <v>6.8256089000000131E-2</v>
      </c>
      <c r="W50" s="157">
        <f t="shared" ref="W50:Z50" si="132">W51-(SUM(W47:W49))</f>
        <v>7.08781477699999E-2</v>
      </c>
      <c r="X50" s="157">
        <f t="shared" si="132"/>
        <v>7.0979355099999974E-2</v>
      </c>
      <c r="Y50" s="157">
        <f t="shared" si="132"/>
        <v>7.4325563000000039E-2</v>
      </c>
      <c r="Z50" s="157">
        <f t="shared" si="132"/>
        <v>7.1091790000000099E-2</v>
      </c>
      <c r="AA50" s="157">
        <f>AA51-(SUM(AA47:AA49))</f>
        <v>6.2852741620000097E-2</v>
      </c>
      <c r="AB50" s="157">
        <f t="shared" ref="AB50:AK50" si="133">AB51-(SUM(AB47:AB49))</f>
        <v>6.7427654184000985E-2</v>
      </c>
      <c r="AC50" s="157">
        <f t="shared" si="133"/>
        <v>6.668009534874153E-2</v>
      </c>
      <c r="AD50" s="157">
        <f t="shared" si="133"/>
        <v>6.5932536513482298E-2</v>
      </c>
      <c r="AE50" s="157">
        <f t="shared" si="133"/>
        <v>6.5184977678222955E-2</v>
      </c>
      <c r="AF50" s="157">
        <f t="shared" si="133"/>
        <v>6.4437418842963612E-2</v>
      </c>
      <c r="AG50" s="157">
        <f t="shared" si="133"/>
        <v>6.368986000770438E-2</v>
      </c>
      <c r="AH50" s="157">
        <f t="shared" si="133"/>
        <v>6.2942301172445037E-2</v>
      </c>
      <c r="AI50" s="157">
        <f t="shared" si="133"/>
        <v>6.2194742337185693E-2</v>
      </c>
      <c r="AJ50" s="157">
        <f t="shared" si="133"/>
        <v>6.144718350192635E-2</v>
      </c>
      <c r="AK50" s="157">
        <f t="shared" si="133"/>
        <v>6.0699624666667007E-2</v>
      </c>
    </row>
    <row r="51" spans="1:37" s="28" customFormat="1" ht="15.75" thickBot="1" x14ac:dyDescent="0.3">
      <c r="A51" s="225" t="s">
        <v>39</v>
      </c>
      <c r="B51" s="225" t="s">
        <v>36</v>
      </c>
      <c r="C51" s="226" t="s">
        <v>58</v>
      </c>
      <c r="D51" s="227">
        <f>ROUND(V51*' Demand-Supply Gap'!D$97,2)</f>
        <v>52.84</v>
      </c>
      <c r="E51" s="227">
        <f>ROUND(W51*' Demand-Supply Gap'!E$97,2)</f>
        <v>54.13</v>
      </c>
      <c r="F51" s="227">
        <f>ROUND(X51*' Demand-Supply Gap'!F$97,2)</f>
        <v>53.97</v>
      </c>
      <c r="G51" s="227">
        <f>ROUND(Y51*' Demand-Supply Gap'!G$97,2)</f>
        <v>54.08</v>
      </c>
      <c r="H51" s="227">
        <f>ROUND(Z51*' Demand-Supply Gap'!H$97,2)</f>
        <v>54.66</v>
      </c>
      <c r="I51" s="227">
        <f>ROUND(AA51*' Demand-Supply Gap'!I$97,2)</f>
        <v>55.68</v>
      </c>
      <c r="J51" s="227">
        <f>ROUND(AB51*' Demand-Supply Gap'!J$97,2)</f>
        <v>56.97</v>
      </c>
      <c r="K51" s="227">
        <f>ROUND(AC51*' Demand-Supply Gap'!K$97,2)</f>
        <v>58.92</v>
      </c>
      <c r="L51" s="227">
        <f>ROUND(AD51*' Demand-Supply Gap'!L$97,2)</f>
        <v>61.28</v>
      </c>
      <c r="M51" s="227">
        <f>ROUND(AE51*' Demand-Supply Gap'!M$97,2)</f>
        <v>64.31</v>
      </c>
      <c r="N51" s="227">
        <f>ROUND(AF51*' Demand-Supply Gap'!N$97,2)</f>
        <v>67.73</v>
      </c>
      <c r="O51" s="227">
        <f>ROUND(AG51*' Demand-Supply Gap'!O$97,2)</f>
        <v>71.599999999999994</v>
      </c>
      <c r="P51" s="227">
        <f>ROUND(AH51*' Demand-Supply Gap'!P$97,2)</f>
        <v>75.77</v>
      </c>
      <c r="Q51" s="227">
        <f>ROUND(AI51*' Demand-Supply Gap'!Q$97,2)</f>
        <v>79.88</v>
      </c>
      <c r="R51" s="227">
        <f>ROUND(AJ51*' Demand-Supply Gap'!R$97,2)</f>
        <v>84.69</v>
      </c>
      <c r="S51" s="228">
        <f>ROUND(AK51*' Demand-Supply Gap'!S$97,2)</f>
        <v>90.13</v>
      </c>
      <c r="T51" s="476"/>
      <c r="U51" s="487"/>
      <c r="V51" s="254">
        <v>1</v>
      </c>
      <c r="W51" s="229">
        <v>1</v>
      </c>
      <c r="X51" s="229">
        <v>1</v>
      </c>
      <c r="Y51" s="229">
        <v>1</v>
      </c>
      <c r="Z51" s="229">
        <v>1</v>
      </c>
      <c r="AA51" s="229">
        <v>1</v>
      </c>
      <c r="AB51" s="229">
        <v>1</v>
      </c>
      <c r="AC51" s="229">
        <v>1</v>
      </c>
      <c r="AD51" s="229">
        <v>1</v>
      </c>
      <c r="AE51" s="229">
        <v>1</v>
      </c>
      <c r="AF51" s="229">
        <v>1</v>
      </c>
      <c r="AG51" s="229">
        <v>1</v>
      </c>
      <c r="AH51" s="229">
        <v>1</v>
      </c>
      <c r="AI51" s="229">
        <v>1</v>
      </c>
      <c r="AJ51" s="229">
        <v>1</v>
      </c>
      <c r="AK51" s="229">
        <v>1</v>
      </c>
    </row>
    <row r="52" spans="1:37" s="28" customFormat="1" ht="15" x14ac:dyDescent="0.25">
      <c r="A52" s="230" t="s">
        <v>39</v>
      </c>
      <c r="B52" s="389" t="s">
        <v>53</v>
      </c>
      <c r="C52" s="231" t="s">
        <v>389</v>
      </c>
      <c r="D52" s="232">
        <f>V52*' Demand-Supply Gap'!D$106</f>
        <v>8.2065276268999998</v>
      </c>
      <c r="E52" s="232">
        <f>W52*' Demand-Supply Gap'!E$106</f>
        <v>8.3878130502082318</v>
      </c>
      <c r="F52" s="232">
        <f>X52*' Demand-Supply Gap'!F$106</f>
        <v>8.4218583542001983</v>
      </c>
      <c r="G52" s="232">
        <f>Y52*' Demand-Supply Gap'!G$106</f>
        <v>8.3414308830990986</v>
      </c>
      <c r="H52" s="232">
        <f>Z52*' Demand-Supply Gap'!H$106</f>
        <v>8.5970532103848871</v>
      </c>
      <c r="I52" s="232">
        <f>AA52*' Demand-Supply Gap'!I$106</f>
        <v>8.1643913081870565</v>
      </c>
      <c r="J52" s="232">
        <f>AB52*' Demand-Supply Gap'!J$106</f>
        <v>8.2810461403727054</v>
      </c>
      <c r="K52" s="232">
        <f>AC52*' Demand-Supply Gap'!K$106</f>
        <v>8.4815925348936201</v>
      </c>
      <c r="L52" s="232">
        <f>AD52*' Demand-Supply Gap'!L$106</f>
        <v>8.7370472973247502</v>
      </c>
      <c r="M52" s="232">
        <f>AE52*' Demand-Supply Gap'!M$106</f>
        <v>9.0814674187266942</v>
      </c>
      <c r="N52" s="232">
        <f>AF52*' Demand-Supply Gap'!N$106</f>
        <v>9.4739812833746662</v>
      </c>
      <c r="O52" s="232">
        <f>AG52*' Demand-Supply Gap'!O$106</f>
        <v>9.9213636753212118</v>
      </c>
      <c r="P52" s="232">
        <f>AH52*' Demand-Supply Gap'!P$106</f>
        <v>10.400787803297401</v>
      </c>
      <c r="Q52" s="232">
        <f>AI52*' Demand-Supply Gap'!Q$106</f>
        <v>10.860726089384231</v>
      </c>
      <c r="R52" s="232">
        <f>AJ52*' Demand-Supply Gap'!R$106</f>
        <v>11.406181197732272</v>
      </c>
      <c r="S52" s="249">
        <f>AK52*' Demand-Supply Gap'!S$106</f>
        <v>12.024664401698098</v>
      </c>
      <c r="T52" s="376"/>
      <c r="U52" s="461">
        <f>(S52/J52)^(1/9)-1</f>
        <v>4.2314165356224898E-2</v>
      </c>
      <c r="V52" s="255">
        <v>0.51012999999999997</v>
      </c>
      <c r="W52" s="233">
        <v>0.51217311753000005</v>
      </c>
      <c r="X52" s="233">
        <v>0.51019241000000004</v>
      </c>
      <c r="Y52" s="233">
        <v>0.50973343699999996</v>
      </c>
      <c r="Z52" s="233">
        <v>0.51414123099999998</v>
      </c>
      <c r="AA52" s="233">
        <v>0.51251639566999996</v>
      </c>
      <c r="AB52" s="233">
        <v>0.51321883310933303</v>
      </c>
      <c r="AC52" s="233">
        <v>0.51332785165274053</v>
      </c>
      <c r="AD52" s="233">
        <v>0.51343687019614792</v>
      </c>
      <c r="AE52" s="233">
        <v>0.51354588873955542</v>
      </c>
      <c r="AF52" s="233">
        <v>0.51365490728296281</v>
      </c>
      <c r="AG52" s="233">
        <v>0.51376392582637032</v>
      </c>
      <c r="AH52" s="233">
        <v>0.51387294436977771</v>
      </c>
      <c r="AI52" s="233">
        <v>0.51398196291318521</v>
      </c>
      <c r="AJ52" s="233">
        <v>0.5140909814565926</v>
      </c>
      <c r="AK52" s="233">
        <v>0.51419999999999999</v>
      </c>
    </row>
    <row r="53" spans="1:37" s="28" customFormat="1" ht="15" x14ac:dyDescent="0.25">
      <c r="A53" s="319" t="s">
        <v>39</v>
      </c>
      <c r="B53" s="319" t="s">
        <v>53</v>
      </c>
      <c r="C53" s="333" t="s">
        <v>342</v>
      </c>
      <c r="D53" s="320">
        <f>V53*' Demand-Supply Gap'!D$106</f>
        <v>4.8811918936721002</v>
      </c>
      <c r="E53" s="320">
        <f>W53*' Demand-Supply Gap'!E$106</f>
        <v>5.0063253315097764</v>
      </c>
      <c r="F53" s="320">
        <f>X53*' Demand-Supply Gap'!F$106</f>
        <v>5.0286626843039768</v>
      </c>
      <c r="G53" s="320">
        <f>Y53*' Demand-Supply Gap'!G$106</f>
        <v>4.9545045609000002</v>
      </c>
      <c r="H53" s="320">
        <f>Z53*' Demand-Supply Gap'!H$106</f>
        <v>5.0433061907780088</v>
      </c>
      <c r="I53" s="320">
        <f>AA53*' Demand-Supply Gap'!I$106</f>
        <v>4.9474027472025668</v>
      </c>
      <c r="J53" s="320">
        <f>AB53*' Demand-Supply Gap'!J$106</f>
        <v>4.9527197282086881</v>
      </c>
      <c r="K53" s="320">
        <f>AC53*' Demand-Supply Gap'!K$106</f>
        <v>5.0817945475710271</v>
      </c>
      <c r="L53" s="320">
        <f>AD53*' Demand-Supply Gap'!L$106</f>
        <v>5.2442550158507037</v>
      </c>
      <c r="M53" s="320">
        <f>AE53*' Demand-Supply Gap'!M$106</f>
        <v>5.4607568043825809</v>
      </c>
      <c r="N53" s="320">
        <f>AF53*' Demand-Supply Gap'!N$106</f>
        <v>5.7069661995337322</v>
      </c>
      <c r="O53" s="320">
        <f>AG53*' Demand-Supply Gap'!O$106</f>
        <v>5.9871261155449673</v>
      </c>
      <c r="P53" s="320">
        <f>AH53*' Demand-Supply Gap'!P$106</f>
        <v>6.2876133398086846</v>
      </c>
      <c r="Q53" s="320">
        <f>AI53*' Demand-Supply Gap'!Q$106</f>
        <v>6.5773250690229119</v>
      </c>
      <c r="R53" s="320">
        <f>AJ53*' Demand-Supply Gap'!R$106</f>
        <v>6.9199009018498598</v>
      </c>
      <c r="S53" s="44">
        <f>AK53*' Demand-Supply Gap'!S$106</f>
        <v>7.3080254472118451</v>
      </c>
      <c r="T53" s="376"/>
      <c r="U53" s="461">
        <f t="shared" ref="U53:U55" si="134">(S53/J53)^(1/9)-1</f>
        <v>4.4174113086297595E-2</v>
      </c>
      <c r="V53" s="253">
        <v>0.30342216999999999</v>
      </c>
      <c r="W53" s="350">
        <v>0.30569413470000001</v>
      </c>
      <c r="X53" s="350">
        <v>0.30463413489999996</v>
      </c>
      <c r="Y53" s="350">
        <v>0.302763</v>
      </c>
      <c r="Z53" s="350">
        <v>0.30161167899999997</v>
      </c>
      <c r="AA53" s="350">
        <v>0.31057122670999998</v>
      </c>
      <c r="AB53" s="350">
        <v>0.30694540237333301</v>
      </c>
      <c r="AC53" s="350">
        <v>0.30756331041761897</v>
      </c>
      <c r="AD53" s="350">
        <v>0.30818121846190499</v>
      </c>
      <c r="AE53" s="350">
        <v>0.30879912650619001</v>
      </c>
      <c r="AF53" s="350">
        <v>0.30941703455047598</v>
      </c>
      <c r="AG53" s="350">
        <v>0.310034942594762</v>
      </c>
      <c r="AH53" s="350">
        <v>0.31065285063904802</v>
      </c>
      <c r="AI53" s="350">
        <v>0.31127075868333298</v>
      </c>
      <c r="AJ53" s="350">
        <v>0.311888666727619</v>
      </c>
      <c r="AK53" s="350">
        <v>0.31250657477190497</v>
      </c>
    </row>
    <row r="54" spans="1:37" s="28" customFormat="1" ht="15" x14ac:dyDescent="0.25">
      <c r="A54" s="319" t="s">
        <v>39</v>
      </c>
      <c r="B54" s="319" t="s">
        <v>53</v>
      </c>
      <c r="C54" s="333" t="s">
        <v>343</v>
      </c>
      <c r="D54" s="320">
        <f>V54*' Demand-Supply Gap'!D$106</f>
        <v>1.6343195443933303</v>
      </c>
      <c r="E54" s="320">
        <f>W54*' Demand-Supply Gap'!E$106</f>
        <v>1.5501498652859997</v>
      </c>
      <c r="F54" s="320">
        <f>X54*' Demand-Supply Gap'!F$106</f>
        <v>1.6110072794019998</v>
      </c>
      <c r="G54" s="320">
        <f>Y54*' Demand-Supply Gap'!G$106</f>
        <v>1.5804313653999997</v>
      </c>
      <c r="H54" s="320">
        <f>Z54*' Demand-Supply Gap'!H$106</f>
        <v>1.6145195168069997</v>
      </c>
      <c r="I54" s="320">
        <f>AA54*' Demand-Supply Gap'!I$106</f>
        <v>1.5525329760763602</v>
      </c>
      <c r="J54" s="320">
        <f>AB54*' Demand-Supply Gap'!J$106</f>
        <v>1.5459124472995129</v>
      </c>
      <c r="K54" s="320">
        <f>AC54*' Demand-Supply Gap'!K$106</f>
        <v>1.5754731108487483</v>
      </c>
      <c r="L54" s="320">
        <f>AD54*' Demand-Supply Gap'!L$106</f>
        <v>1.6148130387451125</v>
      </c>
      <c r="M54" s="320">
        <f>AE54*' Demand-Supply Gap'!M$106</f>
        <v>1.6700425363956812</v>
      </c>
      <c r="N54" s="320">
        <f>AF54*' Demand-Supply Gap'!N$106</f>
        <v>1.7334361315333218</v>
      </c>
      <c r="O54" s="320">
        <f>AG54*' Demand-Supply Gap'!O$106</f>
        <v>1.8060937387934273</v>
      </c>
      <c r="P54" s="320">
        <f>AH54*' Demand-Supply Gap'!P$106</f>
        <v>1.883729008554085</v>
      </c>
      <c r="Q54" s="320">
        <f>AI54*' Demand-Supply Gap'!Q$106</f>
        <v>1.9569687809358445</v>
      </c>
      <c r="R54" s="320">
        <f>AJ54*' Demand-Supply Gap'!R$106</f>
        <v>2.0446907007882862</v>
      </c>
      <c r="S54" s="44">
        <f>AK54*' Demand-Supply Gap'!S$106</f>
        <v>2.1444306474000072</v>
      </c>
      <c r="T54" s="376"/>
      <c r="U54" s="461">
        <f t="shared" si="134"/>
        <v>3.7031387546493599E-2</v>
      </c>
      <c r="V54" s="252">
        <v>0.101591741</v>
      </c>
      <c r="W54" s="184">
        <v>9.4654599999999992E-2</v>
      </c>
      <c r="X54" s="184">
        <v>9.7594100000000003E-2</v>
      </c>
      <c r="Y54" s="184">
        <v>9.6577999999999983E-2</v>
      </c>
      <c r="Z54" s="184">
        <v>9.6555299999999997E-2</v>
      </c>
      <c r="AA54" s="184">
        <v>9.7459636000000002E-2</v>
      </c>
      <c r="AB54" s="184">
        <v>9.5808110333332988E-2</v>
      </c>
      <c r="AC54" s="184">
        <v>9.5351695333333E-2</v>
      </c>
      <c r="AD54" s="184">
        <v>9.4895280333332985E-2</v>
      </c>
      <c r="AE54" s="184">
        <v>9.4438865333332997E-2</v>
      </c>
      <c r="AF54" s="184">
        <v>9.3982450333333009E-2</v>
      </c>
      <c r="AG54" s="184">
        <v>9.3526035333332994E-2</v>
      </c>
      <c r="AH54" s="184">
        <v>9.3069620333333006E-2</v>
      </c>
      <c r="AI54" s="184">
        <v>9.261320533333299E-2</v>
      </c>
      <c r="AJ54" s="184">
        <v>9.2156790333333002E-2</v>
      </c>
      <c r="AK54" s="184">
        <v>9.1700375333332987E-2</v>
      </c>
    </row>
    <row r="55" spans="1:37" s="28" customFormat="1" ht="15" x14ac:dyDescent="0.25">
      <c r="A55" s="319" t="s">
        <v>39</v>
      </c>
      <c r="B55" s="319" t="s">
        <v>53</v>
      </c>
      <c r="C55" s="333" t="s">
        <v>344</v>
      </c>
      <c r="D55" s="320">
        <f>V55*' Demand-Supply Gap'!D$106</f>
        <v>1.3650909350345715</v>
      </c>
      <c r="E55" s="320">
        <f>W55*' Demand-Supply Gap'!E$106</f>
        <v>1.4326217529959882</v>
      </c>
      <c r="F55" s="320">
        <f>X55*' Demand-Supply Gap'!F$106</f>
        <v>1.4456916820938204</v>
      </c>
      <c r="G55" s="320">
        <f>Y55*' Demand-Supply Gap'!G$106</f>
        <v>1.4879331906009017</v>
      </c>
      <c r="H55" s="320">
        <f>Z55*' Demand-Supply Gap'!H$106</f>
        <v>1.4663110820301004</v>
      </c>
      <c r="I55" s="320">
        <f>AA55*' Demand-Supply Gap'!I$106</f>
        <v>1.2656829685340187</v>
      </c>
      <c r="J55" s="320">
        <f>AB55*' Demand-Supply Gap'!J$106</f>
        <v>1.3558288131190939</v>
      </c>
      <c r="K55" s="320">
        <f>AC55*' Demand-Supply Gap'!K$106</f>
        <v>1.383899106782607</v>
      </c>
      <c r="L55" s="320">
        <f>AD55*' Demand-Supply Gap'!L$106</f>
        <v>1.4206744512483083</v>
      </c>
      <c r="M55" s="320">
        <f>AE55*' Demand-Supply Gap'!M$106</f>
        <v>1.4715812039481326</v>
      </c>
      <c r="N55" s="320">
        <f>AF55*' Demand-Supply Gap'!N$106</f>
        <v>1.5298698114398492</v>
      </c>
      <c r="O55" s="320">
        <f>AG55*' Demand-Supply Gap'!O$106</f>
        <v>1.5965498072383941</v>
      </c>
      <c r="P55" s="320">
        <f>AH55*' Demand-Supply Gap'!P$106</f>
        <v>1.6678686987426277</v>
      </c>
      <c r="Q55" s="320">
        <f>AI55*' Demand-Supply Gap'!Q$106</f>
        <v>1.7355388604775359</v>
      </c>
      <c r="R55" s="320">
        <f>AJ55*' Demand-Supply Gap'!R$106</f>
        <v>1.8163139394411323</v>
      </c>
      <c r="S55" s="44">
        <f>AK55*' Demand-Supply Gap'!S$106</f>
        <v>1.9080689274514255</v>
      </c>
      <c r="T55" s="376"/>
      <c r="U55" s="461">
        <f t="shared" si="134"/>
        <v>3.8694157798801587E-2</v>
      </c>
      <c r="V55" s="253">
        <f>V56-(SUM(V52:V54))</f>
        <v>8.4856089000000079E-2</v>
      </c>
      <c r="W55" s="350">
        <f t="shared" ref="W55:Z55" si="135">W56-(SUM(W52:W54))</f>
        <v>8.7478147769999848E-2</v>
      </c>
      <c r="X55" s="350">
        <f t="shared" si="135"/>
        <v>8.7579355099999923E-2</v>
      </c>
      <c r="Y55" s="350">
        <f t="shared" si="135"/>
        <v>9.0925563000000098E-2</v>
      </c>
      <c r="Z55" s="350">
        <f t="shared" si="135"/>
        <v>8.7691790000000047E-2</v>
      </c>
      <c r="AA55" s="350">
        <f>AA56-(SUM(AA52:AA54))</f>
        <v>7.9452741620000156E-2</v>
      </c>
      <c r="AB55" s="350">
        <f t="shared" ref="AB55:AK55" si="136">AB56-(SUM(AB52:AB54))</f>
        <v>8.4027654184000933E-2</v>
      </c>
      <c r="AC55" s="350">
        <f t="shared" si="136"/>
        <v>8.375714259630751E-2</v>
      </c>
      <c r="AD55" s="350">
        <f t="shared" si="136"/>
        <v>8.3486631008614198E-2</v>
      </c>
      <c r="AE55" s="350">
        <f t="shared" si="136"/>
        <v>8.3216119420921553E-2</v>
      </c>
      <c r="AF55" s="350">
        <f t="shared" si="136"/>
        <v>8.2945607833228241E-2</v>
      </c>
      <c r="AG55" s="350">
        <f t="shared" si="136"/>
        <v>8.2675096245534596E-2</v>
      </c>
      <c r="AH55" s="350">
        <f t="shared" si="136"/>
        <v>8.2404584657841284E-2</v>
      </c>
      <c r="AI55" s="350">
        <f t="shared" si="136"/>
        <v>8.2134073070148861E-2</v>
      </c>
      <c r="AJ55" s="350">
        <f t="shared" si="136"/>
        <v>8.1863561482455327E-2</v>
      </c>
      <c r="AK55" s="350">
        <f t="shared" si="136"/>
        <v>8.1593049894762126E-2</v>
      </c>
    </row>
    <row r="56" spans="1:37" s="28" customFormat="1" ht="15.75" thickBot="1" x14ac:dyDescent="0.3">
      <c r="A56" s="225" t="s">
        <v>39</v>
      </c>
      <c r="B56" s="477" t="s">
        <v>53</v>
      </c>
      <c r="C56" s="226" t="s">
        <v>58</v>
      </c>
      <c r="D56" s="227">
        <f>SUM(D52:D55)</f>
        <v>16.087130000000002</v>
      </c>
      <c r="E56" s="227">
        <f t="shared" ref="E56:S56" si="137">SUM(E52:E55)</f>
        <v>16.376909999999995</v>
      </c>
      <c r="F56" s="227">
        <f t="shared" si="137"/>
        <v>16.507219999999993</v>
      </c>
      <c r="G56" s="227">
        <f t="shared" si="137"/>
        <v>16.3643</v>
      </c>
      <c r="H56" s="227">
        <f t="shared" si="137"/>
        <v>16.721189999999996</v>
      </c>
      <c r="I56" s="227">
        <f t="shared" si="137"/>
        <v>15.930010000000003</v>
      </c>
      <c r="J56" s="227">
        <f t="shared" si="137"/>
        <v>16.135507129000001</v>
      </c>
      <c r="K56" s="227">
        <f t="shared" si="137"/>
        <v>16.522759300096002</v>
      </c>
      <c r="L56" s="227">
        <f t="shared" si="137"/>
        <v>17.016789803168876</v>
      </c>
      <c r="M56" s="227">
        <f t="shared" si="137"/>
        <v>17.68384796345309</v>
      </c>
      <c r="N56" s="227">
        <f t="shared" si="137"/>
        <v>18.444253425881566</v>
      </c>
      <c r="O56" s="227">
        <f t="shared" si="137"/>
        <v>19.311133336897999</v>
      </c>
      <c r="P56" s="227">
        <f t="shared" si="137"/>
        <v>20.239998850402795</v>
      </c>
      <c r="Q56" s="227">
        <f t="shared" si="137"/>
        <v>21.130558799820523</v>
      </c>
      <c r="R56" s="227">
        <f t="shared" si="137"/>
        <v>22.187086739811551</v>
      </c>
      <c r="S56" s="228">
        <f t="shared" si="137"/>
        <v>23.385189423761375</v>
      </c>
      <c r="T56" s="476"/>
      <c r="U56" s="487"/>
      <c r="V56" s="254">
        <v>1</v>
      </c>
      <c r="W56" s="229">
        <v>1</v>
      </c>
      <c r="X56" s="229">
        <v>1</v>
      </c>
      <c r="Y56" s="229">
        <v>1</v>
      </c>
      <c r="Z56" s="229">
        <v>1</v>
      </c>
      <c r="AA56" s="229">
        <v>1</v>
      </c>
      <c r="AB56" s="229">
        <v>1</v>
      </c>
      <c r="AC56" s="229">
        <v>1</v>
      </c>
      <c r="AD56" s="229">
        <v>1</v>
      </c>
      <c r="AE56" s="229">
        <v>1</v>
      </c>
      <c r="AF56" s="229">
        <v>1</v>
      </c>
      <c r="AG56" s="229">
        <v>1</v>
      </c>
      <c r="AH56" s="229">
        <v>1</v>
      </c>
      <c r="AI56" s="229">
        <v>1</v>
      </c>
      <c r="AJ56" s="229">
        <v>1</v>
      </c>
      <c r="AK56" s="229">
        <v>1</v>
      </c>
    </row>
    <row r="57" spans="1:37" s="28" customFormat="1" ht="15" x14ac:dyDescent="0.25">
      <c r="A57" s="230" t="s">
        <v>39</v>
      </c>
      <c r="B57" s="230" t="s">
        <v>42</v>
      </c>
      <c r="C57" s="231" t="s">
        <v>389</v>
      </c>
      <c r="D57" s="232">
        <f>ROUND(V57*' Demand-Supply Gap'!D$115,2)</f>
        <v>9.93</v>
      </c>
      <c r="E57" s="232">
        <f>ROUND(W57*' Demand-Supply Gap'!E$115,2)</f>
        <v>9.99</v>
      </c>
      <c r="F57" s="232">
        <f>ROUND(X57*' Demand-Supply Gap'!F$115,2)</f>
        <v>10.039999999999999</v>
      </c>
      <c r="G57" s="232">
        <f>ROUND(Y57*' Demand-Supply Gap'!G$115,2)</f>
        <v>9.9700000000000006</v>
      </c>
      <c r="H57" s="232">
        <f>ROUND(Z57*' Demand-Supply Gap'!H$115,2)</f>
        <v>10.19</v>
      </c>
      <c r="I57" s="232">
        <f>ROUND(AA57*' Demand-Supply Gap'!I$115,2)</f>
        <v>9.5299999999999994</v>
      </c>
      <c r="J57" s="232">
        <f>ROUND(AB57*' Demand-Supply Gap'!J$115,2)</f>
        <v>9.59</v>
      </c>
      <c r="K57" s="232">
        <f>ROUND(AC57*' Demand-Supply Gap'!K$115,2)</f>
        <v>9.86</v>
      </c>
      <c r="L57" s="232">
        <f>ROUND(AD57*' Demand-Supply Gap'!L$115,2)</f>
        <v>10.220000000000001</v>
      </c>
      <c r="M57" s="232">
        <f>ROUND(AE57*' Demand-Supply Gap'!M$115,2)</f>
        <v>10.66</v>
      </c>
      <c r="N57" s="232">
        <f>ROUND(AF57*' Demand-Supply Gap'!N$115,2)</f>
        <v>11.17</v>
      </c>
      <c r="O57" s="232">
        <f>ROUND(AG57*' Demand-Supply Gap'!O$115,2)</f>
        <v>11.74</v>
      </c>
      <c r="P57" s="232">
        <f>ROUND(AH57*' Demand-Supply Gap'!P$115,2)</f>
        <v>12.36</v>
      </c>
      <c r="Q57" s="232">
        <f>ROUND(AI57*' Demand-Supply Gap'!Q$115,2)</f>
        <v>12.95</v>
      </c>
      <c r="R57" s="232">
        <f>ROUND(AJ57*' Demand-Supply Gap'!R$115,2)</f>
        <v>13.65</v>
      </c>
      <c r="S57" s="249">
        <f>ROUND(AK57*' Demand-Supply Gap'!S$115,2)</f>
        <v>14.45</v>
      </c>
      <c r="T57" s="376"/>
      <c r="U57" s="461">
        <f>(S57/J57)^(1/9)-1</f>
        <v>4.6606069257900895E-2</v>
      </c>
      <c r="V57" s="255">
        <v>0.50550000000000006</v>
      </c>
      <c r="W57" s="233">
        <v>0.50093117529999998</v>
      </c>
      <c r="X57" s="233">
        <v>0.50041924100000001</v>
      </c>
      <c r="Y57" s="233">
        <v>0.50293343700000004</v>
      </c>
      <c r="Z57" s="233">
        <v>0.50461231000000006</v>
      </c>
      <c r="AA57" s="233">
        <v>0.50865163956699999</v>
      </c>
      <c r="AB57" s="233">
        <v>0.50384133514000007</v>
      </c>
      <c r="AC57" s="233">
        <v>0.50396627460999999</v>
      </c>
      <c r="AD57" s="233">
        <v>0.50547429033628599</v>
      </c>
      <c r="AE57" s="233">
        <v>0.50583370450498799</v>
      </c>
      <c r="AF57" s="233">
        <v>0.50619311867368999</v>
      </c>
      <c r="AG57" s="233">
        <v>0.50655253284239299</v>
      </c>
      <c r="AH57" s="233">
        <v>0.50691194701109499</v>
      </c>
      <c r="AI57" s="233">
        <v>0.50727136117979799</v>
      </c>
      <c r="AJ57" s="233">
        <v>0.50763077534849999</v>
      </c>
      <c r="AK57" s="233">
        <v>0.50799018951720198</v>
      </c>
    </row>
    <row r="58" spans="1:37" s="28" customFormat="1" ht="15" x14ac:dyDescent="0.25">
      <c r="A58" s="32" t="s">
        <v>39</v>
      </c>
      <c r="B58" s="32" t="s">
        <v>42</v>
      </c>
      <c r="C58" s="68" t="s">
        <v>342</v>
      </c>
      <c r="D58" s="33">
        <f>ROUND(V58*' Demand-Supply Gap'!D$115,2)</f>
        <v>6.16</v>
      </c>
      <c r="E58" s="33">
        <f>ROUND(W58*' Demand-Supply Gap'!E$115,2)</f>
        <v>6.17</v>
      </c>
      <c r="F58" s="33">
        <f>ROUND(X58*' Demand-Supply Gap'!F$115,2)</f>
        <v>6.23</v>
      </c>
      <c r="G58" s="33">
        <f>ROUND(Y58*' Demand-Supply Gap'!G$115,2)</f>
        <v>6.19</v>
      </c>
      <c r="H58" s="33">
        <f>ROUND(Z58*' Demand-Supply Gap'!H$115,2)</f>
        <v>6.2</v>
      </c>
      <c r="I58" s="33">
        <f>ROUND(AA58*' Demand-Supply Gap'!I$115,2)</f>
        <v>5.75</v>
      </c>
      <c r="J58" s="33">
        <f>ROUND(AB58*' Demand-Supply Gap'!J$115,2)</f>
        <v>5.84</v>
      </c>
      <c r="K58" s="33">
        <f>ROUND(AC58*' Demand-Supply Gap'!K$115,2)</f>
        <v>6</v>
      </c>
      <c r="L58" s="33">
        <f>ROUND(AD58*' Demand-Supply Gap'!L$115,2)</f>
        <v>6.17</v>
      </c>
      <c r="M58" s="33">
        <f>ROUND(AE58*' Demand-Supply Gap'!M$115,2)</f>
        <v>6.41</v>
      </c>
      <c r="N58" s="33">
        <f>ROUND(AF58*' Demand-Supply Gap'!N$115,2)</f>
        <v>6.69</v>
      </c>
      <c r="O58" s="33">
        <f>ROUND(AG58*' Demand-Supply Gap'!O$115,2)</f>
        <v>7</v>
      </c>
      <c r="P58" s="33">
        <f>ROUND(AH58*' Demand-Supply Gap'!P$115,2)</f>
        <v>7.34</v>
      </c>
      <c r="Q58" s="33">
        <f>ROUND(AI58*' Demand-Supply Gap'!Q$115,2)</f>
        <v>7.67</v>
      </c>
      <c r="R58" s="33">
        <f>ROUND(AJ58*' Demand-Supply Gap'!R$115,2)</f>
        <v>8.0500000000000007</v>
      </c>
      <c r="S58" s="44">
        <f>ROUND(AK58*' Demand-Supply Gap'!S$115,2)</f>
        <v>8.49</v>
      </c>
      <c r="T58" s="376"/>
      <c r="U58" s="461">
        <f t="shared" ref="U58:U60" si="138">(S58/J58)^(1/9)-1</f>
        <v>4.2449397266445033E-2</v>
      </c>
      <c r="V58" s="253">
        <v>0.31352170000000001</v>
      </c>
      <c r="W58" s="157">
        <v>0.30949413470000003</v>
      </c>
      <c r="X58" s="157">
        <v>0.31043413489999999</v>
      </c>
      <c r="Y58" s="157">
        <v>0.31242629999999999</v>
      </c>
      <c r="Z58" s="157">
        <v>0.30741679</v>
      </c>
      <c r="AA58" s="157">
        <v>0.30701226710000001</v>
      </c>
      <c r="AB58" s="157">
        <v>0.30672439039999999</v>
      </c>
      <c r="AC58" s="157">
        <v>0.30643651370000002</v>
      </c>
      <c r="AD58" s="157">
        <v>0.30496612854642902</v>
      </c>
      <c r="AE58" s="157">
        <v>0.304028984034524</v>
      </c>
      <c r="AF58" s="157">
        <v>0.30309183952261898</v>
      </c>
      <c r="AG58" s="157">
        <v>0.30215469501071401</v>
      </c>
      <c r="AH58" s="157">
        <v>0.30121755049880899</v>
      </c>
      <c r="AI58" s="157">
        <v>0.30028040598690503</v>
      </c>
      <c r="AJ58" s="157">
        <v>0.29934326147500001</v>
      </c>
      <c r="AK58" s="157">
        <v>0.29840611696309499</v>
      </c>
    </row>
    <row r="59" spans="1:37" s="28" customFormat="1" ht="15" x14ac:dyDescent="0.25">
      <c r="A59" s="32" t="s">
        <v>39</v>
      </c>
      <c r="B59" s="32" t="s">
        <v>42</v>
      </c>
      <c r="C59" s="68" t="s">
        <v>343</v>
      </c>
      <c r="D59" s="33">
        <f>ROUND(V59*' Demand-Supply Gap'!D$115,2)</f>
        <v>1.3</v>
      </c>
      <c r="E59" s="33">
        <f>ROUND(W59*' Demand-Supply Gap'!E$115,2)</f>
        <v>1.3</v>
      </c>
      <c r="F59" s="33">
        <f>ROUND(X59*' Demand-Supply Gap'!F$115,2)</f>
        <v>1.37</v>
      </c>
      <c r="G59" s="33">
        <f>ROUND(Y59*' Demand-Supply Gap'!G$115,2)</f>
        <v>1.33</v>
      </c>
      <c r="H59" s="33">
        <f>ROUND(Z59*' Demand-Supply Gap'!H$115,2)</f>
        <v>1.36</v>
      </c>
      <c r="I59" s="33">
        <f>ROUND(AA59*' Demand-Supply Gap'!I$115,2)</f>
        <v>1.28</v>
      </c>
      <c r="J59" s="33">
        <f>ROUND(AB59*' Demand-Supply Gap'!J$115,2)</f>
        <v>1.3</v>
      </c>
      <c r="K59" s="33">
        <f>ROUND(AC59*' Demand-Supply Gap'!K$115,2)</f>
        <v>1.34</v>
      </c>
      <c r="L59" s="33">
        <f>ROUND(AD59*' Demand-Supply Gap'!L$115,2)</f>
        <v>1.39</v>
      </c>
      <c r="M59" s="33">
        <f>ROUND(AE59*' Demand-Supply Gap'!M$115,2)</f>
        <v>1.46</v>
      </c>
      <c r="N59" s="33">
        <f>ROUND(AF59*' Demand-Supply Gap'!N$115,2)</f>
        <v>1.53</v>
      </c>
      <c r="O59" s="33">
        <f>ROUND(AG59*' Demand-Supply Gap'!O$115,2)</f>
        <v>1.61</v>
      </c>
      <c r="P59" s="33">
        <f>ROUND(AH59*' Demand-Supply Gap'!P$115,2)</f>
        <v>1.7</v>
      </c>
      <c r="Q59" s="33">
        <f>ROUND(AI59*' Demand-Supply Gap'!Q$115,2)</f>
        <v>1.78</v>
      </c>
      <c r="R59" s="33">
        <f>ROUND(AJ59*' Demand-Supply Gap'!R$115,2)</f>
        <v>1.88</v>
      </c>
      <c r="S59" s="44">
        <f>ROUND(AK59*' Demand-Supply Gap'!S$115,2)</f>
        <v>2</v>
      </c>
      <c r="T59" s="376"/>
      <c r="U59" s="461">
        <f t="shared" si="138"/>
        <v>4.9028783948444454E-2</v>
      </c>
      <c r="V59" s="252">
        <v>6.5917410000000023E-2</v>
      </c>
      <c r="W59" s="184">
        <v>6.525460000000001E-2</v>
      </c>
      <c r="X59" s="184">
        <v>6.8194100000000021E-2</v>
      </c>
      <c r="Y59" s="184">
        <v>6.7178000000000002E-2</v>
      </c>
      <c r="Z59" s="184">
        <v>6.7155300000000015E-2</v>
      </c>
      <c r="AA59" s="184">
        <v>6.8059636000000021E-2</v>
      </c>
      <c r="AB59" s="184">
        <v>6.8499554000000004E-2</v>
      </c>
      <c r="AC59" s="184">
        <v>6.8688492444444457E-2</v>
      </c>
      <c r="AD59" s="184">
        <v>6.8877430888888896E-2</v>
      </c>
      <c r="AE59" s="184">
        <v>6.9066369333333336E-2</v>
      </c>
      <c r="AF59" s="184">
        <v>6.9255307777777789E-2</v>
      </c>
      <c r="AG59" s="184">
        <v>6.9444246222222228E-2</v>
      </c>
      <c r="AH59" s="184">
        <v>6.9633184666666667E-2</v>
      </c>
      <c r="AI59" s="184">
        <v>6.982212311111112E-2</v>
      </c>
      <c r="AJ59" s="184">
        <v>7.0011061555555559E-2</v>
      </c>
      <c r="AK59" s="184">
        <v>7.0199999999999999E-2</v>
      </c>
    </row>
    <row r="60" spans="1:37" s="28" customFormat="1" ht="15" x14ac:dyDescent="0.25">
      <c r="A60" s="32" t="s">
        <v>39</v>
      </c>
      <c r="B60" s="32" t="s">
        <v>42</v>
      </c>
      <c r="C60" s="68" t="s">
        <v>344</v>
      </c>
      <c r="D60" s="33">
        <f>ROUND(V60*' Demand-Supply Gap'!D$115,2)</f>
        <v>2.2599999999999998</v>
      </c>
      <c r="E60" s="33">
        <f>ROUND(W60*' Demand-Supply Gap'!E$115,2)</f>
        <v>2.48</v>
      </c>
      <c r="F60" s="33">
        <f>ROUND(X60*' Demand-Supply Gap'!F$115,2)</f>
        <v>2.4300000000000002</v>
      </c>
      <c r="G60" s="33">
        <f>ROUND(Y60*' Demand-Supply Gap'!G$115,2)</f>
        <v>2.33</v>
      </c>
      <c r="H60" s="33">
        <f>ROUND(Z60*' Demand-Supply Gap'!H$115,2)</f>
        <v>2.44</v>
      </c>
      <c r="I60" s="33">
        <f>ROUND(AA60*' Demand-Supply Gap'!I$115,2)</f>
        <v>2.1800000000000002</v>
      </c>
      <c r="J60" s="33">
        <f>ROUND(AB60*' Demand-Supply Gap'!J$115,2)</f>
        <v>2.2999999999999998</v>
      </c>
      <c r="K60" s="33">
        <f>ROUND(AC60*' Demand-Supply Gap'!K$115,2)</f>
        <v>2.37</v>
      </c>
      <c r="L60" s="33">
        <f>ROUND(AD60*' Demand-Supply Gap'!L$115,2)</f>
        <v>2.44</v>
      </c>
      <c r="M60" s="33">
        <f>ROUND(AE60*' Demand-Supply Gap'!M$115,2)</f>
        <v>2.5499999999999998</v>
      </c>
      <c r="N60" s="33">
        <f>ROUND(AF60*' Demand-Supply Gap'!N$115,2)</f>
        <v>2.68</v>
      </c>
      <c r="O60" s="33">
        <f>ROUND(AG60*' Demand-Supply Gap'!O$115,2)</f>
        <v>2.82</v>
      </c>
      <c r="P60" s="33">
        <f>ROUND(AH60*' Demand-Supply Gap'!P$115,2)</f>
        <v>2.98</v>
      </c>
      <c r="Q60" s="33">
        <f>ROUND(AI60*' Demand-Supply Gap'!Q$115,2)</f>
        <v>3.13</v>
      </c>
      <c r="R60" s="33">
        <f>ROUND(AJ60*' Demand-Supply Gap'!R$115,2)</f>
        <v>3.31</v>
      </c>
      <c r="S60" s="44">
        <f>ROUND(AK60*' Demand-Supply Gap'!S$115,2)</f>
        <v>3.51</v>
      </c>
      <c r="T60" s="376"/>
      <c r="U60" s="461">
        <f t="shared" si="138"/>
        <v>4.8087877488921738E-2</v>
      </c>
      <c r="V60" s="253">
        <f>V61-(SUM(V57:V59))</f>
        <v>0.11506088999999986</v>
      </c>
      <c r="W60" s="157">
        <f t="shared" ref="W60:Z60" si="139">W61-(SUM(W57:W59))</f>
        <v>0.12432008999999988</v>
      </c>
      <c r="X60" s="157">
        <f t="shared" si="139"/>
        <v>0.1209525240999999</v>
      </c>
      <c r="Y60" s="157">
        <f t="shared" si="139"/>
        <v>0.11746226299999996</v>
      </c>
      <c r="Z60" s="157">
        <f t="shared" si="139"/>
        <v>0.12081559999999991</v>
      </c>
      <c r="AA60" s="157">
        <f>AA61-(SUM(AA57:AA59))</f>
        <v>0.11627645733300007</v>
      </c>
      <c r="AB60" s="157">
        <f t="shared" ref="AB60:AK60" si="140">AB61-(SUM(AB57:AB59))</f>
        <v>0.12093472045999998</v>
      </c>
      <c r="AC60" s="157">
        <f t="shared" si="140"/>
        <v>0.12090871924555557</v>
      </c>
      <c r="AD60" s="157">
        <f t="shared" si="140"/>
        <v>0.12068215022839612</v>
      </c>
      <c r="AE60" s="157">
        <f t="shared" si="140"/>
        <v>0.12107094212715475</v>
      </c>
      <c r="AF60" s="157">
        <f t="shared" si="140"/>
        <v>0.12145973402591326</v>
      </c>
      <c r="AG60" s="157">
        <f t="shared" si="140"/>
        <v>0.12184852592467077</v>
      </c>
      <c r="AH60" s="157">
        <f t="shared" si="140"/>
        <v>0.12223731782342928</v>
      </c>
      <c r="AI60" s="157">
        <f t="shared" si="140"/>
        <v>0.12262610972218591</v>
      </c>
      <c r="AJ60" s="157">
        <f t="shared" si="140"/>
        <v>0.12301490162094442</v>
      </c>
      <c r="AK60" s="157">
        <f t="shared" si="140"/>
        <v>0.12340369351970293</v>
      </c>
    </row>
    <row r="61" spans="1:37" s="28" customFormat="1" ht="15.75" thickBot="1" x14ac:dyDescent="0.3">
      <c r="A61" s="225" t="s">
        <v>39</v>
      </c>
      <c r="B61" s="225" t="s">
        <v>42</v>
      </c>
      <c r="C61" s="226" t="s">
        <v>58</v>
      </c>
      <c r="D61" s="227">
        <f>ROUND(V61*' Demand-Supply Gap'!D$115,2)</f>
        <v>19.649999999999999</v>
      </c>
      <c r="E61" s="227">
        <f>ROUND(W61*' Demand-Supply Gap'!E$115,2)</f>
        <v>19.95</v>
      </c>
      <c r="F61" s="227">
        <f>ROUND(X61*' Demand-Supply Gap'!F$115,2)</f>
        <v>20.059999999999999</v>
      </c>
      <c r="G61" s="227">
        <f>ROUND(Y61*' Demand-Supply Gap'!G$115,2)</f>
        <v>19.82</v>
      </c>
      <c r="H61" s="227">
        <f>ROUND(Z61*' Demand-Supply Gap'!H$115,2)</f>
        <v>20.18</v>
      </c>
      <c r="I61" s="227">
        <f>ROUND(AA61*' Demand-Supply Gap'!I$115,2)</f>
        <v>18.73</v>
      </c>
      <c r="J61" s="227">
        <f>ROUND(AB61*' Demand-Supply Gap'!J$115,2)</f>
        <v>19.04</v>
      </c>
      <c r="K61" s="227">
        <f>ROUND(AC61*' Demand-Supply Gap'!K$115,2)</f>
        <v>19.57</v>
      </c>
      <c r="L61" s="227">
        <f>ROUND(AD61*' Demand-Supply Gap'!L$115,2)</f>
        <v>20.22</v>
      </c>
      <c r="M61" s="227">
        <f>ROUND(AE61*' Demand-Supply Gap'!M$115,2)</f>
        <v>21.08</v>
      </c>
      <c r="N61" s="227">
        <f>ROUND(AF61*' Demand-Supply Gap'!N$115,2)</f>
        <v>22.06</v>
      </c>
      <c r="O61" s="227">
        <f>ROUND(AG61*' Demand-Supply Gap'!O$115,2)</f>
        <v>23.18</v>
      </c>
      <c r="P61" s="227">
        <f>ROUND(AH61*' Demand-Supply Gap'!P$115,2)</f>
        <v>24.37</v>
      </c>
      <c r="Q61" s="227">
        <f>ROUND(AI61*' Demand-Supply Gap'!Q$115,2)</f>
        <v>25.53</v>
      </c>
      <c r="R61" s="227">
        <f>ROUND(AJ61*' Demand-Supply Gap'!R$115,2)</f>
        <v>26.9</v>
      </c>
      <c r="S61" s="228">
        <f>ROUND(AK61*' Demand-Supply Gap'!S$115,2)</f>
        <v>28.44</v>
      </c>
      <c r="T61" s="476"/>
      <c r="U61" s="487"/>
      <c r="V61" s="254">
        <v>1</v>
      </c>
      <c r="W61" s="229">
        <v>1</v>
      </c>
      <c r="X61" s="229">
        <v>1</v>
      </c>
      <c r="Y61" s="229">
        <v>1</v>
      </c>
      <c r="Z61" s="229">
        <v>1</v>
      </c>
      <c r="AA61" s="229">
        <v>1</v>
      </c>
      <c r="AB61" s="229">
        <v>1</v>
      </c>
      <c r="AC61" s="229">
        <v>1</v>
      </c>
      <c r="AD61" s="229">
        <v>1</v>
      </c>
      <c r="AE61" s="229">
        <v>1</v>
      </c>
      <c r="AF61" s="229">
        <v>1</v>
      </c>
      <c r="AG61" s="229">
        <v>1</v>
      </c>
      <c r="AH61" s="229">
        <v>1</v>
      </c>
      <c r="AI61" s="229">
        <v>1</v>
      </c>
      <c r="AJ61" s="229">
        <v>1</v>
      </c>
      <c r="AK61" s="229">
        <v>1</v>
      </c>
    </row>
    <row r="62" spans="1:37" s="28" customFormat="1" ht="15" x14ac:dyDescent="0.25">
      <c r="A62" s="230" t="s">
        <v>39</v>
      </c>
      <c r="B62" s="230" t="s">
        <v>109</v>
      </c>
      <c r="C62" s="231" t="s">
        <v>389</v>
      </c>
      <c r="D62" s="232">
        <f>ROUND(V62*' Demand-Supply Gap'!D$124,2)</f>
        <v>1.67</v>
      </c>
      <c r="E62" s="232">
        <f>ROUND(W62*' Demand-Supply Gap'!E$124,2)</f>
        <v>1.75</v>
      </c>
      <c r="F62" s="232">
        <f>ROUND(X62*' Demand-Supply Gap'!F$124,2)</f>
        <v>1.73</v>
      </c>
      <c r="G62" s="232">
        <f>ROUND(Y62*' Demand-Supply Gap'!G$124,2)</f>
        <v>1.68</v>
      </c>
      <c r="H62" s="232">
        <f>ROUND(Z62*' Demand-Supply Gap'!H$124,2)</f>
        <v>1.82</v>
      </c>
      <c r="I62" s="232">
        <f>ROUND(AA62*' Demand-Supply Gap'!I$124,2)</f>
        <v>1.82</v>
      </c>
      <c r="J62" s="232">
        <f>ROUND(AB62*' Demand-Supply Gap'!J$124,2)</f>
        <v>1.84</v>
      </c>
      <c r="K62" s="232">
        <f>ROUND(AC62*' Demand-Supply Gap'!K$124,2)</f>
        <v>1.89</v>
      </c>
      <c r="L62" s="232">
        <f>ROUND(AD62*' Demand-Supply Gap'!L$124,2)</f>
        <v>1.95</v>
      </c>
      <c r="M62" s="232">
        <f>ROUND(AE62*' Demand-Supply Gap'!M$124,2)</f>
        <v>2.0299999999999998</v>
      </c>
      <c r="N62" s="232">
        <f>ROUND(AF62*' Demand-Supply Gap'!N$124,2)</f>
        <v>2.13</v>
      </c>
      <c r="O62" s="232">
        <f>ROUND(AG62*' Demand-Supply Gap'!O$124,2)</f>
        <v>2.23</v>
      </c>
      <c r="P62" s="232">
        <f>ROUND(AH62*' Demand-Supply Gap'!P$124,2)</f>
        <v>2.34</v>
      </c>
      <c r="Q62" s="232">
        <f>ROUND(AI62*' Demand-Supply Gap'!Q$124,2)</f>
        <v>2.4500000000000002</v>
      </c>
      <c r="R62" s="232">
        <f>ROUND(AJ62*' Demand-Supply Gap'!R$124,2)</f>
        <v>2.58</v>
      </c>
      <c r="S62" s="249">
        <f>ROUND(AK62*' Demand-Supply Gap'!S$124,2)</f>
        <v>2.73</v>
      </c>
      <c r="T62" s="376"/>
      <c r="U62" s="461">
        <f>(S62/J62)^(1/9)-1</f>
        <v>4.481238927885256E-2</v>
      </c>
      <c r="V62" s="255">
        <v>0.53073000000000004</v>
      </c>
      <c r="W62" s="233">
        <v>0.53227311753000006</v>
      </c>
      <c r="X62" s="233">
        <v>0.53029241000000005</v>
      </c>
      <c r="Y62" s="233">
        <v>0.53183343699999996</v>
      </c>
      <c r="Z62" s="233">
        <v>0.53264123100000005</v>
      </c>
      <c r="AA62" s="233">
        <v>0.53755163956700003</v>
      </c>
      <c r="AB62" s="233">
        <v>0.53622899570733296</v>
      </c>
      <c r="AC62" s="233">
        <v>0.53579244062874043</v>
      </c>
      <c r="AD62" s="233">
        <v>0.53535588555014779</v>
      </c>
      <c r="AE62" s="233">
        <v>0.53491933047155527</v>
      </c>
      <c r="AF62" s="233">
        <v>0.53448277539296274</v>
      </c>
      <c r="AG62" s="233">
        <v>0.53404622031437021</v>
      </c>
      <c r="AH62" s="233">
        <v>0.53360966523577757</v>
      </c>
      <c r="AI62" s="233">
        <v>0.53317311015718505</v>
      </c>
      <c r="AJ62" s="233">
        <v>0.53273655507859252</v>
      </c>
      <c r="AK62" s="233">
        <v>0.5323</v>
      </c>
    </row>
    <row r="63" spans="1:37" s="28" customFormat="1" ht="15" x14ac:dyDescent="0.25">
      <c r="A63" s="32" t="s">
        <v>39</v>
      </c>
      <c r="B63" s="32" t="s">
        <v>109</v>
      </c>
      <c r="C63" s="68" t="s">
        <v>342</v>
      </c>
      <c r="D63" s="33">
        <f>ROUND(V63*' Demand-Supply Gap'!D$124,2)</f>
        <v>0.81</v>
      </c>
      <c r="E63" s="33">
        <f>ROUND(W63*' Demand-Supply Gap'!E$124,2)</f>
        <v>0.83</v>
      </c>
      <c r="F63" s="33">
        <f>ROUND(X63*' Demand-Supply Gap'!F$124,2)</f>
        <v>0.83</v>
      </c>
      <c r="G63" s="33">
        <f>ROUND(Y63*' Demand-Supply Gap'!G$124,2)</f>
        <v>0.81</v>
      </c>
      <c r="H63" s="33">
        <f>ROUND(Z63*' Demand-Supply Gap'!H$124,2)</f>
        <v>0.86</v>
      </c>
      <c r="I63" s="33">
        <f>ROUND(AA63*' Demand-Supply Gap'!I$124,2)</f>
        <v>0.85</v>
      </c>
      <c r="J63" s="33">
        <f>ROUND(AB63*' Demand-Supply Gap'!J$124,2)</f>
        <v>0.86</v>
      </c>
      <c r="K63" s="33">
        <f>ROUND(AC63*' Demand-Supply Gap'!K$124,2)</f>
        <v>0.88</v>
      </c>
      <c r="L63" s="33">
        <f>ROUND(AD63*' Demand-Supply Gap'!L$124,2)</f>
        <v>0.94</v>
      </c>
      <c r="M63" s="33">
        <f>ROUND(AE63*' Demand-Supply Gap'!M$124,2)</f>
        <v>0.98</v>
      </c>
      <c r="N63" s="33">
        <f>ROUND(AF63*' Demand-Supply Gap'!N$124,2)</f>
        <v>1.02</v>
      </c>
      <c r="O63" s="33">
        <f>ROUND(AG63*' Demand-Supply Gap'!O$124,2)</f>
        <v>1.07</v>
      </c>
      <c r="P63" s="33">
        <f>ROUND(AH63*' Demand-Supply Gap'!P$124,2)</f>
        <v>1.1200000000000001</v>
      </c>
      <c r="Q63" s="33">
        <f>ROUND(AI63*' Demand-Supply Gap'!Q$124,2)</f>
        <v>1.17</v>
      </c>
      <c r="R63" s="33">
        <f>ROUND(AJ63*' Demand-Supply Gap'!R$124,2)</f>
        <v>1.23</v>
      </c>
      <c r="S63" s="44">
        <f>ROUND(AK63*' Demand-Supply Gap'!S$124,2)</f>
        <v>1.29</v>
      </c>
      <c r="T63" s="376"/>
      <c r="U63" s="461">
        <f t="shared" ref="U63:U65" si="141">(S63/J63)^(1/9)-1</f>
        <v>4.6081918643214648E-2</v>
      </c>
      <c r="V63" s="253">
        <v>0.2572217</v>
      </c>
      <c r="W63" s="157">
        <v>0.25319413470000002</v>
      </c>
      <c r="X63" s="157">
        <v>0.25413413489999997</v>
      </c>
      <c r="Y63" s="157">
        <v>0.25612629999999997</v>
      </c>
      <c r="Z63" s="157">
        <v>0.25111678999999998</v>
      </c>
      <c r="AA63" s="157">
        <v>0.2507122671</v>
      </c>
      <c r="AB63" s="157">
        <v>0.25042439039999997</v>
      </c>
      <c r="AC63" s="157">
        <v>0.25013651370000001</v>
      </c>
      <c r="AD63" s="157">
        <v>0.25866612854642901</v>
      </c>
      <c r="AE63" s="157">
        <v>0.25772898403452499</v>
      </c>
      <c r="AF63" s="157">
        <v>0.25679183952261903</v>
      </c>
      <c r="AG63" s="157">
        <v>0.25585469501071401</v>
      </c>
      <c r="AH63" s="157">
        <v>0.25491755049880899</v>
      </c>
      <c r="AI63" s="157">
        <v>0.25398040598690502</v>
      </c>
      <c r="AJ63" s="157">
        <v>0.253043261475</v>
      </c>
      <c r="AK63" s="157">
        <v>0.25210611696309498</v>
      </c>
    </row>
    <row r="64" spans="1:37" s="28" customFormat="1" ht="15" x14ac:dyDescent="0.25">
      <c r="A64" s="32" t="s">
        <v>39</v>
      </c>
      <c r="B64" s="32" t="s">
        <v>109</v>
      </c>
      <c r="C64" s="68" t="s">
        <v>343</v>
      </c>
      <c r="D64" s="33">
        <f>ROUND(V64*' Demand-Supply Gap'!D$124,2)</f>
        <v>0.24</v>
      </c>
      <c r="E64" s="33">
        <f>ROUND(W64*' Demand-Supply Gap'!E$124,2)</f>
        <v>0.25</v>
      </c>
      <c r="F64" s="33">
        <f>ROUND(X64*' Demand-Supply Gap'!F$124,2)</f>
        <v>0.26</v>
      </c>
      <c r="G64" s="33">
        <f>ROUND(Y64*' Demand-Supply Gap'!G$124,2)</f>
        <v>0.25</v>
      </c>
      <c r="H64" s="33">
        <f>ROUND(Z64*' Demand-Supply Gap'!H$124,2)</f>
        <v>0.27</v>
      </c>
      <c r="I64" s="33">
        <f>ROUND(AA64*' Demand-Supply Gap'!I$124,2)</f>
        <v>0.27</v>
      </c>
      <c r="J64" s="33">
        <f>ROUND(AB64*' Demand-Supply Gap'!J$124,2)</f>
        <v>0.27</v>
      </c>
      <c r="K64" s="33">
        <f>ROUND(AC64*' Demand-Supply Gap'!K$124,2)</f>
        <v>0.28000000000000003</v>
      </c>
      <c r="L64" s="33">
        <f>ROUND(AD64*' Demand-Supply Gap'!L$124,2)</f>
        <v>0.28999999999999998</v>
      </c>
      <c r="M64" s="33">
        <f>ROUND(AE64*' Demand-Supply Gap'!M$124,2)</f>
        <v>0.3</v>
      </c>
      <c r="N64" s="33">
        <f>ROUND(AF64*' Demand-Supply Gap'!N$124,2)</f>
        <v>0.32</v>
      </c>
      <c r="O64" s="33">
        <f>ROUND(AG64*' Demand-Supply Gap'!O$124,2)</f>
        <v>0.33</v>
      </c>
      <c r="P64" s="33">
        <f>ROUND(AH64*' Demand-Supply Gap'!P$124,2)</f>
        <v>0.35</v>
      </c>
      <c r="Q64" s="33">
        <f>ROUND(AI64*' Demand-Supply Gap'!Q$124,2)</f>
        <v>0.37</v>
      </c>
      <c r="R64" s="33">
        <f>ROUND(AJ64*' Demand-Supply Gap'!R$124,2)</f>
        <v>0.39</v>
      </c>
      <c r="S64" s="44">
        <f>ROUND(AK64*' Demand-Supply Gap'!S$124,2)</f>
        <v>0.41</v>
      </c>
      <c r="T64" s="376"/>
      <c r="U64" s="461">
        <f t="shared" si="141"/>
        <v>4.7509060375603207E-2</v>
      </c>
      <c r="V64" s="252">
        <v>7.6917410000000019E-2</v>
      </c>
      <c r="W64" s="184">
        <v>7.6254600000000006E-2</v>
      </c>
      <c r="X64" s="184">
        <v>7.9194100000000017E-2</v>
      </c>
      <c r="Y64" s="184">
        <v>7.8177999999999997E-2</v>
      </c>
      <c r="Z64" s="184">
        <v>7.8155300000000011E-2</v>
      </c>
      <c r="AA64" s="184">
        <v>7.9059636000000016E-2</v>
      </c>
      <c r="AB64" s="184">
        <v>7.9499554E-2</v>
      </c>
      <c r="AC64" s="184">
        <v>7.9599603555555565E-2</v>
      </c>
      <c r="AD64" s="184">
        <v>7.9699653111111116E-2</v>
      </c>
      <c r="AE64" s="184">
        <v>7.9799702666666666E-2</v>
      </c>
      <c r="AF64" s="184">
        <v>7.9899752222222231E-2</v>
      </c>
      <c r="AG64" s="184">
        <v>7.9999801777777782E-2</v>
      </c>
      <c r="AH64" s="184">
        <v>8.0099851333333333E-2</v>
      </c>
      <c r="AI64" s="184">
        <v>8.0199900888888898E-2</v>
      </c>
      <c r="AJ64" s="184">
        <v>8.0299950444444448E-2</v>
      </c>
      <c r="AK64" s="184">
        <v>8.0399999999999999E-2</v>
      </c>
    </row>
    <row r="65" spans="1:37" s="28" customFormat="1" ht="15" x14ac:dyDescent="0.25">
      <c r="A65" s="32" t="s">
        <v>39</v>
      </c>
      <c r="B65" s="32" t="s">
        <v>109</v>
      </c>
      <c r="C65" s="68" t="s">
        <v>344</v>
      </c>
      <c r="D65" s="33">
        <f>ROUND(V65*' Demand-Supply Gap'!D$124,2)</f>
        <v>0.42</v>
      </c>
      <c r="E65" s="33">
        <f>ROUND(W65*' Demand-Supply Gap'!E$124,2)</f>
        <v>0.46</v>
      </c>
      <c r="F65" s="33">
        <f>ROUND(X65*' Demand-Supply Gap'!F$124,2)</f>
        <v>0.44</v>
      </c>
      <c r="G65" s="33">
        <f>ROUND(Y65*' Demand-Supply Gap'!G$124,2)</f>
        <v>0.42</v>
      </c>
      <c r="H65" s="33">
        <f>ROUND(Z65*' Demand-Supply Gap'!H$124,2)</f>
        <v>0.47</v>
      </c>
      <c r="I65" s="33">
        <f>ROUND(AA65*' Demand-Supply Gap'!I$124,2)</f>
        <v>0.45</v>
      </c>
      <c r="J65" s="33">
        <f>ROUND(AB65*' Demand-Supply Gap'!J$124,2)</f>
        <v>0.46</v>
      </c>
      <c r="K65" s="33">
        <f>ROUND(AC65*' Demand-Supply Gap'!K$124,2)</f>
        <v>0.47</v>
      </c>
      <c r="L65" s="33">
        <f>ROUND(AD65*' Demand-Supply Gap'!L$124,2)</f>
        <v>0.46</v>
      </c>
      <c r="M65" s="33">
        <f>ROUND(AE65*' Demand-Supply Gap'!M$124,2)</f>
        <v>0.48</v>
      </c>
      <c r="N65" s="33">
        <f>ROUND(AF65*' Demand-Supply Gap'!N$124,2)</f>
        <v>0.51</v>
      </c>
      <c r="O65" s="33">
        <f>ROUND(AG65*' Demand-Supply Gap'!O$124,2)</f>
        <v>0.54</v>
      </c>
      <c r="P65" s="33">
        <f>ROUND(AH65*' Demand-Supply Gap'!P$124,2)</f>
        <v>0.57999999999999996</v>
      </c>
      <c r="Q65" s="33">
        <f>ROUND(AI65*' Demand-Supply Gap'!Q$124,2)</f>
        <v>0.61</v>
      </c>
      <c r="R65" s="33">
        <f>ROUND(AJ65*' Demand-Supply Gap'!R$124,2)</f>
        <v>0.65</v>
      </c>
      <c r="S65" s="44">
        <f>ROUND(AK65*' Demand-Supply Gap'!S$124,2)</f>
        <v>0.69</v>
      </c>
      <c r="T65" s="376"/>
      <c r="U65" s="461">
        <f t="shared" si="141"/>
        <v>4.6081918643214648E-2</v>
      </c>
      <c r="V65" s="253">
        <f>V66-(SUM(V62:V64))</f>
        <v>0.13513088999999989</v>
      </c>
      <c r="W65" s="157">
        <f t="shared" ref="W65:Z65" si="142">W66-(SUM(W62:W64))</f>
        <v>0.13827814776999992</v>
      </c>
      <c r="X65" s="157">
        <f t="shared" si="142"/>
        <v>0.13637935509999988</v>
      </c>
      <c r="Y65" s="157">
        <f t="shared" si="142"/>
        <v>0.13386226300000004</v>
      </c>
      <c r="Z65" s="157">
        <f t="shared" si="142"/>
        <v>0.13808667899999993</v>
      </c>
      <c r="AA65" s="157">
        <f>AA66-(SUM(AA62:AA64))</f>
        <v>0.13267645733299993</v>
      </c>
      <c r="AB65" s="157">
        <f t="shared" ref="AB65:AK65" si="143">AB66-(SUM(AB62:AB64))</f>
        <v>0.1338470598926671</v>
      </c>
      <c r="AC65" s="157">
        <f t="shared" si="143"/>
        <v>0.13447144211570405</v>
      </c>
      <c r="AD65" s="157">
        <f t="shared" si="143"/>
        <v>0.12627833279231204</v>
      </c>
      <c r="AE65" s="157">
        <f t="shared" si="143"/>
        <v>0.127551982827253</v>
      </c>
      <c r="AF65" s="157">
        <f t="shared" si="143"/>
        <v>0.12882563286219595</v>
      </c>
      <c r="AG65" s="157">
        <f t="shared" si="143"/>
        <v>0.13009928289713801</v>
      </c>
      <c r="AH65" s="157">
        <f t="shared" si="143"/>
        <v>0.13137293293208008</v>
      </c>
      <c r="AI65" s="157">
        <f t="shared" si="143"/>
        <v>0.13264658296702092</v>
      </c>
      <c r="AJ65" s="157">
        <f t="shared" si="143"/>
        <v>0.13392023300196298</v>
      </c>
      <c r="AK65" s="157">
        <f t="shared" si="143"/>
        <v>0.13519388303690505</v>
      </c>
    </row>
    <row r="66" spans="1:37" s="28" customFormat="1" ht="15.75" thickBot="1" x14ac:dyDescent="0.3">
      <c r="A66" s="225" t="s">
        <v>39</v>
      </c>
      <c r="B66" s="225" t="s">
        <v>109</v>
      </c>
      <c r="C66" s="226" t="s">
        <v>58</v>
      </c>
      <c r="D66" s="227">
        <f>ROUND(V66*' Demand-Supply Gap'!D$124,2)</f>
        <v>3.14</v>
      </c>
      <c r="E66" s="227">
        <f>ROUND(W66*' Demand-Supply Gap'!E$124,2)</f>
        <v>3.29</v>
      </c>
      <c r="F66" s="227">
        <f>ROUND(X66*' Demand-Supply Gap'!F$124,2)</f>
        <v>3.26</v>
      </c>
      <c r="G66" s="227">
        <f>ROUND(Y66*' Demand-Supply Gap'!G$124,2)</f>
        <v>3.16</v>
      </c>
      <c r="H66" s="227">
        <f>ROUND(Z66*' Demand-Supply Gap'!H$124,2)</f>
        <v>3.42</v>
      </c>
      <c r="I66" s="227">
        <f>ROUND(AA66*' Demand-Supply Gap'!I$124,2)</f>
        <v>3.38</v>
      </c>
      <c r="J66" s="227">
        <f>ROUND(AB66*' Demand-Supply Gap'!J$124,2)</f>
        <v>3.43</v>
      </c>
      <c r="K66" s="227">
        <f>ROUND(AC66*' Demand-Supply Gap'!K$124,2)</f>
        <v>3.53</v>
      </c>
      <c r="L66" s="227">
        <f>ROUND(AD66*' Demand-Supply Gap'!L$124,2)</f>
        <v>3.65</v>
      </c>
      <c r="M66" s="227">
        <f>ROUND(AE66*' Demand-Supply Gap'!M$124,2)</f>
        <v>3.8</v>
      </c>
      <c r="N66" s="227">
        <f>ROUND(AF66*' Demand-Supply Gap'!N$124,2)</f>
        <v>3.98</v>
      </c>
      <c r="O66" s="227">
        <f>ROUND(AG66*' Demand-Supply Gap'!O$124,2)</f>
        <v>4.18</v>
      </c>
      <c r="P66" s="227">
        <f>ROUND(AH66*' Demand-Supply Gap'!P$124,2)</f>
        <v>4.3899999999999997</v>
      </c>
      <c r="Q66" s="227">
        <f>ROUND(AI66*' Demand-Supply Gap'!Q$124,2)</f>
        <v>4.5999999999999996</v>
      </c>
      <c r="R66" s="227">
        <f>ROUND(AJ66*' Demand-Supply Gap'!R$124,2)</f>
        <v>4.8499999999999996</v>
      </c>
      <c r="S66" s="228">
        <f>ROUND(AK66*' Demand-Supply Gap'!S$124,2)</f>
        <v>5.12</v>
      </c>
      <c r="T66" s="476"/>
      <c r="U66" s="487"/>
      <c r="V66" s="254">
        <v>1</v>
      </c>
      <c r="W66" s="229">
        <v>1</v>
      </c>
      <c r="X66" s="229">
        <v>1</v>
      </c>
      <c r="Y66" s="229">
        <v>1</v>
      </c>
      <c r="Z66" s="229">
        <v>1</v>
      </c>
      <c r="AA66" s="229">
        <v>1</v>
      </c>
      <c r="AB66" s="229">
        <v>1</v>
      </c>
      <c r="AC66" s="229">
        <v>1</v>
      </c>
      <c r="AD66" s="229">
        <v>1</v>
      </c>
      <c r="AE66" s="229">
        <v>1</v>
      </c>
      <c r="AF66" s="229">
        <v>1</v>
      </c>
      <c r="AG66" s="229">
        <v>1</v>
      </c>
      <c r="AH66" s="229">
        <v>1</v>
      </c>
      <c r="AI66" s="229">
        <v>1</v>
      </c>
      <c r="AJ66" s="229">
        <v>1</v>
      </c>
      <c r="AK66" s="229">
        <v>1</v>
      </c>
    </row>
    <row r="67" spans="1:37" s="28" customFormat="1" ht="15" x14ac:dyDescent="0.25">
      <c r="A67" s="230" t="s">
        <v>39</v>
      </c>
      <c r="B67" s="230" t="s">
        <v>106</v>
      </c>
      <c r="C67" s="231" t="s">
        <v>389</v>
      </c>
      <c r="D67" s="232">
        <f>ROUND(V67*' Demand-Supply Gap'!D$133,2)</f>
        <v>9.6</v>
      </c>
      <c r="E67" s="232">
        <f>ROUND(W67*' Demand-Supply Gap'!E$133,2)</f>
        <v>9.8699999999999992</v>
      </c>
      <c r="F67" s="232">
        <f>ROUND(X67*' Demand-Supply Gap'!F$133,2)</f>
        <v>10.029999999999999</v>
      </c>
      <c r="G67" s="232">
        <f>ROUND(Y67*' Demand-Supply Gap'!G$133,2)</f>
        <v>10.1</v>
      </c>
      <c r="H67" s="232">
        <f>ROUND(Z67*' Demand-Supply Gap'!H$133,2)</f>
        <v>10.37</v>
      </c>
      <c r="I67" s="232">
        <f>ROUND(AA67*' Demand-Supply Gap'!I$133,2)</f>
        <v>10.029999999999999</v>
      </c>
      <c r="J67" s="232">
        <f>ROUND(AB67*' Demand-Supply Gap'!J$133,2)</f>
        <v>10.31</v>
      </c>
      <c r="K67" s="232">
        <f>ROUND(AC67*' Demand-Supply Gap'!K$133,2)</f>
        <v>10.7</v>
      </c>
      <c r="L67" s="232">
        <f>ROUND(AD67*' Demand-Supply Gap'!L$133,2)</f>
        <v>11.16</v>
      </c>
      <c r="M67" s="232">
        <f>ROUND(AE67*' Demand-Supply Gap'!M$133,2)</f>
        <v>11.75</v>
      </c>
      <c r="N67" s="232">
        <f>ROUND(AF67*' Demand-Supply Gap'!N$133,2)</f>
        <v>12.41</v>
      </c>
      <c r="O67" s="232">
        <f>ROUND(AG67*' Demand-Supply Gap'!O$133,2)</f>
        <v>13.16</v>
      </c>
      <c r="P67" s="232">
        <f>ROUND(AH67*' Demand-Supply Gap'!P$133,2)</f>
        <v>13.97</v>
      </c>
      <c r="Q67" s="232">
        <f>ROUND(AI67*' Demand-Supply Gap'!Q$133,2)</f>
        <v>14.77</v>
      </c>
      <c r="R67" s="232">
        <f>ROUND(AJ67*' Demand-Supply Gap'!R$133,2)</f>
        <v>15.7</v>
      </c>
      <c r="S67" s="249">
        <f>ROUND(AK67*' Demand-Supply Gap'!S$133,2)</f>
        <v>16.75</v>
      </c>
      <c r="T67" s="376"/>
      <c r="U67" s="461">
        <f>(S67/J67)^(1/9)-1</f>
        <v>5.5400631168946557E-2</v>
      </c>
      <c r="V67" s="255">
        <v>0.45629999999999998</v>
      </c>
      <c r="W67" s="233">
        <v>0.45304</v>
      </c>
      <c r="X67" s="233">
        <v>0.45679999999999998</v>
      </c>
      <c r="Y67" s="233">
        <v>0.45511999999999997</v>
      </c>
      <c r="Z67" s="233">
        <v>0.45660000000000001</v>
      </c>
      <c r="AA67" s="233">
        <v>0.4587</v>
      </c>
      <c r="AB67" s="233">
        <v>0.45819333333333401</v>
      </c>
      <c r="AC67" s="233">
        <v>0.45674962962963023</v>
      </c>
      <c r="AD67" s="233">
        <v>0.45530592592592645</v>
      </c>
      <c r="AE67" s="233">
        <v>0.45386222222222267</v>
      </c>
      <c r="AF67" s="233">
        <v>0.45241851851851889</v>
      </c>
      <c r="AG67" s="233">
        <v>0.45097481481481511</v>
      </c>
      <c r="AH67" s="233">
        <v>0.44953111111111133</v>
      </c>
      <c r="AI67" s="233">
        <v>0.44808740740740755</v>
      </c>
      <c r="AJ67" s="233">
        <v>0.44664370370370376</v>
      </c>
      <c r="AK67" s="233">
        <v>0.44519999999999998</v>
      </c>
    </row>
    <row r="68" spans="1:37" s="28" customFormat="1" ht="15" x14ac:dyDescent="0.25">
      <c r="A68" s="32" t="s">
        <v>39</v>
      </c>
      <c r="B68" s="32" t="s">
        <v>106</v>
      </c>
      <c r="C68" s="68" t="s">
        <v>342</v>
      </c>
      <c r="D68" s="33">
        <f>ROUND(V68*' Demand-Supply Gap'!D$133,2)</f>
        <v>5</v>
      </c>
      <c r="E68" s="33">
        <f>ROUND(W68*' Demand-Supply Gap'!E$133,2)</f>
        <v>5.17</v>
      </c>
      <c r="F68" s="33">
        <f>ROUND(X68*' Demand-Supply Gap'!F$133,2)</f>
        <v>5</v>
      </c>
      <c r="G68" s="33">
        <f>ROUND(Y68*' Demand-Supply Gap'!G$133,2)</f>
        <v>4.95</v>
      </c>
      <c r="H68" s="33">
        <f>ROUND(Z68*' Demand-Supply Gap'!H$133,2)</f>
        <v>5.0599999999999996</v>
      </c>
      <c r="I68" s="33">
        <f>ROUND(AA68*' Demand-Supply Gap'!I$133,2)</f>
        <v>4.8600000000000003</v>
      </c>
      <c r="J68" s="33">
        <f>ROUND(AB68*' Demand-Supply Gap'!J$133,2)</f>
        <v>4.8499999999999996</v>
      </c>
      <c r="K68" s="33">
        <f>ROUND(AC68*' Demand-Supply Gap'!K$133,2)</f>
        <v>5.08</v>
      </c>
      <c r="L68" s="33">
        <f>ROUND(AD68*' Demand-Supply Gap'!L$133,2)</f>
        <v>5.34</v>
      </c>
      <c r="M68" s="33">
        <f>ROUND(AE68*' Demand-Supply Gap'!M$133,2)</f>
        <v>5.67</v>
      </c>
      <c r="N68" s="33">
        <f>ROUND(AF68*' Demand-Supply Gap'!N$133,2)</f>
        <v>6.04</v>
      </c>
      <c r="O68" s="33">
        <f>ROUND(AG68*' Demand-Supply Gap'!O$133,2)</f>
        <v>6.45</v>
      </c>
      <c r="P68" s="33">
        <f>ROUND(AH68*' Demand-Supply Gap'!P$133,2)</f>
        <v>6.91</v>
      </c>
      <c r="Q68" s="33">
        <f>ROUND(AI68*' Demand-Supply Gap'!Q$133,2)</f>
        <v>7.36</v>
      </c>
      <c r="R68" s="33">
        <f>ROUND(AJ68*' Demand-Supply Gap'!R$133,2)</f>
        <v>7.89</v>
      </c>
      <c r="S68" s="44">
        <f>ROUND(AK68*' Demand-Supply Gap'!S$133,2)</f>
        <v>8.49</v>
      </c>
      <c r="T68" s="376"/>
      <c r="U68" s="461">
        <f t="shared" ref="U68:U70" si="144">(S68/J68)^(1/9)-1</f>
        <v>6.4188200068330703E-2</v>
      </c>
      <c r="V68" s="253">
        <v>0.23779999999999998</v>
      </c>
      <c r="W68" s="157">
        <v>0.23748</v>
      </c>
      <c r="X68" s="157">
        <v>0.22769999999999999</v>
      </c>
      <c r="Y68" s="157">
        <v>0.22284000000000001</v>
      </c>
      <c r="Z68" s="157">
        <v>0.22251999999999997</v>
      </c>
      <c r="AA68" s="157">
        <v>0.22229999999999997</v>
      </c>
      <c r="AB68" s="350">
        <v>0.21571599999999999</v>
      </c>
      <c r="AC68" s="350">
        <v>0.21681422222222221</v>
      </c>
      <c r="AD68" s="350">
        <v>0.21791244444444444</v>
      </c>
      <c r="AE68" s="350">
        <v>0.21901066666666666</v>
      </c>
      <c r="AF68" s="350">
        <v>0.22010888888888888</v>
      </c>
      <c r="AG68" s="350">
        <v>0.2212071111111111</v>
      </c>
      <c r="AH68" s="350">
        <v>0.22230533333333333</v>
      </c>
      <c r="AI68" s="350">
        <v>0.22340355555555555</v>
      </c>
      <c r="AJ68" s="350">
        <v>0.22450177777777777</v>
      </c>
      <c r="AK68" s="350">
        <v>0.22559999999999999</v>
      </c>
    </row>
    <row r="69" spans="1:37" s="28" customFormat="1" ht="15" x14ac:dyDescent="0.25">
      <c r="A69" s="32" t="s">
        <v>39</v>
      </c>
      <c r="B69" s="32" t="s">
        <v>106</v>
      </c>
      <c r="C69" s="68" t="s">
        <v>343</v>
      </c>
      <c r="D69" s="33">
        <f>ROUND(V69*' Demand-Supply Gap'!D$133,2)</f>
        <v>1.86</v>
      </c>
      <c r="E69" s="33">
        <f>ROUND(W69*' Demand-Supply Gap'!E$133,2)</f>
        <v>1.98</v>
      </c>
      <c r="F69" s="33">
        <f>ROUND(X69*' Demand-Supply Gap'!F$133,2)</f>
        <v>2.0499999999999998</v>
      </c>
      <c r="G69" s="33">
        <f>ROUND(Y69*' Demand-Supply Gap'!G$133,2)</f>
        <v>1.9</v>
      </c>
      <c r="H69" s="33">
        <f>ROUND(Z69*' Demand-Supply Gap'!H$133,2)</f>
        <v>2</v>
      </c>
      <c r="I69" s="33">
        <f>ROUND(AA69*' Demand-Supply Gap'!I$133,2)</f>
        <v>1.97</v>
      </c>
      <c r="J69" s="33">
        <f>ROUND(AB69*' Demand-Supply Gap'!J$133,2)</f>
        <v>1.99</v>
      </c>
      <c r="K69" s="33">
        <f>ROUND(AC69*' Demand-Supply Gap'!K$133,2)</f>
        <v>2.0699999999999998</v>
      </c>
      <c r="L69" s="33">
        <f>ROUND(AD69*' Demand-Supply Gap'!L$133,2)</f>
        <v>2.17</v>
      </c>
      <c r="M69" s="33">
        <f>ROUND(AE69*' Demand-Supply Gap'!M$133,2)</f>
        <v>2.2999999999999998</v>
      </c>
      <c r="N69" s="33">
        <f>ROUND(AF69*' Demand-Supply Gap'!N$133,2)</f>
        <v>2.44</v>
      </c>
      <c r="O69" s="33">
        <f>ROUND(AG69*' Demand-Supply Gap'!O$133,2)</f>
        <v>2.6</v>
      </c>
      <c r="P69" s="33">
        <f>ROUND(AH69*' Demand-Supply Gap'!P$133,2)</f>
        <v>2.77</v>
      </c>
      <c r="Q69" s="33">
        <f>ROUND(AI69*' Demand-Supply Gap'!Q$133,2)</f>
        <v>2.94</v>
      </c>
      <c r="R69" s="33">
        <f>ROUND(AJ69*' Demand-Supply Gap'!R$133,2)</f>
        <v>3.14</v>
      </c>
      <c r="S69" s="44">
        <f>ROUND(AK69*' Demand-Supply Gap'!S$133,2)</f>
        <v>3.37</v>
      </c>
      <c r="T69" s="376"/>
      <c r="U69" s="461">
        <f t="shared" si="144"/>
        <v>6.0277748433838374E-2</v>
      </c>
      <c r="V69" s="252">
        <v>8.8599999999999998E-2</v>
      </c>
      <c r="W69" s="184">
        <v>9.0900000000000009E-2</v>
      </c>
      <c r="X69" s="184">
        <v>9.3200000000000005E-2</v>
      </c>
      <c r="Y69" s="184">
        <v>8.5500000000000007E-2</v>
      </c>
      <c r="Z69" s="184">
        <v>8.7800000000000003E-2</v>
      </c>
      <c r="AA69" s="184">
        <v>9.01E-2</v>
      </c>
      <c r="AB69" s="184">
        <v>8.8399999999999992E-2</v>
      </c>
      <c r="AC69" s="184">
        <v>8.8533333333333325E-2</v>
      </c>
      <c r="AD69" s="184">
        <v>8.8666666666666658E-2</v>
      </c>
      <c r="AE69" s="184">
        <v>8.879999999999999E-2</v>
      </c>
      <c r="AF69" s="184">
        <v>8.8933333333333323E-2</v>
      </c>
      <c r="AG69" s="184">
        <v>8.9066666666666655E-2</v>
      </c>
      <c r="AH69" s="184">
        <v>8.9199999999999988E-2</v>
      </c>
      <c r="AI69" s="184">
        <v>8.933333333333332E-2</v>
      </c>
      <c r="AJ69" s="184">
        <v>8.9466666666666653E-2</v>
      </c>
      <c r="AK69" s="184">
        <v>8.9599999999999985E-2</v>
      </c>
    </row>
    <row r="70" spans="1:37" s="28" customFormat="1" ht="15" x14ac:dyDescent="0.25">
      <c r="A70" s="32" t="s">
        <v>39</v>
      </c>
      <c r="B70" s="32" t="s">
        <v>106</v>
      </c>
      <c r="C70" s="68" t="s">
        <v>344</v>
      </c>
      <c r="D70" s="33">
        <f>ROUND(V70*' Demand-Supply Gap'!D$133,2)</f>
        <v>4.57</v>
      </c>
      <c r="E70" s="33">
        <f>ROUND(W70*' Demand-Supply Gap'!E$133,2)</f>
        <v>4.76</v>
      </c>
      <c r="F70" s="33">
        <f>ROUND(X70*' Demand-Supply Gap'!F$133,2)</f>
        <v>4.88</v>
      </c>
      <c r="G70" s="33">
        <f>ROUND(Y70*' Demand-Supply Gap'!G$133,2)</f>
        <v>5.25</v>
      </c>
      <c r="H70" s="33">
        <f>ROUND(Z70*' Demand-Supply Gap'!H$133,2)</f>
        <v>5.3</v>
      </c>
      <c r="I70" s="33">
        <f>ROUND(AA70*' Demand-Supply Gap'!I$133,2)</f>
        <v>5</v>
      </c>
      <c r="J70" s="33">
        <f>ROUND(AB70*' Demand-Supply Gap'!J$133,2)</f>
        <v>5.35</v>
      </c>
      <c r="K70" s="33">
        <f>ROUND(AC70*' Demand-Supply Gap'!K$133,2)</f>
        <v>5.57</v>
      </c>
      <c r="L70" s="33">
        <f>ROUND(AD70*' Demand-Supply Gap'!L$133,2)</f>
        <v>5.84</v>
      </c>
      <c r="M70" s="33">
        <f>ROUND(AE70*' Demand-Supply Gap'!M$133,2)</f>
        <v>6.17</v>
      </c>
      <c r="N70" s="33">
        <f>ROUND(AF70*' Demand-Supply Gap'!N$133,2)</f>
        <v>6.54</v>
      </c>
      <c r="O70" s="33">
        <f>ROUND(AG70*' Demand-Supply Gap'!O$133,2)</f>
        <v>6.97</v>
      </c>
      <c r="P70" s="33">
        <f>ROUND(AH70*' Demand-Supply Gap'!P$133,2)</f>
        <v>7.42</v>
      </c>
      <c r="Q70" s="33">
        <f>ROUND(AI70*' Demand-Supply Gap'!Q$133,2)</f>
        <v>7.88</v>
      </c>
      <c r="R70" s="33">
        <f>ROUND(AJ70*' Demand-Supply Gap'!R$133,2)</f>
        <v>8.41</v>
      </c>
      <c r="S70" s="44">
        <f>ROUND(AK70*' Demand-Supply Gap'!S$133,2)</f>
        <v>9.02</v>
      </c>
      <c r="T70" s="376"/>
      <c r="U70" s="461">
        <f t="shared" si="144"/>
        <v>5.9755945439213365E-2</v>
      </c>
      <c r="V70" s="253">
        <f>1-SUM(V67:V69)</f>
        <v>0.21730000000000005</v>
      </c>
      <c r="W70" s="157">
        <f t="shared" ref="W70" si="145">1-SUM(W67:W69)</f>
        <v>0.21858</v>
      </c>
      <c r="X70" s="157">
        <f t="shared" ref="X70" si="146">1-SUM(X67:X69)</f>
        <v>0.22229999999999994</v>
      </c>
      <c r="Y70" s="157">
        <f t="shared" ref="Y70" si="147">1-SUM(Y67:Y69)</f>
        <v>0.23653999999999997</v>
      </c>
      <c r="Z70" s="157">
        <f t="shared" ref="Z70" si="148">1-SUM(Z67:Z69)</f>
        <v>0.23308000000000006</v>
      </c>
      <c r="AA70" s="157">
        <f t="shared" ref="AA70" si="149">1-SUM(AA67:AA69)</f>
        <v>0.2289000000000001</v>
      </c>
      <c r="AB70" s="157">
        <f t="shared" ref="AB70" si="150">1-SUM(AB67:AB69)</f>
        <v>0.23769066666666594</v>
      </c>
      <c r="AC70" s="157">
        <f t="shared" ref="AC70" si="151">1-SUM(AC67:AC69)</f>
        <v>0.23790281481481423</v>
      </c>
      <c r="AD70" s="157">
        <f t="shared" ref="AD70" si="152">1-SUM(AD67:AD69)</f>
        <v>0.23811496296296242</v>
      </c>
      <c r="AE70" s="157">
        <f t="shared" ref="AE70" si="153">1-SUM(AE67:AE69)</f>
        <v>0.23832711111111071</v>
      </c>
      <c r="AF70" s="157">
        <f t="shared" ref="AF70" si="154">1-SUM(AF67:AF69)</f>
        <v>0.2385392592592589</v>
      </c>
      <c r="AG70" s="157">
        <f t="shared" ref="AG70" si="155">1-SUM(AG67:AG69)</f>
        <v>0.23875140740740719</v>
      </c>
      <c r="AH70" s="157">
        <f t="shared" ref="AH70" si="156">1-SUM(AH67:AH69)</f>
        <v>0.23896355555555537</v>
      </c>
      <c r="AI70" s="157">
        <f t="shared" ref="AI70" si="157">1-SUM(AI67:AI69)</f>
        <v>0.23917570370370367</v>
      </c>
      <c r="AJ70" s="157">
        <f t="shared" ref="AJ70" si="158">1-SUM(AJ67:AJ69)</f>
        <v>0.23938785185185174</v>
      </c>
      <c r="AK70" s="157">
        <f t="shared" ref="AK70" si="159">1-SUM(AK67:AK69)</f>
        <v>0.23960000000000004</v>
      </c>
    </row>
    <row r="71" spans="1:37" s="28" customFormat="1" ht="15.75" thickBot="1" x14ac:dyDescent="0.3">
      <c r="A71" s="225" t="s">
        <v>39</v>
      </c>
      <c r="B71" s="225" t="s">
        <v>106</v>
      </c>
      <c r="C71" s="226" t="s">
        <v>58</v>
      </c>
      <c r="D71" s="227">
        <f>ROUND(V71*' Demand-Supply Gap'!D$133,2)</f>
        <v>21.04</v>
      </c>
      <c r="E71" s="227">
        <f>ROUND(W71*' Demand-Supply Gap'!E$133,2)</f>
        <v>21.79</v>
      </c>
      <c r="F71" s="227">
        <f>ROUND(X71*' Demand-Supply Gap'!F$133,2)</f>
        <v>21.96</v>
      </c>
      <c r="G71" s="227">
        <f>ROUND(Y71*' Demand-Supply Gap'!G$133,2)</f>
        <v>22.19</v>
      </c>
      <c r="H71" s="227">
        <f>ROUND(Z71*' Demand-Supply Gap'!H$133,2)</f>
        <v>22.72</v>
      </c>
      <c r="I71" s="227">
        <f>ROUND(AA71*' Demand-Supply Gap'!I$133,2)</f>
        <v>21.86</v>
      </c>
      <c r="J71" s="227">
        <f>ROUND(AB71*' Demand-Supply Gap'!J$133,2)</f>
        <v>22.51</v>
      </c>
      <c r="K71" s="227">
        <f>ROUND(AC71*' Demand-Supply Gap'!K$133,2)</f>
        <v>23.42</v>
      </c>
      <c r="L71" s="227">
        <f>ROUND(AD71*' Demand-Supply Gap'!L$133,2)</f>
        <v>24.51</v>
      </c>
      <c r="M71" s="227">
        <f>ROUND(AE71*' Demand-Supply Gap'!M$133,2)</f>
        <v>25.88</v>
      </c>
      <c r="N71" s="227">
        <f>ROUND(AF71*' Demand-Supply Gap'!N$133,2)</f>
        <v>27.43</v>
      </c>
      <c r="O71" s="227">
        <f>ROUND(AG71*' Demand-Supply Gap'!O$133,2)</f>
        <v>29.18</v>
      </c>
      <c r="P71" s="227">
        <f>ROUND(AH71*' Demand-Supply Gap'!P$133,2)</f>
        <v>31.07</v>
      </c>
      <c r="Q71" s="227">
        <f>ROUND(AI71*' Demand-Supply Gap'!Q$133,2)</f>
        <v>32.950000000000003</v>
      </c>
      <c r="R71" s="227">
        <f>ROUND(AJ71*' Demand-Supply Gap'!R$133,2)</f>
        <v>35.15</v>
      </c>
      <c r="S71" s="228">
        <f>ROUND(AK71*' Demand-Supply Gap'!S$133,2)</f>
        <v>37.630000000000003</v>
      </c>
      <c r="T71" s="476"/>
      <c r="U71" s="487"/>
      <c r="V71" s="254">
        <f>SUM(V67:V70)</f>
        <v>1</v>
      </c>
      <c r="W71" s="229">
        <f t="shared" ref="W71" si="160">SUM(W67:W70)</f>
        <v>1</v>
      </c>
      <c r="X71" s="229">
        <f t="shared" ref="X71" si="161">SUM(X67:X70)</f>
        <v>1</v>
      </c>
      <c r="Y71" s="229">
        <f t="shared" ref="Y71" si="162">SUM(Y67:Y70)</f>
        <v>1</v>
      </c>
      <c r="Z71" s="229">
        <f t="shared" ref="Z71" si="163">SUM(Z67:Z70)</f>
        <v>1</v>
      </c>
      <c r="AA71" s="229">
        <f t="shared" ref="AA71" si="164">SUM(AA67:AA70)</f>
        <v>1</v>
      </c>
      <c r="AB71" s="229">
        <f t="shared" ref="AB71" si="165">SUM(AB67:AB70)</f>
        <v>1</v>
      </c>
      <c r="AC71" s="229">
        <f t="shared" ref="AC71" si="166">SUM(AC67:AC70)</f>
        <v>1</v>
      </c>
      <c r="AD71" s="229">
        <f t="shared" ref="AD71" si="167">SUM(AD67:AD70)</f>
        <v>1</v>
      </c>
      <c r="AE71" s="229">
        <f t="shared" ref="AE71" si="168">SUM(AE67:AE70)</f>
        <v>1</v>
      </c>
      <c r="AF71" s="229">
        <f t="shared" ref="AF71" si="169">SUM(AF67:AF70)</f>
        <v>1</v>
      </c>
      <c r="AG71" s="229">
        <f t="shared" ref="AG71" si="170">SUM(AG67:AG70)</f>
        <v>1</v>
      </c>
      <c r="AH71" s="229">
        <f t="shared" ref="AH71" si="171">SUM(AH67:AH70)</f>
        <v>1</v>
      </c>
      <c r="AI71" s="229">
        <f t="shared" ref="AI71" si="172">SUM(AI67:AI70)</f>
        <v>1</v>
      </c>
      <c r="AJ71" s="229">
        <f t="shared" ref="AJ71" si="173">SUM(AJ67:AJ70)</f>
        <v>1</v>
      </c>
      <c r="AK71" s="229">
        <f t="shared" ref="AK71" si="174">SUM(AK67:AK70)</f>
        <v>1</v>
      </c>
    </row>
    <row r="72" spans="1:37" s="28" customFormat="1" ht="15" x14ac:dyDescent="0.25">
      <c r="A72" s="230" t="s">
        <v>39</v>
      </c>
      <c r="B72" s="230" t="s">
        <v>259</v>
      </c>
      <c r="C72" s="231" t="s">
        <v>389</v>
      </c>
      <c r="D72" s="232">
        <f>ROUND(V72*' Demand-Supply Gap'!D$142,2)</f>
        <v>6.81</v>
      </c>
      <c r="E72" s="232">
        <f>ROUND(W72*' Demand-Supply Gap'!E$142,2)</f>
        <v>6.89</v>
      </c>
      <c r="F72" s="232">
        <f>ROUND(X72*' Demand-Supply Gap'!F$142,2)</f>
        <v>6.91</v>
      </c>
      <c r="G72" s="232">
        <f>ROUND(Y72*' Demand-Supply Gap'!G$142,2)</f>
        <v>6.9</v>
      </c>
      <c r="H72" s="232">
        <f>ROUND(Z72*' Demand-Supply Gap'!H$142,2)</f>
        <v>7.07</v>
      </c>
      <c r="I72" s="232">
        <f>ROUND(AA72*' Demand-Supply Gap'!I$142,2)</f>
        <v>6.71</v>
      </c>
      <c r="J72" s="232">
        <f>ROUND(AB72*' Demand-Supply Gap'!J$142,2)</f>
        <v>6.84</v>
      </c>
      <c r="K72" s="232">
        <f>ROUND(AC72*' Demand-Supply Gap'!K$142,2)</f>
        <v>7.08</v>
      </c>
      <c r="L72" s="232">
        <f>ROUND(AD72*' Demand-Supply Gap'!L$142,2)</f>
        <v>7.38</v>
      </c>
      <c r="M72" s="232">
        <f>ROUND(AE72*' Demand-Supply Gap'!M$142,2)</f>
        <v>7.75</v>
      </c>
      <c r="N72" s="232">
        <f>ROUND(AF72*' Demand-Supply Gap'!N$142,2)</f>
        <v>8.17</v>
      </c>
      <c r="O72" s="232">
        <f>ROUND(AG72*' Demand-Supply Gap'!O$142,2)</f>
        <v>8.65</v>
      </c>
      <c r="P72" s="232">
        <f>ROUND(AH72*' Demand-Supply Gap'!P$142,2)</f>
        <v>9.17</v>
      </c>
      <c r="Q72" s="232">
        <f>ROUND(AI72*' Demand-Supply Gap'!Q$142,2)</f>
        <v>9.67</v>
      </c>
      <c r="R72" s="232">
        <f>ROUND(AJ72*' Demand-Supply Gap'!R$142,2)</f>
        <v>10.27</v>
      </c>
      <c r="S72" s="249">
        <f>ROUND(AK72*' Demand-Supply Gap'!S$142,2)</f>
        <v>10.94</v>
      </c>
      <c r="T72" s="376"/>
      <c r="U72" s="461">
        <f>(S72/J72)^(1/9)-1</f>
        <v>5.3567481996737776E-2</v>
      </c>
      <c r="V72" s="255">
        <v>0.49663000000000002</v>
      </c>
      <c r="W72" s="233">
        <v>0.50217311752999994</v>
      </c>
      <c r="X72" s="233">
        <v>0.4991219241</v>
      </c>
      <c r="Y72" s="233">
        <v>0.49873343699999995</v>
      </c>
      <c r="Z72" s="233">
        <v>0.50341230999999997</v>
      </c>
      <c r="AA72" s="233">
        <v>0.49951639566999995</v>
      </c>
      <c r="AB72" s="233">
        <v>0.49646413351400004</v>
      </c>
      <c r="AC72" s="233">
        <v>0.49577922979022226</v>
      </c>
      <c r="AD72" s="233">
        <v>0.49509432606644449</v>
      </c>
      <c r="AE72" s="233">
        <v>0.49440942234266672</v>
      </c>
      <c r="AF72" s="233">
        <v>0.49372451861888894</v>
      </c>
      <c r="AG72" s="233">
        <v>0.49303961489511117</v>
      </c>
      <c r="AH72" s="233">
        <v>0.49235471117133339</v>
      </c>
      <c r="AI72" s="233">
        <v>0.49166980744755562</v>
      </c>
      <c r="AJ72" s="233">
        <v>0.49098490372377784</v>
      </c>
      <c r="AK72" s="233">
        <v>0.49030000000000007</v>
      </c>
    </row>
    <row r="73" spans="1:37" s="28" customFormat="1" ht="15" x14ac:dyDescent="0.25">
      <c r="A73" s="32" t="s">
        <v>39</v>
      </c>
      <c r="B73" s="32" t="s">
        <v>259</v>
      </c>
      <c r="C73" s="68" t="s">
        <v>342</v>
      </c>
      <c r="D73" s="33">
        <f>ROUND(V73*' Demand-Supply Gap'!D$142,2)</f>
        <v>3.44</v>
      </c>
      <c r="E73" s="33">
        <f>ROUND(W73*' Demand-Supply Gap'!E$142,2)</f>
        <v>3.5</v>
      </c>
      <c r="F73" s="33">
        <f>ROUND(X73*' Demand-Supply Gap'!F$142,2)</f>
        <v>3.52</v>
      </c>
      <c r="G73" s="33">
        <f>ROUND(Y73*' Demand-Supply Gap'!G$142,2)</f>
        <v>3.55</v>
      </c>
      <c r="H73" s="33">
        <f>ROUND(Z73*' Demand-Supply Gap'!H$142,2)</f>
        <v>3.53</v>
      </c>
      <c r="I73" s="33">
        <f>ROUND(AA73*' Demand-Supply Gap'!I$142,2)</f>
        <v>3.37</v>
      </c>
      <c r="J73" s="33">
        <f>ROUND(AB73*' Demand-Supply Gap'!J$142,2)</f>
        <v>3.45</v>
      </c>
      <c r="K73" s="33">
        <f>ROUND(AC73*' Demand-Supply Gap'!K$142,2)</f>
        <v>3.59</v>
      </c>
      <c r="L73" s="33">
        <f>ROUND(AD73*' Demand-Supply Gap'!L$142,2)</f>
        <v>3.76</v>
      </c>
      <c r="M73" s="33">
        <f>ROUND(AE73*' Demand-Supply Gap'!M$142,2)</f>
        <v>3.97</v>
      </c>
      <c r="N73" s="33">
        <f>ROUND(AF73*' Demand-Supply Gap'!N$142,2)</f>
        <v>4.2</v>
      </c>
      <c r="O73" s="33">
        <f>ROUND(AG73*' Demand-Supply Gap'!O$142,2)</f>
        <v>4.47</v>
      </c>
      <c r="P73" s="33">
        <f>ROUND(AH73*' Demand-Supply Gap'!P$142,2)</f>
        <v>4.76</v>
      </c>
      <c r="Q73" s="33">
        <f>ROUND(AI73*' Demand-Supply Gap'!Q$142,2)</f>
        <v>5.05</v>
      </c>
      <c r="R73" s="33">
        <f>ROUND(AJ73*' Demand-Supply Gap'!R$142,2)</f>
        <v>5.39</v>
      </c>
      <c r="S73" s="44">
        <f>ROUND(AK73*' Demand-Supply Gap'!S$142,2)</f>
        <v>5.77</v>
      </c>
      <c r="T73" s="376"/>
      <c r="U73" s="461">
        <f t="shared" ref="U73:U75" si="175">(S73/J73)^(1/9)-1</f>
        <v>5.8808485391252274E-2</v>
      </c>
      <c r="V73" s="253">
        <v>0.25122169999999999</v>
      </c>
      <c r="W73" s="157">
        <v>0.25519413470000002</v>
      </c>
      <c r="X73" s="157">
        <v>0.25413413489999997</v>
      </c>
      <c r="Y73" s="157">
        <v>0.25612629999999997</v>
      </c>
      <c r="Z73" s="157">
        <v>0.25111678999999998</v>
      </c>
      <c r="AA73" s="157">
        <v>0.2507122671</v>
      </c>
      <c r="AB73" s="350">
        <v>0.25042439040000003</v>
      </c>
      <c r="AC73" s="350">
        <v>0.25131056924444445</v>
      </c>
      <c r="AD73" s="350">
        <v>0.25219674808888892</v>
      </c>
      <c r="AE73" s="350">
        <v>0.25308292693333334</v>
      </c>
      <c r="AF73" s="350">
        <v>0.25396910577777781</v>
      </c>
      <c r="AG73" s="350">
        <v>0.25485528462222223</v>
      </c>
      <c r="AH73" s="350">
        <v>0.25574146346666671</v>
      </c>
      <c r="AI73" s="350">
        <v>0.25662764231111113</v>
      </c>
      <c r="AJ73" s="350">
        <v>0.2575138211555556</v>
      </c>
      <c r="AK73" s="350">
        <v>0.25840000000000007</v>
      </c>
    </row>
    <row r="74" spans="1:37" s="28" customFormat="1" ht="15" x14ac:dyDescent="0.25">
      <c r="A74" s="32" t="s">
        <v>39</v>
      </c>
      <c r="B74" s="32" t="s">
        <v>259</v>
      </c>
      <c r="C74" s="68" t="s">
        <v>343</v>
      </c>
      <c r="D74" s="33">
        <f>ROUND(V74*' Demand-Supply Gap'!D$142,2)</f>
        <v>1.28</v>
      </c>
      <c r="E74" s="33">
        <f>ROUND(W74*' Demand-Supply Gap'!E$142,2)</f>
        <v>1.33</v>
      </c>
      <c r="F74" s="33">
        <f>ROUND(X74*' Demand-Supply Gap'!F$142,2)</f>
        <v>1.29</v>
      </c>
      <c r="G74" s="33">
        <f>ROUND(Y74*' Demand-Supply Gap'!G$142,2)</f>
        <v>1.26</v>
      </c>
      <c r="H74" s="33">
        <f>ROUND(Z74*' Demand-Supply Gap'!H$142,2)</f>
        <v>1.31</v>
      </c>
      <c r="I74" s="33">
        <f>ROUND(AA74*' Demand-Supply Gap'!I$142,2)</f>
        <v>1.26</v>
      </c>
      <c r="J74" s="33">
        <f>ROUND(AB74*' Demand-Supply Gap'!J$142,2)</f>
        <v>1.3</v>
      </c>
      <c r="K74" s="33">
        <f>ROUND(AC74*' Demand-Supply Gap'!K$142,2)</f>
        <v>1.36</v>
      </c>
      <c r="L74" s="33">
        <f>ROUND(AD74*' Demand-Supply Gap'!L$142,2)</f>
        <v>1.4</v>
      </c>
      <c r="M74" s="33">
        <f>ROUND(AE74*' Demand-Supply Gap'!M$142,2)</f>
        <v>1.48</v>
      </c>
      <c r="N74" s="33">
        <f>ROUND(AF74*' Demand-Supply Gap'!N$142,2)</f>
        <v>1.56</v>
      </c>
      <c r="O74" s="33">
        <f>ROUND(AG74*' Demand-Supply Gap'!O$142,2)</f>
        <v>1.65</v>
      </c>
      <c r="P74" s="33">
        <f>ROUND(AH74*' Demand-Supply Gap'!P$142,2)</f>
        <v>1.75</v>
      </c>
      <c r="Q74" s="33">
        <f>ROUND(AI74*' Demand-Supply Gap'!Q$142,2)</f>
        <v>1.86</v>
      </c>
      <c r="R74" s="33">
        <f>ROUND(AJ74*' Demand-Supply Gap'!R$142,2)</f>
        <v>1.97</v>
      </c>
      <c r="S74" s="44">
        <f>ROUND(AK74*' Demand-Supply Gap'!S$142,2)</f>
        <v>2.11</v>
      </c>
      <c r="T74" s="376"/>
      <c r="U74" s="461">
        <f t="shared" si="175"/>
        <v>5.5288028600046557E-2</v>
      </c>
      <c r="V74" s="252">
        <v>9.3191740999999995E-2</v>
      </c>
      <c r="W74" s="184">
        <v>9.7125459999999997E-2</v>
      </c>
      <c r="X74" s="184">
        <v>9.3419410000000008E-2</v>
      </c>
      <c r="Y74" s="184">
        <v>9.1317800000000005E-2</v>
      </c>
      <c r="Z74" s="184">
        <v>9.3155299999999996E-2</v>
      </c>
      <c r="AA74" s="184">
        <v>9.4059636000000002E-2</v>
      </c>
      <c r="AB74" s="184">
        <v>9.4499553999999986E-2</v>
      </c>
      <c r="AC74" s="184">
        <v>9.4939471999999997E-2</v>
      </c>
      <c r="AD74" s="184">
        <v>9.4116909035713986E-2</v>
      </c>
      <c r="AE74" s="184">
        <v>9.4150989571429006E-2</v>
      </c>
      <c r="AF74" s="184">
        <v>9.4185070107142999E-2</v>
      </c>
      <c r="AG74" s="184">
        <v>9.4219150642856991E-2</v>
      </c>
      <c r="AH74" s="184">
        <v>9.4253231178570984E-2</v>
      </c>
      <c r="AI74" s="184">
        <v>9.4287311714286004E-2</v>
      </c>
      <c r="AJ74" s="184">
        <v>9.4321392249999997E-2</v>
      </c>
      <c r="AK74" s="184">
        <v>9.435547278571399E-2</v>
      </c>
    </row>
    <row r="75" spans="1:37" s="28" customFormat="1" ht="15" x14ac:dyDescent="0.25">
      <c r="A75" s="32" t="s">
        <v>39</v>
      </c>
      <c r="B75" s="32" t="s">
        <v>259</v>
      </c>
      <c r="C75" s="68" t="s">
        <v>344</v>
      </c>
      <c r="D75" s="33">
        <f>ROUND(V75*' Demand-Supply Gap'!D$142,2)</f>
        <v>2.1800000000000002</v>
      </c>
      <c r="E75" s="33">
        <f>ROUND(W75*' Demand-Supply Gap'!E$142,2)</f>
        <v>2</v>
      </c>
      <c r="F75" s="33">
        <f>ROUND(X75*' Demand-Supply Gap'!F$142,2)</f>
        <v>2.12</v>
      </c>
      <c r="G75" s="33">
        <f>ROUND(Y75*' Demand-Supply Gap'!G$142,2)</f>
        <v>2.13</v>
      </c>
      <c r="H75" s="33">
        <f>ROUND(Z75*' Demand-Supply Gap'!H$142,2)</f>
        <v>2.14</v>
      </c>
      <c r="I75" s="33">
        <f>ROUND(AA75*' Demand-Supply Gap'!I$142,2)</f>
        <v>2.09</v>
      </c>
      <c r="J75" s="33">
        <f>ROUND(AB75*' Demand-Supply Gap'!J$142,2)</f>
        <v>2.1800000000000002</v>
      </c>
      <c r="K75" s="33">
        <f>ROUND(AC75*' Demand-Supply Gap'!K$142,2)</f>
        <v>2.2599999999999998</v>
      </c>
      <c r="L75" s="33">
        <f>ROUND(AD75*' Demand-Supply Gap'!L$142,2)</f>
        <v>2.36</v>
      </c>
      <c r="M75" s="33">
        <f>ROUND(AE75*' Demand-Supply Gap'!M$142,2)</f>
        <v>2.48</v>
      </c>
      <c r="N75" s="33">
        <f>ROUND(AF75*' Demand-Supply Gap'!N$142,2)</f>
        <v>2.62</v>
      </c>
      <c r="O75" s="33">
        <f>ROUND(AG75*' Demand-Supply Gap'!O$142,2)</f>
        <v>2.77</v>
      </c>
      <c r="P75" s="33">
        <f>ROUND(AH75*' Demand-Supply Gap'!P$142,2)</f>
        <v>2.93</v>
      </c>
      <c r="Q75" s="33">
        <f>ROUND(AI75*' Demand-Supply Gap'!Q$142,2)</f>
        <v>3.1</v>
      </c>
      <c r="R75" s="33">
        <f>ROUND(AJ75*' Demand-Supply Gap'!R$142,2)</f>
        <v>3.29</v>
      </c>
      <c r="S75" s="44">
        <f>ROUND(AK75*' Demand-Supply Gap'!S$142,2)</f>
        <v>3.5</v>
      </c>
      <c r="T75" s="376"/>
      <c r="U75" s="461">
        <f t="shared" si="175"/>
        <v>5.4012418608205603E-2</v>
      </c>
      <c r="V75" s="253">
        <f>V76-(SUM(V72:V74))</f>
        <v>0.15895655899999994</v>
      </c>
      <c r="W75" s="157">
        <f t="shared" ref="W75:Z75" si="176">W76-(SUM(W72:W74))</f>
        <v>0.1455072877700001</v>
      </c>
      <c r="X75" s="157">
        <f t="shared" si="176"/>
        <v>0.1533245310000001</v>
      </c>
      <c r="Y75" s="157">
        <f t="shared" si="176"/>
        <v>0.15382246300000013</v>
      </c>
      <c r="Z75" s="157">
        <f t="shared" si="176"/>
        <v>0.15231560000000011</v>
      </c>
      <c r="AA75" s="157">
        <f>AA76-(SUM(AA72:AA74))</f>
        <v>0.15571170123000011</v>
      </c>
      <c r="AB75" s="157">
        <f t="shared" ref="AB75:AK75" si="177">AB76-(SUM(AB72:AB74))</f>
        <v>0.15861192208599995</v>
      </c>
      <c r="AC75" s="157">
        <f t="shared" si="177"/>
        <v>0.15797072896533326</v>
      </c>
      <c r="AD75" s="157">
        <f t="shared" si="177"/>
        <v>0.15859201680895263</v>
      </c>
      <c r="AE75" s="157">
        <f t="shared" si="177"/>
        <v>0.15835666115257097</v>
      </c>
      <c r="AF75" s="157">
        <f t="shared" si="177"/>
        <v>0.1581213054961903</v>
      </c>
      <c r="AG75" s="157">
        <f t="shared" si="177"/>
        <v>0.15788594983980964</v>
      </c>
      <c r="AH75" s="157">
        <f t="shared" si="177"/>
        <v>0.15765059418342886</v>
      </c>
      <c r="AI75" s="157">
        <f t="shared" si="177"/>
        <v>0.15741523852704731</v>
      </c>
      <c r="AJ75" s="157">
        <f t="shared" si="177"/>
        <v>0.15717988287066653</v>
      </c>
      <c r="AK75" s="157">
        <f t="shared" si="177"/>
        <v>0.15694452721428587</v>
      </c>
    </row>
    <row r="76" spans="1:37" s="28" customFormat="1" ht="15.75" thickBot="1" x14ac:dyDescent="0.3">
      <c r="A76" s="225" t="s">
        <v>39</v>
      </c>
      <c r="B76" s="225" t="s">
        <v>259</v>
      </c>
      <c r="C76" s="226" t="s">
        <v>58</v>
      </c>
      <c r="D76" s="227">
        <f>ROUND(V76*' Demand-Supply Gap'!D$142,2)</f>
        <v>13.71</v>
      </c>
      <c r="E76" s="227">
        <f>ROUND(W76*' Demand-Supply Gap'!E$142,2)</f>
        <v>13.72</v>
      </c>
      <c r="F76" s="227">
        <f>ROUND(X76*' Demand-Supply Gap'!F$142,2)</f>
        <v>13.84</v>
      </c>
      <c r="G76" s="227">
        <f>ROUND(Y76*' Demand-Supply Gap'!G$142,2)</f>
        <v>13.84</v>
      </c>
      <c r="H76" s="227">
        <f>ROUND(Z76*' Demand-Supply Gap'!H$142,2)</f>
        <v>14.05</v>
      </c>
      <c r="I76" s="227">
        <f>ROUND(AA76*' Demand-Supply Gap'!I$142,2)</f>
        <v>13.43</v>
      </c>
      <c r="J76" s="227">
        <f>ROUND(AB76*' Demand-Supply Gap'!J$142,2)</f>
        <v>13.77</v>
      </c>
      <c r="K76" s="227">
        <f>ROUND(AC76*' Demand-Supply Gap'!K$142,2)</f>
        <v>14.28</v>
      </c>
      <c r="L76" s="227">
        <f>ROUND(AD76*' Demand-Supply Gap'!L$142,2)</f>
        <v>14.9</v>
      </c>
      <c r="M76" s="227">
        <f>ROUND(AE76*' Demand-Supply Gap'!M$142,2)</f>
        <v>15.67</v>
      </c>
      <c r="N76" s="227">
        <f>ROUND(AF76*' Demand-Supply Gap'!N$142,2)</f>
        <v>16.55</v>
      </c>
      <c r="O76" s="227">
        <f>ROUND(AG76*' Demand-Supply Gap'!O$142,2)</f>
        <v>17.54</v>
      </c>
      <c r="P76" s="227">
        <f>ROUND(AH76*' Demand-Supply Gap'!P$142,2)</f>
        <v>18.62</v>
      </c>
      <c r="Q76" s="227">
        <f>ROUND(AI76*' Demand-Supply Gap'!Q$142,2)</f>
        <v>19.68</v>
      </c>
      <c r="R76" s="227">
        <f>ROUND(AJ76*' Demand-Supply Gap'!R$142,2)</f>
        <v>20.92</v>
      </c>
      <c r="S76" s="228">
        <f>ROUND(AK76*' Demand-Supply Gap'!S$142,2)</f>
        <v>22.32</v>
      </c>
      <c r="T76" s="476"/>
      <c r="U76" s="487"/>
      <c r="V76" s="254">
        <v>1</v>
      </c>
      <c r="W76" s="229">
        <v>1</v>
      </c>
      <c r="X76" s="229">
        <v>1</v>
      </c>
      <c r="Y76" s="229">
        <v>1</v>
      </c>
      <c r="Z76" s="229">
        <v>1</v>
      </c>
      <c r="AA76" s="229">
        <v>1</v>
      </c>
      <c r="AB76" s="229">
        <v>1</v>
      </c>
      <c r="AC76" s="229">
        <v>1</v>
      </c>
      <c r="AD76" s="229">
        <v>1</v>
      </c>
      <c r="AE76" s="229">
        <v>1</v>
      </c>
      <c r="AF76" s="229">
        <v>1</v>
      </c>
      <c r="AG76" s="229">
        <v>1</v>
      </c>
      <c r="AH76" s="229">
        <v>1</v>
      </c>
      <c r="AI76" s="229">
        <v>1</v>
      </c>
      <c r="AJ76" s="229">
        <v>1</v>
      </c>
      <c r="AK76" s="229">
        <v>1</v>
      </c>
    </row>
    <row r="77" spans="1:37" s="28" customFormat="1" ht="15" x14ac:dyDescent="0.25">
      <c r="A77" s="230" t="s">
        <v>39</v>
      </c>
      <c r="B77" s="230" t="s">
        <v>107</v>
      </c>
      <c r="C77" s="231" t="s">
        <v>389</v>
      </c>
      <c r="D77" s="232">
        <f>ROUND(V77*' Demand-Supply Gap'!D$151,2)</f>
        <v>8.82</v>
      </c>
      <c r="E77" s="232">
        <f>ROUND(W77*' Demand-Supply Gap'!E$151,2)</f>
        <v>8.84</v>
      </c>
      <c r="F77" s="232">
        <f>ROUND(X77*' Demand-Supply Gap'!F$151,2)</f>
        <v>8.9600000000000009</v>
      </c>
      <c r="G77" s="232">
        <f>ROUND(Y77*' Demand-Supply Gap'!G$151,2)</f>
        <v>8.92</v>
      </c>
      <c r="H77" s="232">
        <f>ROUND(Z77*' Demand-Supply Gap'!H$151,2)</f>
        <v>9.09</v>
      </c>
      <c r="I77" s="232">
        <f>ROUND(AA77*' Demand-Supply Gap'!I$151,2)</f>
        <v>8.51</v>
      </c>
      <c r="J77" s="232">
        <f>ROUND(AB77*' Demand-Supply Gap'!J$151,2)</f>
        <v>8.6</v>
      </c>
      <c r="K77" s="232">
        <f>ROUND(AC77*' Demand-Supply Gap'!K$151,2)</f>
        <v>8.7799999999999994</v>
      </c>
      <c r="L77" s="232">
        <f>ROUND(AD77*' Demand-Supply Gap'!L$151,2)</f>
        <v>9.01</v>
      </c>
      <c r="M77" s="232">
        <f>ROUND(AE77*' Demand-Supply Gap'!M$151,2)</f>
        <v>9.34</v>
      </c>
      <c r="N77" s="232">
        <f>ROUND(AF77*' Demand-Supply Gap'!N$151,2)</f>
        <v>9.7100000000000009</v>
      </c>
      <c r="O77" s="232">
        <f>ROUND(AG77*' Demand-Supply Gap'!O$151,2)</f>
        <v>10.14</v>
      </c>
      <c r="P77" s="232">
        <f>ROUND(AH77*' Demand-Supply Gap'!P$151,2)</f>
        <v>10.59</v>
      </c>
      <c r="Q77" s="232">
        <f>ROUND(AI77*' Demand-Supply Gap'!Q$151,2)</f>
        <v>11.03</v>
      </c>
      <c r="R77" s="232">
        <f>ROUND(AJ77*' Demand-Supply Gap'!R$151,2)</f>
        <v>11.54</v>
      </c>
      <c r="S77" s="249">
        <f>ROUND(AK77*' Demand-Supply Gap'!S$151,2)</f>
        <v>12.13</v>
      </c>
      <c r="T77" s="376"/>
      <c r="U77" s="461">
        <f>(S77/J77)^(1/9)-1</f>
        <v>3.8952797067578926E-2</v>
      </c>
      <c r="V77" s="255">
        <v>0.48730000000000001</v>
      </c>
      <c r="W77" s="233">
        <v>0.48404000000000003</v>
      </c>
      <c r="X77" s="233">
        <v>0.48780000000000001</v>
      </c>
      <c r="Y77" s="233">
        <v>0.48612</v>
      </c>
      <c r="Z77" s="233">
        <v>0.48759999999999998</v>
      </c>
      <c r="AA77" s="233">
        <v>0.48970000000000002</v>
      </c>
      <c r="AB77" s="233">
        <v>0.48919333333333398</v>
      </c>
      <c r="AC77" s="233">
        <v>0.48821629629629687</v>
      </c>
      <c r="AD77" s="233">
        <v>0.48723925925925976</v>
      </c>
      <c r="AE77" s="233">
        <v>0.48626222222222265</v>
      </c>
      <c r="AF77" s="233">
        <v>0.48528518518518554</v>
      </c>
      <c r="AG77" s="233">
        <v>0.48430814814814843</v>
      </c>
      <c r="AH77" s="233">
        <v>0.48333111111111132</v>
      </c>
      <c r="AI77" s="233">
        <v>0.48235407407407421</v>
      </c>
      <c r="AJ77" s="233">
        <v>0.4813770370370371</v>
      </c>
      <c r="AK77" s="233">
        <v>0.48039999999999999</v>
      </c>
    </row>
    <row r="78" spans="1:37" s="28" customFormat="1" ht="15" x14ac:dyDescent="0.25">
      <c r="A78" s="32" t="s">
        <v>39</v>
      </c>
      <c r="B78" s="32" t="s">
        <v>107</v>
      </c>
      <c r="C78" s="68" t="s">
        <v>342</v>
      </c>
      <c r="D78" s="33">
        <f>ROUND(V78*' Demand-Supply Gap'!D$151,2)</f>
        <v>4.28</v>
      </c>
      <c r="E78" s="33">
        <f>ROUND(W78*' Demand-Supply Gap'!E$151,2)</f>
        <v>4.32</v>
      </c>
      <c r="F78" s="33">
        <f>ROUND(X78*' Demand-Supply Gap'!F$151,2)</f>
        <v>4.16</v>
      </c>
      <c r="G78" s="33">
        <f>ROUND(Y78*' Demand-Supply Gap'!G$151,2)</f>
        <v>4.07</v>
      </c>
      <c r="H78" s="33">
        <f>ROUND(Z78*' Demand-Supply Gap'!H$151,2)</f>
        <v>4.13</v>
      </c>
      <c r="I78" s="33">
        <f>ROUND(AA78*' Demand-Supply Gap'!I$151,2)</f>
        <v>3.84</v>
      </c>
      <c r="J78" s="33">
        <f>ROUND(AB78*' Demand-Supply Gap'!J$151,2)</f>
        <v>3.77</v>
      </c>
      <c r="K78" s="33">
        <f>ROUND(AC78*' Demand-Supply Gap'!K$151,2)</f>
        <v>3.88</v>
      </c>
      <c r="L78" s="33">
        <f>ROUND(AD78*' Demand-Supply Gap'!L$151,2)</f>
        <v>4.01</v>
      </c>
      <c r="M78" s="33">
        <f>ROUND(AE78*' Demand-Supply Gap'!M$151,2)</f>
        <v>4.1900000000000004</v>
      </c>
      <c r="N78" s="33">
        <f>ROUND(AF78*' Demand-Supply Gap'!N$151,2)</f>
        <v>4.3899999999999997</v>
      </c>
      <c r="O78" s="33">
        <f>ROUND(AG78*' Demand-Supply Gap'!O$151,2)</f>
        <v>4.6100000000000003</v>
      </c>
      <c r="P78" s="33">
        <f>ROUND(AH78*' Demand-Supply Gap'!P$151,2)</f>
        <v>4.8600000000000003</v>
      </c>
      <c r="Q78" s="33">
        <f>ROUND(AI78*' Demand-Supply Gap'!Q$151,2)</f>
        <v>5.09</v>
      </c>
      <c r="R78" s="33">
        <f>ROUND(AJ78*' Demand-Supply Gap'!R$151,2)</f>
        <v>5.37</v>
      </c>
      <c r="S78" s="44">
        <f>ROUND(AK78*' Demand-Supply Gap'!S$151,2)</f>
        <v>5.68</v>
      </c>
      <c r="T78" s="376"/>
      <c r="U78" s="461">
        <f t="shared" ref="U78:U80" si="178">(S78/J78)^(1/9)-1</f>
        <v>4.6594754996942767E-2</v>
      </c>
      <c r="V78" s="253">
        <v>0.23669999999999999</v>
      </c>
      <c r="W78" s="157">
        <v>0.23638000000000001</v>
      </c>
      <c r="X78" s="157">
        <v>0.2266</v>
      </c>
      <c r="Y78" s="157">
        <v>0.22174000000000002</v>
      </c>
      <c r="Z78" s="157">
        <v>0.22141999999999998</v>
      </c>
      <c r="AA78" s="157">
        <v>0.22119999999999998</v>
      </c>
      <c r="AB78" s="350">
        <v>0.214616</v>
      </c>
      <c r="AC78" s="350">
        <v>0.21578088888888888</v>
      </c>
      <c r="AD78" s="350">
        <v>0.21694577777777779</v>
      </c>
      <c r="AE78" s="350">
        <v>0.21811066666666667</v>
      </c>
      <c r="AF78" s="350">
        <v>0.21927555555555556</v>
      </c>
      <c r="AG78" s="350">
        <v>0.22044044444444444</v>
      </c>
      <c r="AH78" s="350">
        <v>0.22160533333333332</v>
      </c>
      <c r="AI78" s="350">
        <v>0.22277022222222223</v>
      </c>
      <c r="AJ78" s="350">
        <v>0.22393511111111111</v>
      </c>
      <c r="AK78" s="350">
        <v>0.22509999999999999</v>
      </c>
    </row>
    <row r="79" spans="1:37" s="28" customFormat="1" ht="15" x14ac:dyDescent="0.25">
      <c r="A79" s="32" t="s">
        <v>39</v>
      </c>
      <c r="B79" s="32" t="s">
        <v>107</v>
      </c>
      <c r="C79" s="68" t="s">
        <v>343</v>
      </c>
      <c r="D79" s="33">
        <f>ROUND(V79*' Demand-Supply Gap'!D$151,2)</f>
        <v>1.45</v>
      </c>
      <c r="E79" s="33">
        <f>ROUND(W79*' Demand-Supply Gap'!E$151,2)</f>
        <v>1.5</v>
      </c>
      <c r="F79" s="33">
        <f>ROUND(X79*' Demand-Supply Gap'!F$151,2)</f>
        <v>1.56</v>
      </c>
      <c r="G79" s="33">
        <f>ROUND(Y79*' Demand-Supply Gap'!G$151,2)</f>
        <v>1.41</v>
      </c>
      <c r="H79" s="33">
        <f>ROUND(Z79*' Demand-Supply Gap'!H$151,2)</f>
        <v>1.48</v>
      </c>
      <c r="I79" s="33">
        <f>ROUND(AA79*' Demand-Supply Gap'!I$151,2)</f>
        <v>1.42</v>
      </c>
      <c r="J79" s="33">
        <f>ROUND(AB79*' Demand-Supply Gap'!J$151,2)</f>
        <v>1.4</v>
      </c>
      <c r="K79" s="33">
        <f>ROUND(AC79*' Demand-Supply Gap'!K$151,2)</f>
        <v>1.44</v>
      </c>
      <c r="L79" s="33">
        <f>ROUND(AD79*' Demand-Supply Gap'!L$151,2)</f>
        <v>1.48</v>
      </c>
      <c r="M79" s="33">
        <f>ROUND(AE79*' Demand-Supply Gap'!M$151,2)</f>
        <v>1.54</v>
      </c>
      <c r="N79" s="33">
        <f>ROUND(AF79*' Demand-Supply Gap'!N$151,2)</f>
        <v>1.6</v>
      </c>
      <c r="O79" s="33">
        <f>ROUND(AG79*' Demand-Supply Gap'!O$151,2)</f>
        <v>1.68</v>
      </c>
      <c r="P79" s="33">
        <f>ROUND(AH79*' Demand-Supply Gap'!P$151,2)</f>
        <v>1.76</v>
      </c>
      <c r="Q79" s="33">
        <f>ROUND(AI79*' Demand-Supply Gap'!Q$151,2)</f>
        <v>1.84</v>
      </c>
      <c r="R79" s="33">
        <f>ROUND(AJ79*' Demand-Supply Gap'!R$151,2)</f>
        <v>1.93</v>
      </c>
      <c r="S79" s="44">
        <f>ROUND(AK79*' Demand-Supply Gap'!S$151,2)</f>
        <v>2.0299999999999998</v>
      </c>
      <c r="T79" s="376"/>
      <c r="U79" s="461">
        <f t="shared" si="178"/>
        <v>4.2148908554861642E-2</v>
      </c>
      <c r="V79" s="252">
        <v>8.0099999999999991E-2</v>
      </c>
      <c r="W79" s="184">
        <v>8.2400000000000001E-2</v>
      </c>
      <c r="X79" s="184">
        <v>8.4699999999999998E-2</v>
      </c>
      <c r="Y79" s="184">
        <v>7.6999999999999999E-2</v>
      </c>
      <c r="Z79" s="184">
        <v>7.9299999999999995E-2</v>
      </c>
      <c r="AA79" s="184">
        <v>8.1599999999999992E-2</v>
      </c>
      <c r="AB79" s="184">
        <v>7.9899999999999999E-2</v>
      </c>
      <c r="AC79" s="184">
        <v>7.9966666666666658E-2</v>
      </c>
      <c r="AD79" s="184">
        <v>8.0033333333333331E-2</v>
      </c>
      <c r="AE79" s="184">
        <v>8.0099999999999991E-2</v>
      </c>
      <c r="AF79" s="184">
        <v>8.0166666666666664E-2</v>
      </c>
      <c r="AG79" s="184">
        <v>8.0233333333333323E-2</v>
      </c>
      <c r="AH79" s="184">
        <v>8.0299999999999996E-2</v>
      </c>
      <c r="AI79" s="184">
        <v>8.0366666666666656E-2</v>
      </c>
      <c r="AJ79" s="184">
        <v>8.0433333333333329E-2</v>
      </c>
      <c r="AK79" s="184">
        <v>8.0500000000000002E-2</v>
      </c>
    </row>
    <row r="80" spans="1:37" s="28" customFormat="1" ht="15" x14ac:dyDescent="0.25">
      <c r="A80" s="32" t="s">
        <v>39</v>
      </c>
      <c r="B80" s="32" t="s">
        <v>107</v>
      </c>
      <c r="C80" s="68" t="s">
        <v>344</v>
      </c>
      <c r="D80" s="33">
        <f>ROUND(V80*' Demand-Supply Gap'!D$151,2)</f>
        <v>3.55</v>
      </c>
      <c r="E80" s="33">
        <f>ROUND(W80*' Demand-Supply Gap'!E$151,2)</f>
        <v>3.6</v>
      </c>
      <c r="F80" s="33">
        <f>ROUND(X80*' Demand-Supply Gap'!F$151,2)</f>
        <v>3.69</v>
      </c>
      <c r="G80" s="33">
        <f>ROUND(Y80*' Demand-Supply Gap'!G$151,2)</f>
        <v>3.95</v>
      </c>
      <c r="H80" s="33">
        <f>ROUND(Z80*' Demand-Supply Gap'!H$151,2)</f>
        <v>3.95</v>
      </c>
      <c r="I80" s="33">
        <f>ROUND(AA80*' Demand-Supply Gap'!I$151,2)</f>
        <v>3.6</v>
      </c>
      <c r="J80" s="33">
        <f>ROUND(AB80*' Demand-Supply Gap'!J$151,2)</f>
        <v>3.8</v>
      </c>
      <c r="K80" s="33">
        <f>ROUND(AC80*' Demand-Supply Gap'!K$151,2)</f>
        <v>3.88</v>
      </c>
      <c r="L80" s="33">
        <f>ROUND(AD80*' Demand-Supply Gap'!L$151,2)</f>
        <v>3.99</v>
      </c>
      <c r="M80" s="33">
        <f>ROUND(AE80*' Demand-Supply Gap'!M$151,2)</f>
        <v>4.1399999999999997</v>
      </c>
      <c r="N80" s="33">
        <f>ROUND(AF80*' Demand-Supply Gap'!N$151,2)</f>
        <v>4.3099999999999996</v>
      </c>
      <c r="O80" s="33">
        <f>ROUND(AG80*' Demand-Supply Gap'!O$151,2)</f>
        <v>4.5</v>
      </c>
      <c r="P80" s="33">
        <f>ROUND(AH80*' Demand-Supply Gap'!P$151,2)</f>
        <v>4.71</v>
      </c>
      <c r="Q80" s="33">
        <f>ROUND(AI80*' Demand-Supply Gap'!Q$151,2)</f>
        <v>4.9000000000000004</v>
      </c>
      <c r="R80" s="33">
        <f>ROUND(AJ80*' Demand-Supply Gap'!R$151,2)</f>
        <v>5.14</v>
      </c>
      <c r="S80" s="44">
        <f>ROUND(AK80*' Demand-Supply Gap'!S$151,2)</f>
        <v>5.4</v>
      </c>
      <c r="T80" s="376"/>
      <c r="U80" s="461">
        <f t="shared" si="178"/>
        <v>3.9816452554048087E-2</v>
      </c>
      <c r="V80" s="253">
        <f>1-SUM(V77:V79)</f>
        <v>0.19590000000000007</v>
      </c>
      <c r="W80" s="157">
        <f t="shared" ref="W80" si="179">1-SUM(W77:W79)</f>
        <v>0.19717999999999991</v>
      </c>
      <c r="X80" s="157">
        <f t="shared" ref="X80" si="180">1-SUM(X77:X79)</f>
        <v>0.20089999999999997</v>
      </c>
      <c r="Y80" s="157">
        <f t="shared" ref="Y80" si="181">1-SUM(Y77:Y79)</f>
        <v>0.21514</v>
      </c>
      <c r="Z80" s="157">
        <f t="shared" ref="Z80" si="182">1-SUM(Z77:Z79)</f>
        <v>0.21167999999999998</v>
      </c>
      <c r="AA80" s="157">
        <f t="shared" ref="AA80" si="183">1-SUM(AA77:AA79)</f>
        <v>0.20750000000000002</v>
      </c>
      <c r="AB80" s="157">
        <f t="shared" ref="AB80" si="184">1-SUM(AB77:AB79)</f>
        <v>0.21629066666666608</v>
      </c>
      <c r="AC80" s="157">
        <f t="shared" ref="AC80" si="185">1-SUM(AC77:AC79)</f>
        <v>0.21603614814814764</v>
      </c>
      <c r="AD80" s="157">
        <f t="shared" ref="AD80" si="186">1-SUM(AD77:AD79)</f>
        <v>0.21578162962962921</v>
      </c>
      <c r="AE80" s="157">
        <f t="shared" ref="AE80" si="187">1-SUM(AE77:AE79)</f>
        <v>0.21552711111111067</v>
      </c>
      <c r="AF80" s="157">
        <f t="shared" ref="AF80" si="188">1-SUM(AF77:AF79)</f>
        <v>0.21527259259259224</v>
      </c>
      <c r="AG80" s="157">
        <f t="shared" ref="AG80" si="189">1-SUM(AG77:AG79)</f>
        <v>0.2150180740740737</v>
      </c>
      <c r="AH80" s="157">
        <f t="shared" ref="AH80" si="190">1-SUM(AH77:AH79)</f>
        <v>0.21476355555555537</v>
      </c>
      <c r="AI80" s="157">
        <f t="shared" ref="AI80" si="191">1-SUM(AI77:AI79)</f>
        <v>0.21450903703703683</v>
      </c>
      <c r="AJ80" s="157">
        <f t="shared" ref="AJ80" si="192">1-SUM(AJ77:AJ79)</f>
        <v>0.2142545185185184</v>
      </c>
      <c r="AK80" s="157">
        <f t="shared" ref="AK80" si="193">1-SUM(AK77:AK79)</f>
        <v>0.21399999999999997</v>
      </c>
    </row>
    <row r="81" spans="1:39" s="28" customFormat="1" ht="15.75" thickBot="1" x14ac:dyDescent="0.3">
      <c r="A81" s="225" t="s">
        <v>39</v>
      </c>
      <c r="B81" s="225" t="s">
        <v>107</v>
      </c>
      <c r="C81" s="226" t="s">
        <v>58</v>
      </c>
      <c r="D81" s="227">
        <f>ROUND(V81*' Demand-Supply Gap'!D$151,2)</f>
        <v>18.100000000000001</v>
      </c>
      <c r="E81" s="227">
        <f>ROUND(W81*' Demand-Supply Gap'!E$151,2)</f>
        <v>18.260000000000002</v>
      </c>
      <c r="F81" s="227">
        <f>ROUND(X81*' Demand-Supply Gap'!F$151,2)</f>
        <v>18.36</v>
      </c>
      <c r="G81" s="227">
        <f>ROUND(Y81*' Demand-Supply Gap'!G$151,2)</f>
        <v>18.350000000000001</v>
      </c>
      <c r="H81" s="227">
        <f>ROUND(Z81*' Demand-Supply Gap'!H$151,2)</f>
        <v>18.649999999999999</v>
      </c>
      <c r="I81" s="227">
        <f>ROUND(AA81*' Demand-Supply Gap'!I$151,2)</f>
        <v>17.37</v>
      </c>
      <c r="J81" s="227">
        <f>ROUND(AB81*' Demand-Supply Gap'!J$151,2)</f>
        <v>17.579999999999998</v>
      </c>
      <c r="K81" s="227">
        <f>ROUND(AC81*' Demand-Supply Gap'!K$151,2)</f>
        <v>17.98</v>
      </c>
      <c r="L81" s="227">
        <f>ROUND(AD81*' Demand-Supply Gap'!L$151,2)</f>
        <v>18.5</v>
      </c>
      <c r="M81" s="227">
        <f>ROUND(AE81*' Demand-Supply Gap'!M$151,2)</f>
        <v>19.21</v>
      </c>
      <c r="N81" s="227">
        <f>ROUND(AF81*' Demand-Supply Gap'!N$151,2)</f>
        <v>20.010000000000002</v>
      </c>
      <c r="O81" s="227">
        <f>ROUND(AG81*' Demand-Supply Gap'!O$151,2)</f>
        <v>20.93</v>
      </c>
      <c r="P81" s="227">
        <f>ROUND(AH81*' Demand-Supply Gap'!P$151,2)</f>
        <v>21.92</v>
      </c>
      <c r="Q81" s="227">
        <f>ROUND(AI81*' Demand-Supply Gap'!Q$151,2)</f>
        <v>22.86</v>
      </c>
      <c r="R81" s="227">
        <f>ROUND(AJ81*' Demand-Supply Gap'!R$151,2)</f>
        <v>23.98</v>
      </c>
      <c r="S81" s="228">
        <f>ROUND(AK81*' Demand-Supply Gap'!S$151,2)</f>
        <v>25.25</v>
      </c>
      <c r="T81" s="476"/>
      <c r="U81" s="487"/>
      <c r="V81" s="254">
        <f>SUM(V77:V80)</f>
        <v>1</v>
      </c>
      <c r="W81" s="229">
        <f t="shared" ref="W81" si="194">SUM(W77:W80)</f>
        <v>1</v>
      </c>
      <c r="X81" s="229">
        <f t="shared" ref="X81" si="195">SUM(X77:X80)</f>
        <v>1</v>
      </c>
      <c r="Y81" s="229">
        <f t="shared" ref="Y81" si="196">SUM(Y77:Y80)</f>
        <v>1</v>
      </c>
      <c r="Z81" s="229">
        <f t="shared" ref="Z81" si="197">SUM(Z77:Z80)</f>
        <v>1</v>
      </c>
      <c r="AA81" s="229">
        <f t="shared" ref="AA81" si="198">SUM(AA77:AA80)</f>
        <v>1</v>
      </c>
      <c r="AB81" s="229">
        <f t="shared" ref="AB81" si="199">SUM(AB77:AB80)</f>
        <v>1</v>
      </c>
      <c r="AC81" s="229">
        <f t="shared" ref="AC81" si="200">SUM(AC77:AC80)</f>
        <v>1</v>
      </c>
      <c r="AD81" s="229">
        <f t="shared" ref="AD81" si="201">SUM(AD77:AD80)</f>
        <v>1</v>
      </c>
      <c r="AE81" s="229">
        <f t="shared" ref="AE81" si="202">SUM(AE77:AE80)</f>
        <v>1</v>
      </c>
      <c r="AF81" s="229">
        <f t="shared" ref="AF81" si="203">SUM(AF77:AF80)</f>
        <v>1</v>
      </c>
      <c r="AG81" s="229">
        <f t="shared" ref="AG81" si="204">SUM(AG77:AG80)</f>
        <v>1</v>
      </c>
      <c r="AH81" s="229">
        <f t="shared" ref="AH81" si="205">SUM(AH77:AH80)</f>
        <v>1</v>
      </c>
      <c r="AI81" s="229">
        <f t="shared" ref="AI81" si="206">SUM(AI77:AI80)</f>
        <v>1</v>
      </c>
      <c r="AJ81" s="229">
        <f t="shared" ref="AJ81" si="207">SUM(AJ77:AJ80)</f>
        <v>1</v>
      </c>
      <c r="AK81" s="229">
        <f t="shared" ref="AK81" si="208">SUM(AK77:AK80)</f>
        <v>1</v>
      </c>
    </row>
    <row r="82" spans="1:39" s="28" customFormat="1" ht="15" x14ac:dyDescent="0.25">
      <c r="A82" s="230" t="s">
        <v>39</v>
      </c>
      <c r="B82" s="230" t="s">
        <v>54</v>
      </c>
      <c r="C82" s="231" t="s">
        <v>389</v>
      </c>
      <c r="D82" s="232">
        <f>ROUND(V82*' Demand-Supply Gap'!D$160,2)</f>
        <v>17.489999999999998</v>
      </c>
      <c r="E82" s="232">
        <f>ROUND(W82*' Demand-Supply Gap'!E$160,2)</f>
        <v>17.61</v>
      </c>
      <c r="F82" s="232">
        <f>ROUND(X82*' Demand-Supply Gap'!F$160,2)</f>
        <v>17.600000000000001</v>
      </c>
      <c r="G82" s="232">
        <f>ROUND(Y82*' Demand-Supply Gap'!G$160,2)</f>
        <v>17.8</v>
      </c>
      <c r="H82" s="232">
        <f>ROUND(Z82*' Demand-Supply Gap'!H$160,2)</f>
        <v>17.22</v>
      </c>
      <c r="I82" s="232">
        <f>ROUND(AA82*' Demand-Supply Gap'!I$160,2)</f>
        <v>16.59</v>
      </c>
      <c r="J82" s="232">
        <f>ROUND(AB82*' Demand-Supply Gap'!J$160,2)</f>
        <v>17.28</v>
      </c>
      <c r="K82" s="232">
        <f>ROUND(AC82*' Demand-Supply Gap'!K$160,2)</f>
        <v>17.329999999999998</v>
      </c>
      <c r="L82" s="232">
        <f>ROUND(AD82*' Demand-Supply Gap'!L$160,2)</f>
        <v>17.38</v>
      </c>
      <c r="M82" s="232">
        <f>ROUND(AE82*' Demand-Supply Gap'!M$160,2)</f>
        <v>17.440000000000001</v>
      </c>
      <c r="N82" s="232">
        <f>ROUND(AF82*' Demand-Supply Gap'!N$160,2)</f>
        <v>17.489999999999998</v>
      </c>
      <c r="O82" s="232">
        <f>ROUND(AG82*' Demand-Supply Gap'!O$160,2)</f>
        <v>17.54</v>
      </c>
      <c r="P82" s="232">
        <f>ROUND(AH82*' Demand-Supply Gap'!P$160,2)</f>
        <v>17.59</v>
      </c>
      <c r="Q82" s="232">
        <f>ROUND(AI82*' Demand-Supply Gap'!Q$160,2)</f>
        <v>17.649999999999999</v>
      </c>
      <c r="R82" s="232">
        <f>ROUND(AJ82*' Demand-Supply Gap'!R$160,2)</f>
        <v>17.7</v>
      </c>
      <c r="S82" s="249">
        <f>ROUND(AK82*' Demand-Supply Gap'!S$160,2)</f>
        <v>17.75</v>
      </c>
      <c r="T82" s="376"/>
      <c r="U82" s="461">
        <f>(S82/J82)^(1/9)-1</f>
        <v>2.9862001218801115E-3</v>
      </c>
      <c r="V82" s="255">
        <v>0.49476299999999995</v>
      </c>
      <c r="W82" s="233">
        <v>0.49531731175299998</v>
      </c>
      <c r="X82" s="233">
        <v>0.49441219241000001</v>
      </c>
      <c r="Y82" s="233">
        <v>0.50063733437000002</v>
      </c>
      <c r="Z82" s="233">
        <v>0.49554123100000003</v>
      </c>
      <c r="AA82" s="233">
        <v>0.49819715929169994</v>
      </c>
      <c r="AB82" s="233">
        <v>0.49888480775339994</v>
      </c>
      <c r="AC82" s="233">
        <v>0.49864205133635553</v>
      </c>
      <c r="AD82" s="233">
        <v>0.49839929491931106</v>
      </c>
      <c r="AE82" s="233">
        <v>0.49815653850226665</v>
      </c>
      <c r="AF82" s="233">
        <v>0.49791378208522219</v>
      </c>
      <c r="AG82" s="233">
        <v>0.49767102566817778</v>
      </c>
      <c r="AH82" s="233">
        <v>0.49742826925113331</v>
      </c>
      <c r="AI82" s="233">
        <v>0.49718551283408891</v>
      </c>
      <c r="AJ82" s="233">
        <v>0.49694275641704444</v>
      </c>
      <c r="AK82" s="233">
        <v>0.49669999999999997</v>
      </c>
    </row>
    <row r="83" spans="1:39" s="28" customFormat="1" ht="15" x14ac:dyDescent="0.25">
      <c r="A83" s="32" t="s">
        <v>39</v>
      </c>
      <c r="B83" s="32" t="s">
        <v>54</v>
      </c>
      <c r="C83" s="68" t="s">
        <v>342</v>
      </c>
      <c r="D83" s="33">
        <f>ROUND(V83*' Demand-Supply Gap'!D$160,2)</f>
        <v>8.94</v>
      </c>
      <c r="E83" s="33">
        <f>ROUND(W83*' Demand-Supply Gap'!E$160,2)</f>
        <v>9.2100000000000009</v>
      </c>
      <c r="F83" s="33">
        <f>ROUND(X83*' Demand-Supply Gap'!F$160,2)</f>
        <v>9.06</v>
      </c>
      <c r="G83" s="33">
        <f>ROUND(Y83*' Demand-Supply Gap'!G$160,2)</f>
        <v>9.1300000000000008</v>
      </c>
      <c r="H83" s="33">
        <f>ROUND(Z83*' Demand-Supply Gap'!H$160,2)</f>
        <v>8.94</v>
      </c>
      <c r="I83" s="33">
        <f>ROUND(AA83*' Demand-Supply Gap'!I$160,2)</f>
        <v>8.59</v>
      </c>
      <c r="J83" s="33">
        <f>ROUND(AB83*' Demand-Supply Gap'!J$160,2)</f>
        <v>8.9600000000000009</v>
      </c>
      <c r="K83" s="33">
        <f>ROUND(AC83*' Demand-Supply Gap'!K$160,2)</f>
        <v>9.01</v>
      </c>
      <c r="L83" s="33">
        <f>ROUND(AD83*' Demand-Supply Gap'!L$160,2)</f>
        <v>9.06</v>
      </c>
      <c r="M83" s="33">
        <f>ROUND(AE83*' Demand-Supply Gap'!M$160,2)</f>
        <v>9.1199999999999992</v>
      </c>
      <c r="N83" s="33">
        <f>ROUND(AF83*' Demand-Supply Gap'!N$160,2)</f>
        <v>9.17</v>
      </c>
      <c r="O83" s="33">
        <f>ROUND(AG83*' Demand-Supply Gap'!O$160,2)</f>
        <v>9.23</v>
      </c>
      <c r="P83" s="33">
        <f>ROUND(AH83*' Demand-Supply Gap'!P$160,2)</f>
        <v>9.2799999999999994</v>
      </c>
      <c r="Q83" s="33">
        <f>ROUND(AI83*' Demand-Supply Gap'!Q$160,2)</f>
        <v>9.33</v>
      </c>
      <c r="R83" s="33">
        <f>ROUND(AJ83*' Demand-Supply Gap'!R$160,2)</f>
        <v>9.39</v>
      </c>
      <c r="S83" s="44">
        <f>ROUND(AK83*' Demand-Supply Gap'!S$160,2)</f>
        <v>9.44</v>
      </c>
      <c r="T83" s="376"/>
      <c r="U83" s="461">
        <f t="shared" ref="U83:U85" si="209">(S83/J83)^(1/9)-1</f>
        <v>5.8152603781185253E-3</v>
      </c>
      <c r="V83" s="253">
        <v>0.25292170000000003</v>
      </c>
      <c r="W83" s="157">
        <v>0.25913194134700002</v>
      </c>
      <c r="X83" s="157">
        <v>0.25454134134900003</v>
      </c>
      <c r="Y83" s="157">
        <v>0.256961263</v>
      </c>
      <c r="Z83" s="157">
        <v>0.25711167899999998</v>
      </c>
      <c r="AA83" s="157">
        <v>0.25799636883510002</v>
      </c>
      <c r="AB83" s="157">
        <v>0.25861729680040002</v>
      </c>
      <c r="AC83" s="157">
        <v>0.25923822476570002</v>
      </c>
      <c r="AD83" s="157">
        <v>0.25985915273100002</v>
      </c>
      <c r="AE83" s="157">
        <v>0.26048008069630002</v>
      </c>
      <c r="AF83" s="157">
        <v>0.26110100866160002</v>
      </c>
      <c r="AG83" s="157">
        <v>0.26172193662690002</v>
      </c>
      <c r="AH83" s="157">
        <v>0.26234286459220002</v>
      </c>
      <c r="AI83" s="157">
        <v>0.26296379255750002</v>
      </c>
      <c r="AJ83" s="157">
        <v>0.26358472052280002</v>
      </c>
      <c r="AK83" s="157">
        <v>0.26420564848810002</v>
      </c>
    </row>
    <row r="84" spans="1:39" s="28" customFormat="1" ht="15" x14ac:dyDescent="0.25">
      <c r="A84" s="32" t="s">
        <v>39</v>
      </c>
      <c r="B84" s="32" t="s">
        <v>54</v>
      </c>
      <c r="C84" s="68" t="s">
        <v>343</v>
      </c>
      <c r="D84" s="33">
        <f>ROUND(V84*' Demand-Supply Gap'!D$160,2)</f>
        <v>3.25</v>
      </c>
      <c r="E84" s="33">
        <f>ROUND(W84*' Demand-Supply Gap'!E$160,2)</f>
        <v>3.45</v>
      </c>
      <c r="F84" s="33">
        <f>ROUND(X84*' Demand-Supply Gap'!F$160,2)</f>
        <v>3.27</v>
      </c>
      <c r="G84" s="33">
        <f>ROUND(Y84*' Demand-Supply Gap'!G$160,2)</f>
        <v>3.25</v>
      </c>
      <c r="H84" s="33">
        <f>ROUND(Z84*' Demand-Supply Gap'!H$160,2)</f>
        <v>3.24</v>
      </c>
      <c r="I84" s="33">
        <f>ROUND(AA84*' Demand-Supply Gap'!I$160,2)</f>
        <v>3.07</v>
      </c>
      <c r="J84" s="33">
        <f>ROUND(AB84*' Demand-Supply Gap'!J$160,2)</f>
        <v>3.18</v>
      </c>
      <c r="K84" s="33">
        <f>ROUND(AC84*' Demand-Supply Gap'!K$160,2)</f>
        <v>3.18</v>
      </c>
      <c r="L84" s="33">
        <f>ROUND(AD84*' Demand-Supply Gap'!L$160,2)</f>
        <v>3.18</v>
      </c>
      <c r="M84" s="33">
        <f>ROUND(AE84*' Demand-Supply Gap'!M$160,2)</f>
        <v>3.19</v>
      </c>
      <c r="N84" s="33">
        <f>ROUND(AF84*' Demand-Supply Gap'!N$160,2)</f>
        <v>3.19</v>
      </c>
      <c r="O84" s="33">
        <f>ROUND(AG84*' Demand-Supply Gap'!O$160,2)</f>
        <v>3.19</v>
      </c>
      <c r="P84" s="33">
        <f>ROUND(AH84*' Demand-Supply Gap'!P$160,2)</f>
        <v>3.19</v>
      </c>
      <c r="Q84" s="33">
        <f>ROUND(AI84*' Demand-Supply Gap'!Q$160,2)</f>
        <v>3.19</v>
      </c>
      <c r="R84" s="33">
        <f>ROUND(AJ84*' Demand-Supply Gap'!R$160,2)</f>
        <v>3.2</v>
      </c>
      <c r="S84" s="44">
        <f>ROUND(AK84*' Demand-Supply Gap'!S$160,2)</f>
        <v>3.2</v>
      </c>
      <c r="T84" s="376"/>
      <c r="U84" s="461">
        <f t="shared" si="209"/>
        <v>6.9686636679811009E-4</v>
      </c>
      <c r="V84" s="252">
        <v>9.1819174099999984E-2</v>
      </c>
      <c r="W84" s="184">
        <v>9.7112545999999994E-2</v>
      </c>
      <c r="X84" s="184">
        <v>9.1741940999999994E-2</v>
      </c>
      <c r="Y84" s="184">
        <v>9.1317800000000005E-2</v>
      </c>
      <c r="Z84" s="184">
        <v>9.3155299999999996E-2</v>
      </c>
      <c r="AA84" s="184">
        <v>9.2092603959999991E-2</v>
      </c>
      <c r="AB84" s="184">
        <v>9.1780354539999998E-2</v>
      </c>
      <c r="AC84" s="184">
        <v>9.1526981813333338E-2</v>
      </c>
      <c r="AD84" s="184">
        <v>9.1273609086666666E-2</v>
      </c>
      <c r="AE84" s="184">
        <v>9.1020236360000006E-2</v>
      </c>
      <c r="AF84" s="184">
        <v>9.0766863633333333E-2</v>
      </c>
      <c r="AG84" s="184">
        <v>9.0513490906666674E-2</v>
      </c>
      <c r="AH84" s="184">
        <v>9.0260118180000001E-2</v>
      </c>
      <c r="AI84" s="184">
        <v>9.0006745453333342E-2</v>
      </c>
      <c r="AJ84" s="184">
        <v>8.9753372726666669E-2</v>
      </c>
      <c r="AK84" s="184">
        <v>8.9499999999999996E-2</v>
      </c>
    </row>
    <row r="85" spans="1:39" s="28" customFormat="1" ht="15" x14ac:dyDescent="0.25">
      <c r="A85" s="32" t="s">
        <v>39</v>
      </c>
      <c r="B85" s="32" t="s">
        <v>54</v>
      </c>
      <c r="C85" s="68" t="s">
        <v>344</v>
      </c>
      <c r="D85" s="33">
        <f>ROUND(V85*' Demand-Supply Gap'!D$160,2)</f>
        <v>5.67</v>
      </c>
      <c r="E85" s="33">
        <f>ROUND(W85*' Demand-Supply Gap'!E$160,2)</f>
        <v>5.28</v>
      </c>
      <c r="F85" s="33">
        <f>ROUND(X85*' Demand-Supply Gap'!F$160,2)</f>
        <v>5.67</v>
      </c>
      <c r="G85" s="33">
        <f>ROUND(Y85*' Demand-Supply Gap'!G$160,2)</f>
        <v>5.37</v>
      </c>
      <c r="H85" s="33">
        <f>ROUND(Z85*' Demand-Supply Gap'!H$160,2)</f>
        <v>5.36</v>
      </c>
      <c r="I85" s="33">
        <f>ROUND(AA85*' Demand-Supply Gap'!I$160,2)</f>
        <v>5.05</v>
      </c>
      <c r="J85" s="33">
        <f>ROUND(AB85*' Demand-Supply Gap'!J$160,2)</f>
        <v>5.22</v>
      </c>
      <c r="K85" s="33">
        <f>ROUND(AC85*' Demand-Supply Gap'!K$160,2)</f>
        <v>5.23</v>
      </c>
      <c r="L85" s="33">
        <f>ROUND(AD85*' Demand-Supply Gap'!L$160,2)</f>
        <v>5.25</v>
      </c>
      <c r="M85" s="33">
        <f>ROUND(AE85*' Demand-Supply Gap'!M$160,2)</f>
        <v>5.26</v>
      </c>
      <c r="N85" s="33">
        <f>ROUND(AF85*' Demand-Supply Gap'!N$160,2)</f>
        <v>5.28</v>
      </c>
      <c r="O85" s="33">
        <f>ROUND(AG85*' Demand-Supply Gap'!O$160,2)</f>
        <v>5.29</v>
      </c>
      <c r="P85" s="33">
        <f>ROUND(AH85*' Demand-Supply Gap'!P$160,2)</f>
        <v>5.3</v>
      </c>
      <c r="Q85" s="33">
        <f>ROUND(AI85*' Demand-Supply Gap'!Q$160,2)</f>
        <v>5.32</v>
      </c>
      <c r="R85" s="33">
        <f>ROUND(AJ85*' Demand-Supply Gap'!R$160,2)</f>
        <v>5.33</v>
      </c>
      <c r="S85" s="44">
        <f>ROUND(AK85*' Demand-Supply Gap'!S$160,2)</f>
        <v>5.35</v>
      </c>
      <c r="T85" s="376"/>
      <c r="U85" s="461">
        <f t="shared" si="209"/>
        <v>2.7369785960071891E-3</v>
      </c>
      <c r="V85" s="253">
        <f>1-SUM(V82:V84)</f>
        <v>0.16049612590000006</v>
      </c>
      <c r="W85" s="350">
        <f t="shared" ref="W85" si="210">1-SUM(W82:W84)</f>
        <v>0.14843820090000004</v>
      </c>
      <c r="X85" s="350">
        <f t="shared" ref="X85:AK85" si="211">1-SUM(X82:X84)</f>
        <v>0.15930452524099992</v>
      </c>
      <c r="Y85" s="350">
        <f t="shared" si="211"/>
        <v>0.15108360262999998</v>
      </c>
      <c r="Z85" s="350">
        <f t="shared" si="211"/>
        <v>0.15419179000000005</v>
      </c>
      <c r="AA85" s="350">
        <f t="shared" si="211"/>
        <v>0.15171386791320007</v>
      </c>
      <c r="AB85" s="350">
        <f t="shared" si="211"/>
        <v>0.15071754090620004</v>
      </c>
      <c r="AC85" s="350">
        <f t="shared" si="211"/>
        <v>0.15059274208461115</v>
      </c>
      <c r="AD85" s="350">
        <f t="shared" si="211"/>
        <v>0.15046794326302215</v>
      </c>
      <c r="AE85" s="350">
        <f t="shared" si="211"/>
        <v>0.15034314444143326</v>
      </c>
      <c r="AF85" s="350">
        <f t="shared" si="211"/>
        <v>0.15021834561984448</v>
      </c>
      <c r="AG85" s="350">
        <f t="shared" si="211"/>
        <v>0.15009354679825548</v>
      </c>
      <c r="AH85" s="350">
        <f t="shared" si="211"/>
        <v>0.14996874797666671</v>
      </c>
      <c r="AI85" s="350">
        <f t="shared" si="211"/>
        <v>0.14984394915507782</v>
      </c>
      <c r="AJ85" s="350">
        <f t="shared" si="211"/>
        <v>0.14971915033348893</v>
      </c>
      <c r="AK85" s="350">
        <f t="shared" si="211"/>
        <v>0.14959435151189993</v>
      </c>
    </row>
    <row r="86" spans="1:39" s="28" customFormat="1" ht="15.75" thickBot="1" x14ac:dyDescent="0.3">
      <c r="A86" s="225" t="s">
        <v>39</v>
      </c>
      <c r="B86" s="225" t="s">
        <v>54</v>
      </c>
      <c r="C86" s="226" t="s">
        <v>58</v>
      </c>
      <c r="D86" s="227">
        <f>ROUND(V86*' Demand-Supply Gap'!D$160,2)</f>
        <v>35.340000000000003</v>
      </c>
      <c r="E86" s="227">
        <f>ROUND(W86*' Demand-Supply Gap'!E$160,2)</f>
        <v>35.549999999999997</v>
      </c>
      <c r="F86" s="227">
        <f>ROUND(X86*' Demand-Supply Gap'!F$160,2)</f>
        <v>35.590000000000003</v>
      </c>
      <c r="G86" s="227">
        <f>ROUND(Y86*' Demand-Supply Gap'!G$160,2)</f>
        <v>35.549999999999997</v>
      </c>
      <c r="H86" s="227">
        <f>ROUND(Z86*' Demand-Supply Gap'!H$160,2)</f>
        <v>34.76</v>
      </c>
      <c r="I86" s="227">
        <f>ROUND(AA86*' Demand-Supply Gap'!I$160,2)</f>
        <v>33.299999999999997</v>
      </c>
      <c r="J86" s="227">
        <f>ROUND(AB86*' Demand-Supply Gap'!J$160,2)</f>
        <v>34.64</v>
      </c>
      <c r="K86" s="227">
        <f>ROUND(AC86*' Demand-Supply Gap'!K$160,2)</f>
        <v>34.76</v>
      </c>
      <c r="L86" s="227">
        <f>ROUND(AD86*' Demand-Supply Gap'!L$160,2)</f>
        <v>34.880000000000003</v>
      </c>
      <c r="M86" s="227">
        <f>ROUND(AE86*' Demand-Supply Gap'!M$160,2)</f>
        <v>35</v>
      </c>
      <c r="N86" s="227">
        <f>ROUND(AF86*' Demand-Supply Gap'!N$160,2)</f>
        <v>35.130000000000003</v>
      </c>
      <c r="O86" s="227">
        <f>ROUND(AG86*' Demand-Supply Gap'!O$160,2)</f>
        <v>35.25</v>
      </c>
      <c r="P86" s="227">
        <f>ROUND(AH86*' Demand-Supply Gap'!P$160,2)</f>
        <v>35.369999999999997</v>
      </c>
      <c r="Q86" s="227">
        <f>ROUND(AI86*' Demand-Supply Gap'!Q$160,2)</f>
        <v>35.49</v>
      </c>
      <c r="R86" s="227">
        <f>ROUND(AJ86*' Demand-Supply Gap'!R$160,2)</f>
        <v>35.619999999999997</v>
      </c>
      <c r="S86" s="228">
        <f>ROUND(AK86*' Demand-Supply Gap'!S$160,2)</f>
        <v>35.74</v>
      </c>
      <c r="T86" s="476"/>
      <c r="U86" s="487"/>
      <c r="V86" s="254">
        <v>1</v>
      </c>
      <c r="W86" s="229">
        <v>1</v>
      </c>
      <c r="X86" s="229">
        <v>1</v>
      </c>
      <c r="Y86" s="229">
        <v>1</v>
      </c>
      <c r="Z86" s="229">
        <v>1</v>
      </c>
      <c r="AA86" s="229">
        <v>1</v>
      </c>
      <c r="AB86" s="229">
        <v>1</v>
      </c>
      <c r="AC86" s="229">
        <v>1</v>
      </c>
      <c r="AD86" s="229">
        <v>1</v>
      </c>
      <c r="AE86" s="229">
        <v>1</v>
      </c>
      <c r="AF86" s="229">
        <v>1</v>
      </c>
      <c r="AG86" s="229">
        <v>1</v>
      </c>
      <c r="AH86" s="229">
        <v>1</v>
      </c>
      <c r="AI86" s="229">
        <v>1</v>
      </c>
      <c r="AJ86" s="229">
        <v>1</v>
      </c>
      <c r="AK86" s="229">
        <v>1</v>
      </c>
    </row>
    <row r="87" spans="1:39" s="28" customFormat="1" ht="15.75" thickBot="1" x14ac:dyDescent="0.3">
      <c r="A87" s="234" t="s">
        <v>39</v>
      </c>
      <c r="B87" s="234" t="s">
        <v>39</v>
      </c>
      <c r="C87" s="235" t="s">
        <v>389</v>
      </c>
      <c r="D87" s="236">
        <f>V87*' Demand-Supply Gap'!D$169</f>
        <v>90.976527626899994</v>
      </c>
      <c r="E87" s="236">
        <f>W87*' Demand-Supply Gap'!E$169</f>
        <v>92.58781305020824</v>
      </c>
      <c r="F87" s="236">
        <f>X87*' Demand-Supply Gap'!F$169</f>
        <v>95.662311733400173</v>
      </c>
      <c r="G87" s="236">
        <f>Y87*' Demand-Supply Gap'!G$169</f>
        <v>99.529336383099036</v>
      </c>
      <c r="H87" s="236">
        <f>Z87*' Demand-Supply Gap'!H$169</f>
        <v>100.87959229558483</v>
      </c>
      <c r="I87" s="236">
        <f>AA87*' Demand-Supply Gap'!I$169</f>
        <v>94.341445276987059</v>
      </c>
      <c r="J87" s="236">
        <f>AB87*' Demand-Supply Gap'!J$169</f>
        <v>98.413673172702801</v>
      </c>
      <c r="K87" s="236">
        <f>AC87*' Demand-Supply Gap'!K$169</f>
        <v>100.98274954123634</v>
      </c>
      <c r="L87" s="236">
        <f>AD87*' Demand-Supply Gap'!L$169</f>
        <v>104.13472160831375</v>
      </c>
      <c r="M87" s="236">
        <f>AE87*' Demand-Supply Gap'!M$169</f>
        <v>108.2006195262116</v>
      </c>
      <c r="N87" s="236">
        <f>AF87*' Demand-Supply Gap'!N$169</f>
        <v>112.79082087723607</v>
      </c>
      <c r="O87" s="236">
        <f>AG87*' Demand-Supply Gap'!O$169</f>
        <v>117.97598309465108</v>
      </c>
      <c r="P87" s="236">
        <f>AH87*' Demand-Supply Gap'!P$169</f>
        <v>123.56274382825423</v>
      </c>
      <c r="Q87" s="236">
        <f>AI87*' Demand-Supply Gap'!Q$169</f>
        <v>129.03451952756777</v>
      </c>
      <c r="R87" s="236">
        <f>AJ87*' Demand-Supply Gap'!R$169</f>
        <v>135.42849873746803</v>
      </c>
      <c r="S87" s="236">
        <f>AK87*' Demand-Supply Gap'!S$169</f>
        <v>142.6769751077899</v>
      </c>
      <c r="T87" s="476"/>
      <c r="U87" s="461">
        <f>(S87/J87)^(1/9)-1</f>
        <v>4.2130364709122903E-2</v>
      </c>
      <c r="V87" s="256">
        <v>0.53174565345279523</v>
      </c>
      <c r="W87" s="237">
        <v>0.52643379270447888</v>
      </c>
      <c r="X87" s="237">
        <v>0.53247011656550181</v>
      </c>
      <c r="Y87" s="237">
        <v>0.53632221785021905</v>
      </c>
      <c r="Z87" s="237">
        <v>0.53136711131471104</v>
      </c>
      <c r="AA87" s="237">
        <v>0.53121402311568289</v>
      </c>
      <c r="AB87" s="237">
        <v>0.53465429108230789</v>
      </c>
      <c r="AC87" s="237">
        <v>0.53436965028396965</v>
      </c>
      <c r="AD87" s="237">
        <v>0.53416281853913394</v>
      </c>
      <c r="AE87" s="237">
        <v>0.53395649139344292</v>
      </c>
      <c r="AF87" s="237">
        <v>0.53371954467669314</v>
      </c>
      <c r="AG87" s="237">
        <v>0.53342083981717625</v>
      </c>
      <c r="AH87" s="237">
        <v>0.53316326320450924</v>
      </c>
      <c r="AI87" s="237">
        <v>0.53291527294594621</v>
      </c>
      <c r="AJ87" s="237">
        <v>0.53258143968058169</v>
      </c>
      <c r="AK87" s="237">
        <v>0.53232289260303911</v>
      </c>
      <c r="AM87" s="67">
        <v>1.6199999999999999E-2</v>
      </c>
    </row>
    <row r="88" spans="1:39" s="28" customFormat="1" ht="15.75" thickBot="1" x14ac:dyDescent="0.3">
      <c r="A88" s="185" t="s">
        <v>39</v>
      </c>
      <c r="B88" s="185" t="s">
        <v>39</v>
      </c>
      <c r="C88" s="187" t="s">
        <v>342</v>
      </c>
      <c r="D88" s="236">
        <f>V88*' Demand-Supply Gap'!D$169</f>
        <v>47.390288813672029</v>
      </c>
      <c r="E88" s="236">
        <f>W88*' Demand-Supply Gap'!E$169</f>
        <v>48.547551211509777</v>
      </c>
      <c r="F88" s="236">
        <f>X88*' Demand-Supply Gap'!F$169</f>
        <v>49.818662684303973</v>
      </c>
      <c r="G88" s="236">
        <f>Y88*' Demand-Supply Gap'!G$169</f>
        <v>51.44027956089996</v>
      </c>
      <c r="H88" s="236">
        <f>Z88*' Demand-Supply Gap'!H$169</f>
        <v>51.691797650778106</v>
      </c>
      <c r="I88" s="236">
        <f>AA88*' Demand-Supply Gap'!I$169</f>
        <v>49.03740274720257</v>
      </c>
      <c r="J88" s="236">
        <f>AB88*' Demand-Supply Gap'!J$169</f>
        <v>49.692719728208701</v>
      </c>
      <c r="K88" s="236">
        <f>AC88*' Demand-Supply Gap'!K$169</f>
        <v>51.181794547571023</v>
      </c>
      <c r="L88" s="236">
        <f>AD88*' Demand-Supply Gap'!L$169</f>
        <v>52.964255015850696</v>
      </c>
      <c r="M88" s="236">
        <f>AE88*' Demand-Supply Gap'!M$169</f>
        <v>55.220756804382589</v>
      </c>
      <c r="N88" s="236">
        <f>AF88*' Demand-Supply Gap'!N$169</f>
        <v>57.746966199533745</v>
      </c>
      <c r="O88" s="236">
        <f>AG88*' Demand-Supply Gap'!O$169</f>
        <v>60.597126115544974</v>
      </c>
      <c r="P88" s="236">
        <f>AH88*' Demand-Supply Gap'!P$169</f>
        <v>63.697613339808683</v>
      </c>
      <c r="Q88" s="236">
        <f>AI88*' Demand-Supply Gap'!Q$169</f>
        <v>66.727325069022896</v>
      </c>
      <c r="R88" s="236">
        <f>AJ88*' Demand-Supply Gap'!R$169</f>
        <v>70.289900901849862</v>
      </c>
      <c r="S88" s="236">
        <f>AK88*' Demand-Supply Gap'!S$169</f>
        <v>74.288025447211851</v>
      </c>
      <c r="T88" s="476"/>
      <c r="U88" s="461">
        <f t="shared" ref="U88:U90" si="212">(S88/J88)^(1/9)-1</f>
        <v>4.5689854109312922E-2</v>
      </c>
      <c r="V88" s="257">
        <v>0.27698990882447899</v>
      </c>
      <c r="W88" s="188">
        <v>0.27603062075708601</v>
      </c>
      <c r="X88" s="188">
        <v>0.27729780564551165</v>
      </c>
      <c r="Y88" s="188">
        <v>0.277190282016408</v>
      </c>
      <c r="Z88" s="188">
        <v>0.27227827324953102</v>
      </c>
      <c r="AA88" s="188">
        <v>0.27611783898375153</v>
      </c>
      <c r="AB88" s="188">
        <v>0.26996681438374132</v>
      </c>
      <c r="AC88" s="188">
        <v>0.27083831424220756</v>
      </c>
      <c r="AD88" s="188">
        <v>0.27168206054755106</v>
      </c>
      <c r="AE88" s="188">
        <v>0.27250751136610507</v>
      </c>
      <c r="AF88" s="188">
        <v>0.2732552548759391</v>
      </c>
      <c r="AG88" s="188">
        <v>0.27398601863845684</v>
      </c>
      <c r="AH88" s="188">
        <v>0.27485005863738193</v>
      </c>
      <c r="AI88" s="188">
        <v>0.27558525255339872</v>
      </c>
      <c r="AJ88" s="188">
        <v>0.27641963815815168</v>
      </c>
      <c r="AK88" s="188">
        <v>0.2771660708530741</v>
      </c>
    </row>
    <row r="89" spans="1:39" s="28" customFormat="1" ht="15.75" thickBot="1" x14ac:dyDescent="0.3">
      <c r="A89" s="185" t="s">
        <v>39</v>
      </c>
      <c r="B89" s="185" t="s">
        <v>39</v>
      </c>
      <c r="C89" s="187" t="s">
        <v>343</v>
      </c>
      <c r="D89" s="236">
        <f>V89*' Demand-Supply Gap'!D$169</f>
        <v>16.204319544393329</v>
      </c>
      <c r="E89" s="236">
        <f>W89*' Demand-Supply Gap'!E$169</f>
        <v>16.300149865285999</v>
      </c>
      <c r="F89" s="236">
        <f>X89*' Demand-Supply Gap'!F$169</f>
        <v>16.491007279402002</v>
      </c>
      <c r="G89" s="236">
        <f>Y89*' Demand-Supply Gap'!G$169</f>
        <v>16.0204313654</v>
      </c>
      <c r="H89" s="236">
        <f>Z89*' Demand-Supply Gap'!H$169</f>
        <v>16.364519516807</v>
      </c>
      <c r="I89" s="236">
        <f>AA89*' Demand-Supply Gap'!I$169</f>
        <v>16.062532976076362</v>
      </c>
      <c r="J89" s="236">
        <f>AB89*' Demand-Supply Gap'!J$169</f>
        <v>16.245912447299514</v>
      </c>
      <c r="K89" s="236">
        <f>AC89*' Demand-Supply Gap'!K$169</f>
        <v>16.665473110848747</v>
      </c>
      <c r="L89" s="236">
        <f>AD89*' Demand-Supply Gap'!L$169</f>
        <v>17.134813038745115</v>
      </c>
      <c r="M89" s="236">
        <f>AE89*' Demand-Supply Gap'!M$169</f>
        <v>17.790042536395681</v>
      </c>
      <c r="N89" s="236">
        <f>AF89*' Demand-Supply Gap'!N$169</f>
        <v>18.50343613153332</v>
      </c>
      <c r="O89" s="236">
        <f>AG89*' Demand-Supply Gap'!O$169</f>
        <v>19.31609373879343</v>
      </c>
      <c r="P89" s="236">
        <f>AH89*' Demand-Supply Gap'!P$169</f>
        <v>20.193729008554083</v>
      </c>
      <c r="Q89" s="236">
        <f>AI89*' Demand-Supply Gap'!Q$169</f>
        <v>21.066968780935845</v>
      </c>
      <c r="R89" s="236">
        <f>AJ89*' Demand-Supply Gap'!R$169</f>
        <v>22.074690700788288</v>
      </c>
      <c r="S89" s="236">
        <f>AK89*' Demand-Supply Gap'!S$169</f>
        <v>23.224430647400009</v>
      </c>
      <c r="T89" s="476"/>
      <c r="U89" s="461">
        <f t="shared" si="212"/>
        <v>4.0505911520725801E-2</v>
      </c>
      <c r="V89" s="257">
        <v>9.4712083541244954E-2</v>
      </c>
      <c r="W89" s="188">
        <v>9.2679040929292258E-2</v>
      </c>
      <c r="X89" s="188">
        <v>9.1791306411424273E-2</v>
      </c>
      <c r="Y89" s="188">
        <v>8.6327444681602028E-2</v>
      </c>
      <c r="Z89" s="188">
        <v>8.6197488172040565E-2</v>
      </c>
      <c r="AA89" s="188">
        <v>9.0444265917253616E-2</v>
      </c>
      <c r="AB89" s="188">
        <v>8.8259552991721904E-2</v>
      </c>
      <c r="AC89" s="188">
        <v>8.8188557734057052E-2</v>
      </c>
      <c r="AD89" s="188">
        <v>8.7893642836477964E-2</v>
      </c>
      <c r="AE89" s="188">
        <v>8.7791629438616903E-2</v>
      </c>
      <c r="AF89" s="188">
        <v>8.7557173804285876E-2</v>
      </c>
      <c r="AG89" s="188">
        <v>8.733647878032938E-2</v>
      </c>
      <c r="AH89" s="188">
        <v>8.7134310237017745E-2</v>
      </c>
      <c r="AI89" s="188">
        <v>8.700702307522884E-2</v>
      </c>
      <c r="AJ89" s="188">
        <v>8.6810166719191201E-2</v>
      </c>
      <c r="AK89" s="188">
        <v>8.6649552893469303E-2</v>
      </c>
      <c r="AM89" s="544">
        <v>0.01</v>
      </c>
    </row>
    <row r="90" spans="1:39" s="28" customFormat="1" ht="15.75" thickBot="1" x14ac:dyDescent="0.3">
      <c r="A90" s="185" t="s">
        <v>39</v>
      </c>
      <c r="B90" s="185" t="s">
        <v>39</v>
      </c>
      <c r="C90" s="187" t="s">
        <v>344</v>
      </c>
      <c r="D90" s="236">
        <f>V90*' Demand-Supply Gap'!D$169</f>
        <v>16.519172015034634</v>
      </c>
      <c r="E90" s="236">
        <f>W90*' Demand-Supply Gap'!E$169</f>
        <v>18.441897872996023</v>
      </c>
      <c r="F90" s="236">
        <f>X90*' Demand-Supply Gap'!F$169</f>
        <v>17.68563430289387</v>
      </c>
      <c r="G90" s="236">
        <f>Y90*' Demand-Supply Gap'!G$169</f>
        <v>18.58745269060103</v>
      </c>
      <c r="H90" s="236">
        <f>Z90*' Demand-Supply Gap'!H$169</f>
        <v>20.913236536830066</v>
      </c>
      <c r="I90" s="236">
        <f>AA90*' Demand-Supply Gap'!I$169</f>
        <v>18.154542999733998</v>
      </c>
      <c r="J90" s="236">
        <f>AB90*' Demand-Supply Gap'!J$169</f>
        <v>19.717428710188972</v>
      </c>
      <c r="K90" s="236">
        <f>AC90*' Demand-Supply Gap'!K$169</f>
        <v>20.145441057700104</v>
      </c>
      <c r="L90" s="236">
        <f>AD90*' Demand-Supply Gap'!L$169</f>
        <v>20.715611519877211</v>
      </c>
      <c r="M90" s="236">
        <f>AE90*' Demand-Supply Gap'!M$169</f>
        <v>21.427974548464565</v>
      </c>
      <c r="N90" s="236">
        <f>AF90*' Demand-Supply Gap'!N$169</f>
        <v>22.288532282589458</v>
      </c>
      <c r="O90" s="236">
        <f>AG90*' Demand-Supply Gap'!O$169</f>
        <v>23.279477178104866</v>
      </c>
      <c r="P90" s="236">
        <f>AH90*' Demand-Supply Gap'!P$169</f>
        <v>24.299960577460229</v>
      </c>
      <c r="Q90" s="236">
        <f>AI90*' Demand-Supply Gap'!Q$169</f>
        <v>25.300707163829358</v>
      </c>
      <c r="R90" s="236">
        <f>AJ90*' Demand-Supply Gap'!R$169</f>
        <v>26.493838657441962</v>
      </c>
      <c r="S90" s="236">
        <f>AK90*' Demand-Supply Gap'!S$169</f>
        <v>27.837694984309493</v>
      </c>
      <c r="T90" s="476"/>
      <c r="U90" s="461">
        <f t="shared" si="212"/>
        <v>3.906461362756608E-2</v>
      </c>
      <c r="V90" s="257">
        <f>V91-SUM(V87:V89)</f>
        <v>9.6552354181480782E-2</v>
      </c>
      <c r="W90" s="257">
        <f t="shared" ref="W90:AK90" si="213">W91-SUM(W87:W89)</f>
        <v>0.10485654560914293</v>
      </c>
      <c r="X90" s="257">
        <f t="shared" si="213"/>
        <v>9.8440771377562242E-2</v>
      </c>
      <c r="Y90" s="257">
        <f t="shared" si="213"/>
        <v>0.10016005545177098</v>
      </c>
      <c r="Z90" s="257">
        <f t="shared" si="213"/>
        <v>0.1101571272637174</v>
      </c>
      <c r="AA90" s="257">
        <f t="shared" si="213"/>
        <v>0.10222387198331195</v>
      </c>
      <c r="AB90" s="257">
        <f t="shared" si="213"/>
        <v>0.1071193415422288</v>
      </c>
      <c r="AC90" s="257">
        <f t="shared" si="213"/>
        <v>0.10660347773976575</v>
      </c>
      <c r="AD90" s="257">
        <f t="shared" si="213"/>
        <v>0.10626147807683706</v>
      </c>
      <c r="AE90" s="257">
        <f t="shared" si="213"/>
        <v>0.10574436780183505</v>
      </c>
      <c r="AF90" s="257">
        <f t="shared" si="213"/>
        <v>0.10546802664308197</v>
      </c>
      <c r="AG90" s="257">
        <f t="shared" si="213"/>
        <v>0.10525666276403756</v>
      </c>
      <c r="AH90" s="257">
        <f t="shared" si="213"/>
        <v>0.10485236792109098</v>
      </c>
      <c r="AI90" s="257">
        <f t="shared" si="213"/>
        <v>0.10449245142542618</v>
      </c>
      <c r="AJ90" s="257">
        <f t="shared" si="213"/>
        <v>0.10418875544207551</v>
      </c>
      <c r="AK90" s="257">
        <f t="shared" si="213"/>
        <v>0.10386148365041747</v>
      </c>
    </row>
    <row r="91" spans="1:39" s="28" customFormat="1" ht="15.75" thickBot="1" x14ac:dyDescent="0.3">
      <c r="A91" s="238" t="s">
        <v>39</v>
      </c>
      <c r="B91" s="238" t="s">
        <v>39</v>
      </c>
      <c r="C91" s="239" t="s">
        <v>58</v>
      </c>
      <c r="D91" s="236">
        <f>V91*' Demand-Supply Gap'!D$169</f>
        <v>171.09030799999999</v>
      </c>
      <c r="E91" s="236">
        <f>W91*' Demand-Supply Gap'!E$169</f>
        <v>175.87741200000002</v>
      </c>
      <c r="F91" s="236">
        <f>X91*' Demand-Supply Gap'!F$169</f>
        <v>179.65761600000002</v>
      </c>
      <c r="G91" s="236">
        <f>Y91*' Demand-Supply Gap'!G$169</f>
        <v>185.57750000000001</v>
      </c>
      <c r="H91" s="236">
        <f>Z91*' Demand-Supply Gap'!H$169</f>
        <v>189.84914599999999</v>
      </c>
      <c r="I91" s="236">
        <f>AA91*' Demand-Supply Gap'!I$169</f>
        <v>177.595924</v>
      </c>
      <c r="J91" s="236">
        <f>AB91*' Demand-Supply Gap'!J$169</f>
        <v>184.0697340584</v>
      </c>
      <c r="K91" s="236">
        <f>AC91*' Demand-Supply Gap'!K$169</f>
        <v>188.97545825735622</v>
      </c>
      <c r="L91" s="236">
        <f>AD91*' Demand-Supply Gap'!L$169</f>
        <v>194.94940118278677</v>
      </c>
      <c r="M91" s="236">
        <f>AE91*' Demand-Supply Gap'!M$169</f>
        <v>202.63939341545444</v>
      </c>
      <c r="N91" s="236">
        <f>AF91*' Demand-Supply Gap'!N$169</f>
        <v>211.32975549089258</v>
      </c>
      <c r="O91" s="236">
        <f>AG91*' Demand-Supply Gap'!O$169</f>
        <v>221.16868012709435</v>
      </c>
      <c r="P91" s="236">
        <f>AH91*' Demand-Supply Gap'!P$169</f>
        <v>231.75404675407725</v>
      </c>
      <c r="Q91" s="236">
        <f>AI91*' Demand-Supply Gap'!Q$169</f>
        <v>242.12952054135587</v>
      </c>
      <c r="R91" s="236">
        <f>AJ91*' Demand-Supply Gap'!R$169</f>
        <v>254.28692899754813</v>
      </c>
      <c r="S91" s="236">
        <f>AK91*' Demand-Supply Gap'!S$169</f>
        <v>268.02712618671126</v>
      </c>
      <c r="T91" s="476"/>
      <c r="U91" s="486"/>
      <c r="V91" s="258">
        <v>1</v>
      </c>
      <c r="W91" s="240">
        <v>1</v>
      </c>
      <c r="X91" s="240">
        <v>1</v>
      </c>
      <c r="Y91" s="240">
        <v>1</v>
      </c>
      <c r="Z91" s="240">
        <v>1</v>
      </c>
      <c r="AA91" s="240">
        <v>1</v>
      </c>
      <c r="AB91" s="240">
        <v>1</v>
      </c>
      <c r="AC91" s="240">
        <v>1</v>
      </c>
      <c r="AD91" s="240">
        <v>1</v>
      </c>
      <c r="AE91" s="240">
        <v>1</v>
      </c>
      <c r="AF91" s="240">
        <v>1</v>
      </c>
      <c r="AG91" s="240">
        <v>1</v>
      </c>
      <c r="AH91" s="240">
        <v>1</v>
      </c>
      <c r="AI91" s="240">
        <v>1</v>
      </c>
      <c r="AJ91" s="240">
        <v>1</v>
      </c>
      <c r="AK91" s="240">
        <v>1</v>
      </c>
    </row>
    <row r="92" spans="1:39" s="28" customFormat="1" ht="15" x14ac:dyDescent="0.25">
      <c r="A92" s="230" t="s">
        <v>38</v>
      </c>
      <c r="B92" s="230" t="s">
        <v>34</v>
      </c>
      <c r="C92" s="231" t="s">
        <v>389</v>
      </c>
      <c r="D92" s="232">
        <f>ROUND(V92*' Demand-Supply Gap'!D$182,2)</f>
        <v>77.37</v>
      </c>
      <c r="E92" s="232">
        <f>ROUND(W92*' Demand-Supply Gap'!E$182,2)</f>
        <v>76.52</v>
      </c>
      <c r="F92" s="232">
        <f>ROUND(X92*' Demand-Supply Gap'!F$182,2)</f>
        <v>82.32</v>
      </c>
      <c r="G92" s="232">
        <f>ROUND(Y92*' Demand-Supply Gap'!G$182,2)</f>
        <v>87.84</v>
      </c>
      <c r="H92" s="232">
        <f>ROUND(Z92*' Demand-Supply Gap'!H$182,2)</f>
        <v>88.9</v>
      </c>
      <c r="I92" s="232">
        <f>ROUND(AA92*' Demand-Supply Gap'!I$182,2)</f>
        <v>82.84</v>
      </c>
      <c r="J92" s="232">
        <f>ROUND(AB92*' Demand-Supply Gap'!J$182,2)</f>
        <v>84.71</v>
      </c>
      <c r="K92" s="232">
        <f>ROUND(AC92*' Demand-Supply Gap'!K$182,2)</f>
        <v>87.56</v>
      </c>
      <c r="L92" s="232">
        <f>ROUND(AD92*' Demand-Supply Gap'!L$182,2)</f>
        <v>91.03</v>
      </c>
      <c r="M92" s="232">
        <f>ROUND(AE92*' Demand-Supply Gap'!M$182,2)</f>
        <v>95.49</v>
      </c>
      <c r="N92" s="232">
        <f>ROUND(AF92*' Demand-Supply Gap'!N$182,2)</f>
        <v>100.63</v>
      </c>
      <c r="O92" s="232">
        <f>ROUND(AG92*' Demand-Supply Gap'!O$182,2)</f>
        <v>106.39</v>
      </c>
      <c r="P92" s="232">
        <f>ROUND(AH92*' Demand-Supply Gap'!P$182,2)</f>
        <v>112.58</v>
      </c>
      <c r="Q92" s="232">
        <f>ROUND(AI92*' Demand-Supply Gap'!Q$182,2)</f>
        <v>118.68</v>
      </c>
      <c r="R92" s="232">
        <f>ROUND(AJ92*' Demand-Supply Gap'!R$182,2)</f>
        <v>125.82</v>
      </c>
      <c r="S92" s="249">
        <f>ROUND(AK92*' Demand-Supply Gap'!S$182,2)</f>
        <v>133.88999999999999</v>
      </c>
      <c r="T92" s="376"/>
      <c r="U92" s="461">
        <f>(S92/J92)^(1/9)-1</f>
        <v>5.218082862706841E-2</v>
      </c>
      <c r="V92" s="255">
        <v>0.50656299999999999</v>
      </c>
      <c r="W92" s="233">
        <v>0.500117311753</v>
      </c>
      <c r="X92" s="233">
        <v>0.49821219241000003</v>
      </c>
      <c r="Y92" s="233">
        <v>0.50134123100000005</v>
      </c>
      <c r="Z92" s="233">
        <v>0.50399715929169997</v>
      </c>
      <c r="AA92" s="233">
        <v>0.50468480775339997</v>
      </c>
      <c r="AB92" s="233">
        <v>0.50537245621509996</v>
      </c>
      <c r="AC92" s="233">
        <v>0.50606010467679996</v>
      </c>
      <c r="AD92" s="233">
        <v>0.50674775313850007</v>
      </c>
      <c r="AE92" s="233">
        <v>0.50743540160020006</v>
      </c>
      <c r="AF92" s="233">
        <v>0.50868541572761405</v>
      </c>
      <c r="AG92" s="233">
        <v>0.50958395131395706</v>
      </c>
      <c r="AH92" s="233">
        <v>0.51048248690029996</v>
      </c>
      <c r="AI92" s="233">
        <v>0.51138102248664297</v>
      </c>
      <c r="AJ92" s="233">
        <v>0.51227955807298597</v>
      </c>
      <c r="AK92" s="233">
        <v>0.51317809365932898</v>
      </c>
    </row>
    <row r="93" spans="1:39" s="28" customFormat="1" ht="15" x14ac:dyDescent="0.25">
      <c r="A93" s="32" t="s">
        <v>38</v>
      </c>
      <c r="B93" s="32" t="s">
        <v>34</v>
      </c>
      <c r="C93" s="68" t="s">
        <v>342</v>
      </c>
      <c r="D93" s="33">
        <f>ROUND(V93*' Demand-Supply Gap'!D$182,2)</f>
        <v>38.369999999999997</v>
      </c>
      <c r="E93" s="33">
        <f>ROUND(W93*' Demand-Supply Gap'!E$182,2)</f>
        <v>38.880000000000003</v>
      </c>
      <c r="F93" s="33">
        <f>ROUND(X93*' Demand-Supply Gap'!F$182,2)</f>
        <v>41.89</v>
      </c>
      <c r="G93" s="33">
        <f>ROUND(Y93*' Demand-Supply Gap'!G$182,2)</f>
        <v>45.05</v>
      </c>
      <c r="H93" s="33">
        <f>ROUND(Z93*' Demand-Supply Gap'!H$182,2)</f>
        <v>45.51</v>
      </c>
      <c r="I93" s="33">
        <f>ROUND(AA93*' Demand-Supply Gap'!I$182,2)</f>
        <v>42.45</v>
      </c>
      <c r="J93" s="33">
        <f>ROUND(AB93*' Demand-Supply Gap'!J$182,2)</f>
        <v>43.45</v>
      </c>
      <c r="K93" s="33">
        <f>ROUND(AC93*' Demand-Supply Gap'!K$182,2)</f>
        <v>44.96</v>
      </c>
      <c r="L93" s="33">
        <f>ROUND(AD93*' Demand-Supply Gap'!L$182,2)</f>
        <v>46.79</v>
      </c>
      <c r="M93" s="33">
        <f>ROUND(AE93*' Demand-Supply Gap'!M$182,2)</f>
        <v>49.13</v>
      </c>
      <c r="N93" s="33">
        <f>ROUND(AF93*' Demand-Supply Gap'!N$182,2)</f>
        <v>51.79</v>
      </c>
      <c r="O93" s="33">
        <f>ROUND(AG93*' Demand-Supply Gap'!O$182,2)</f>
        <v>54.79</v>
      </c>
      <c r="P93" s="33">
        <f>ROUND(AH93*' Demand-Supply Gap'!P$182,2)</f>
        <v>58.02</v>
      </c>
      <c r="Q93" s="33">
        <f>ROUND(AI93*' Demand-Supply Gap'!Q$182,2)</f>
        <v>61.21</v>
      </c>
      <c r="R93" s="33">
        <f>ROUND(AJ93*' Demand-Supply Gap'!R$182,2)</f>
        <v>64.94</v>
      </c>
      <c r="S93" s="44">
        <f>ROUND(AK93*' Demand-Supply Gap'!S$182,2)</f>
        <v>69.150000000000006</v>
      </c>
      <c r="T93" s="376"/>
      <c r="U93" s="461">
        <f t="shared" ref="U93:U95" si="214">(S93/J93)^(1/9)-1</f>
        <v>5.2985738736414323E-2</v>
      </c>
      <c r="V93" s="253">
        <v>0.25122169999999999</v>
      </c>
      <c r="W93" s="157">
        <v>0.25413194134700001</v>
      </c>
      <c r="X93" s="157">
        <v>0.25354134134900003</v>
      </c>
      <c r="Y93" s="157">
        <v>0.25711167899999998</v>
      </c>
      <c r="Z93" s="157">
        <v>0.25799636883510002</v>
      </c>
      <c r="AA93" s="157">
        <v>0.25861729680040002</v>
      </c>
      <c r="AB93" s="157">
        <v>0.25923822476570002</v>
      </c>
      <c r="AC93" s="157">
        <v>0.25985915273100002</v>
      </c>
      <c r="AD93" s="157">
        <v>0.26048008069630002</v>
      </c>
      <c r="AE93" s="157">
        <v>0.26110100866160002</v>
      </c>
      <c r="AF93" s="157">
        <v>0.26179729716112898</v>
      </c>
      <c r="AG93" s="157">
        <v>0.26244648532676401</v>
      </c>
      <c r="AH93" s="157">
        <v>0.26309567349239998</v>
      </c>
      <c r="AI93" s="157">
        <v>0.26374486165803601</v>
      </c>
      <c r="AJ93" s="157">
        <v>0.26439404982367098</v>
      </c>
      <c r="AK93" s="157">
        <v>0.26504323798930701</v>
      </c>
    </row>
    <row r="94" spans="1:39" s="28" customFormat="1" ht="15" x14ac:dyDescent="0.25">
      <c r="A94" s="32" t="s">
        <v>38</v>
      </c>
      <c r="B94" s="32" t="s">
        <v>34</v>
      </c>
      <c r="C94" s="68" t="s">
        <v>343</v>
      </c>
      <c r="D94" s="33">
        <f>ROUND(V94*' Demand-Supply Gap'!D$182,2)</f>
        <v>14.79</v>
      </c>
      <c r="E94" s="33">
        <f>ROUND(W94*' Demand-Supply Gap'!E$182,2)</f>
        <v>14.7</v>
      </c>
      <c r="F94" s="33">
        <f>ROUND(X94*' Demand-Supply Gap'!F$182,2)</f>
        <v>14.99</v>
      </c>
      <c r="G94" s="33">
        <f>ROUND(Y94*' Demand-Supply Gap'!G$182,2)</f>
        <v>16.149999999999999</v>
      </c>
      <c r="H94" s="33">
        <f>ROUND(Z94*' Demand-Supply Gap'!H$182,2)</f>
        <v>16.07</v>
      </c>
      <c r="I94" s="33">
        <f>ROUND(AA94*' Demand-Supply Gap'!I$182,2)</f>
        <v>14.9</v>
      </c>
      <c r="J94" s="33">
        <f>ROUND(AB94*' Demand-Supply Gap'!J$182,2)</f>
        <v>15.16</v>
      </c>
      <c r="K94" s="33">
        <f>ROUND(AC94*' Demand-Supply Gap'!K$182,2)</f>
        <v>15.6</v>
      </c>
      <c r="L94" s="33">
        <f>ROUND(AD94*' Demand-Supply Gap'!L$182,2)</f>
        <v>16.14</v>
      </c>
      <c r="M94" s="33">
        <f>ROUND(AE94*' Demand-Supply Gap'!M$182,2)</f>
        <v>16.850000000000001</v>
      </c>
      <c r="N94" s="33">
        <f>ROUND(AF94*' Demand-Supply Gap'!N$182,2)</f>
        <v>17.61</v>
      </c>
      <c r="O94" s="33">
        <f>ROUND(AG94*' Demand-Supply Gap'!O$182,2)</f>
        <v>18.5</v>
      </c>
      <c r="P94" s="33">
        <f>ROUND(AH94*' Demand-Supply Gap'!P$182,2)</f>
        <v>19.46</v>
      </c>
      <c r="Q94" s="33">
        <f>ROUND(AI94*' Demand-Supply Gap'!Q$182,2)</f>
        <v>20.38</v>
      </c>
      <c r="R94" s="33">
        <f>ROUND(AJ94*' Demand-Supply Gap'!R$182,2)</f>
        <v>21.47</v>
      </c>
      <c r="S94" s="44">
        <f>ROUND(AK94*' Demand-Supply Gap'!S$182,2)</f>
        <v>22.71</v>
      </c>
      <c r="T94" s="376"/>
      <c r="U94" s="461">
        <f t="shared" si="214"/>
        <v>4.5928489181689569E-2</v>
      </c>
      <c r="V94" s="252">
        <v>9.6819174099999988E-2</v>
      </c>
      <c r="W94" s="184">
        <v>9.6112545999999993E-2</v>
      </c>
      <c r="X94" s="184">
        <v>9.0741940999999993E-2</v>
      </c>
      <c r="Y94" s="184">
        <v>9.2155299999999996E-2</v>
      </c>
      <c r="Z94" s="184">
        <v>9.109260395999999E-2</v>
      </c>
      <c r="AA94" s="184">
        <v>9.0780354539999997E-2</v>
      </c>
      <c r="AB94" s="184">
        <v>9.0468105120000003E-2</v>
      </c>
      <c r="AC94" s="184">
        <v>9.0155855699999982E-2</v>
      </c>
      <c r="AD94" s="184">
        <v>8.9843606279999988E-2</v>
      </c>
      <c r="AE94" s="184">
        <v>8.9531356859999994E-2</v>
      </c>
      <c r="AF94" s="184">
        <v>8.9004694120000005E-2</v>
      </c>
      <c r="AG94" s="184">
        <v>8.8612039705000006E-2</v>
      </c>
      <c r="AH94" s="184">
        <v>8.8219385290000008E-2</v>
      </c>
      <c r="AI94" s="184">
        <v>8.7826730874999981E-2</v>
      </c>
      <c r="AJ94" s="184">
        <v>8.7434076459999982E-2</v>
      </c>
      <c r="AK94" s="184">
        <v>8.7041422044999983E-2</v>
      </c>
    </row>
    <row r="95" spans="1:39" s="28" customFormat="1" ht="15" x14ac:dyDescent="0.25">
      <c r="A95" s="32" t="s">
        <v>38</v>
      </c>
      <c r="B95" s="32" t="s">
        <v>34</v>
      </c>
      <c r="C95" s="68" t="s">
        <v>344</v>
      </c>
      <c r="D95" s="33">
        <f>ROUND(V95*' Demand-Supply Gap'!D$182,2)</f>
        <v>22.21</v>
      </c>
      <c r="E95" s="33">
        <f>ROUND(W95*' Demand-Supply Gap'!E$182,2)</f>
        <v>22.89</v>
      </c>
      <c r="F95" s="33">
        <f>ROUND(X95*' Demand-Supply Gap'!F$182,2)</f>
        <v>26.03</v>
      </c>
      <c r="G95" s="33">
        <f>ROUND(Y95*' Demand-Supply Gap'!G$182,2)</f>
        <v>26.17</v>
      </c>
      <c r="H95" s="33">
        <f>ROUND(Z95*' Demand-Supply Gap'!H$182,2)</f>
        <v>25.91</v>
      </c>
      <c r="I95" s="33">
        <f>ROUND(AA95*' Demand-Supply Gap'!I$182,2)</f>
        <v>23.95</v>
      </c>
      <c r="J95" s="33">
        <f>ROUND(AB95*' Demand-Supply Gap'!J$182,2)</f>
        <v>24.29</v>
      </c>
      <c r="K95" s="33">
        <f>ROUND(AC95*' Demand-Supply Gap'!K$182,2)</f>
        <v>24.9</v>
      </c>
      <c r="L95" s="33">
        <f>ROUND(AD95*' Demand-Supply Gap'!L$182,2)</f>
        <v>25.68</v>
      </c>
      <c r="M95" s="33">
        <f>ROUND(AE95*' Demand-Supply Gap'!M$182,2)</f>
        <v>26.71</v>
      </c>
      <c r="N95" s="33">
        <f>ROUND(AF95*' Demand-Supply Gap'!N$182,2)</f>
        <v>27.8</v>
      </c>
      <c r="O95" s="33">
        <f>ROUND(AG95*' Demand-Supply Gap'!O$182,2)</f>
        <v>29.09</v>
      </c>
      <c r="P95" s="33">
        <f>ROUND(AH95*' Demand-Supply Gap'!P$182,2)</f>
        <v>30.48</v>
      </c>
      <c r="Q95" s="33">
        <f>ROUND(AI95*' Demand-Supply Gap'!Q$182,2)</f>
        <v>31.81</v>
      </c>
      <c r="R95" s="33">
        <f>ROUND(AJ95*' Demand-Supply Gap'!R$182,2)</f>
        <v>33.380000000000003</v>
      </c>
      <c r="S95" s="44">
        <f>ROUND(AK95*' Demand-Supply Gap'!S$182,2)</f>
        <v>35.15</v>
      </c>
      <c r="T95" s="376"/>
      <c r="U95" s="461">
        <f t="shared" si="214"/>
        <v>4.1916919472591463E-2</v>
      </c>
      <c r="V95" s="253">
        <f>V96-(SUM(V92:V94))</f>
        <v>0.14539612590000006</v>
      </c>
      <c r="W95" s="157">
        <f t="shared" ref="W95:Y95" si="215">W96-(SUM(W92:W94))</f>
        <v>0.14963820090000002</v>
      </c>
      <c r="X95" s="157">
        <f t="shared" si="215"/>
        <v>0.157504525241</v>
      </c>
      <c r="Y95" s="157">
        <f t="shared" si="215"/>
        <v>0.14939178999999991</v>
      </c>
      <c r="Z95" s="157">
        <f>Z96-(SUM(Z92:Z94))</f>
        <v>0.14691386791320005</v>
      </c>
      <c r="AA95" s="157">
        <f t="shared" ref="AA95:AF95" si="216">AA96-(SUM(AA92:AA94))</f>
        <v>0.14591754090620002</v>
      </c>
      <c r="AB95" s="157">
        <f t="shared" si="216"/>
        <v>0.14492121389919999</v>
      </c>
      <c r="AC95" s="157">
        <f t="shared" si="216"/>
        <v>0.14392488689220007</v>
      </c>
      <c r="AD95" s="157">
        <f t="shared" si="216"/>
        <v>0.14292855988519992</v>
      </c>
      <c r="AE95" s="157">
        <f t="shared" si="216"/>
        <v>0.14193223287819989</v>
      </c>
      <c r="AF95" s="157">
        <f t="shared" si="216"/>
        <v>0.14051259299125696</v>
      </c>
      <c r="AG95" s="157">
        <f>AG96-(SUM(AG92:AG94))</f>
        <v>0.13935752365427889</v>
      </c>
      <c r="AH95" s="157">
        <f t="shared" ref="AH95:AK95" si="217">AH96-(SUM(AH92:AH94))</f>
        <v>0.13820245431730016</v>
      </c>
      <c r="AI95" s="157">
        <f t="shared" si="217"/>
        <v>0.1370473849803211</v>
      </c>
      <c r="AJ95" s="157">
        <f t="shared" si="217"/>
        <v>0.13589231564334303</v>
      </c>
      <c r="AK95" s="157">
        <f t="shared" si="217"/>
        <v>0.13473724630636408</v>
      </c>
    </row>
    <row r="96" spans="1:39" s="28" customFormat="1" ht="15.75" thickBot="1" x14ac:dyDescent="0.3">
      <c r="A96" s="225" t="s">
        <v>38</v>
      </c>
      <c r="B96" s="225" t="s">
        <v>34</v>
      </c>
      <c r="C96" s="226" t="s">
        <v>58</v>
      </c>
      <c r="D96" s="227">
        <f>ROUND(V96*' Demand-Supply Gap'!D$182,2)</f>
        <v>152.72999999999999</v>
      </c>
      <c r="E96" s="227">
        <f>ROUND(W96*' Demand-Supply Gap'!E$182,2)</f>
        <v>152.99</v>
      </c>
      <c r="F96" s="227">
        <f>ROUND(X96*' Demand-Supply Gap'!F$182,2)</f>
        <v>165.23</v>
      </c>
      <c r="G96" s="227">
        <f>ROUND(Y96*' Demand-Supply Gap'!G$182,2)</f>
        <v>175.21</v>
      </c>
      <c r="H96" s="227">
        <f>ROUND(Z96*' Demand-Supply Gap'!H$182,2)</f>
        <v>176.39</v>
      </c>
      <c r="I96" s="227">
        <f>ROUND(AA96*' Demand-Supply Gap'!I$182,2)</f>
        <v>164.14</v>
      </c>
      <c r="J96" s="227">
        <f>ROUND(AB96*' Demand-Supply Gap'!J$182,2)</f>
        <v>167.62</v>
      </c>
      <c r="K96" s="227">
        <f>ROUND(AC96*' Demand-Supply Gap'!K$182,2)</f>
        <v>173.03</v>
      </c>
      <c r="L96" s="227">
        <f>ROUND(AD96*' Demand-Supply Gap'!L$182,2)</f>
        <v>179.64</v>
      </c>
      <c r="M96" s="227">
        <f>ROUND(AE96*' Demand-Supply Gap'!M$182,2)</f>
        <v>188.18</v>
      </c>
      <c r="N96" s="227">
        <f>ROUND(AF96*' Demand-Supply Gap'!N$182,2)</f>
        <v>197.83</v>
      </c>
      <c r="O96" s="227">
        <f>ROUND(AG96*' Demand-Supply Gap'!O$182,2)</f>
        <v>208.77</v>
      </c>
      <c r="P96" s="227">
        <f>ROUND(AH96*' Demand-Supply Gap'!P$182,2)</f>
        <v>220.54</v>
      </c>
      <c r="Q96" s="227">
        <f>ROUND(AI96*' Demand-Supply Gap'!Q$182,2)</f>
        <v>232.08</v>
      </c>
      <c r="R96" s="227">
        <f>ROUND(AJ96*' Demand-Supply Gap'!R$182,2)</f>
        <v>245.61</v>
      </c>
      <c r="S96" s="228">
        <f>ROUND(AK96*' Demand-Supply Gap'!S$182,2)</f>
        <v>260.91000000000003</v>
      </c>
      <c r="T96" s="476"/>
      <c r="U96" s="487"/>
      <c r="V96" s="254">
        <v>1</v>
      </c>
      <c r="W96" s="229">
        <v>1</v>
      </c>
      <c r="X96" s="229">
        <v>1</v>
      </c>
      <c r="Y96" s="229">
        <v>1</v>
      </c>
      <c r="Z96" s="229">
        <v>1</v>
      </c>
      <c r="AA96" s="229">
        <v>1</v>
      </c>
      <c r="AB96" s="229">
        <v>1</v>
      </c>
      <c r="AC96" s="229">
        <v>1</v>
      </c>
      <c r="AD96" s="229">
        <v>1</v>
      </c>
      <c r="AE96" s="229">
        <v>1</v>
      </c>
      <c r="AF96" s="229">
        <v>1</v>
      </c>
      <c r="AG96" s="229">
        <v>1</v>
      </c>
      <c r="AH96" s="229">
        <v>1</v>
      </c>
      <c r="AI96" s="229">
        <v>1</v>
      </c>
      <c r="AJ96" s="229">
        <v>1</v>
      </c>
      <c r="AK96" s="229">
        <v>1</v>
      </c>
    </row>
    <row r="97" spans="1:37" s="28" customFormat="1" ht="15" x14ac:dyDescent="0.25">
      <c r="A97" s="230" t="s">
        <v>38</v>
      </c>
      <c r="B97" s="230" t="s">
        <v>105</v>
      </c>
      <c r="C97" s="231" t="s">
        <v>389</v>
      </c>
      <c r="D97" s="232">
        <f>ROUND(V97*' Demand-Supply Gap'!D$191,2)</f>
        <v>2.52</v>
      </c>
      <c r="E97" s="232">
        <f>ROUND(W97*' Demand-Supply Gap'!E$191,2)</f>
        <v>2.5099999999999998</v>
      </c>
      <c r="F97" s="232">
        <f>ROUND(X97*' Demand-Supply Gap'!F$191,2)</f>
        <v>2.04</v>
      </c>
      <c r="G97" s="232">
        <f>ROUND(Y97*' Demand-Supply Gap'!G$191,2)</f>
        <v>2.04</v>
      </c>
      <c r="H97" s="232">
        <f>ROUND(Z97*' Demand-Supply Gap'!H$191,2)</f>
        <v>2.44</v>
      </c>
      <c r="I97" s="232">
        <f>ROUND(AA97*' Demand-Supply Gap'!I$191,2)</f>
        <v>2.78</v>
      </c>
      <c r="J97" s="232">
        <f>ROUND(AB97*' Demand-Supply Gap'!J$191,2)</f>
        <v>2.81</v>
      </c>
      <c r="K97" s="232">
        <f>ROUND(AC97*' Demand-Supply Gap'!K$191,2)</f>
        <v>2.87</v>
      </c>
      <c r="L97" s="232">
        <f>ROUND(AD97*' Demand-Supply Gap'!L$191,2)</f>
        <v>2.96</v>
      </c>
      <c r="M97" s="232">
        <f>ROUND(AE97*' Demand-Supply Gap'!M$191,2)</f>
        <v>3.07</v>
      </c>
      <c r="N97" s="232">
        <f>ROUND(AF97*' Demand-Supply Gap'!N$191,2)</f>
        <v>3.2</v>
      </c>
      <c r="O97" s="232">
        <f>ROUND(AG97*' Demand-Supply Gap'!O$191,2)</f>
        <v>3.35</v>
      </c>
      <c r="P97" s="232">
        <f>ROUND(AH97*' Demand-Supply Gap'!P$191,2)</f>
        <v>3.51</v>
      </c>
      <c r="Q97" s="232">
        <f>ROUND(AI97*' Demand-Supply Gap'!Q$191,2)</f>
        <v>3.66</v>
      </c>
      <c r="R97" s="232">
        <f>ROUND(AJ97*' Demand-Supply Gap'!R$191,2)</f>
        <v>3.84</v>
      </c>
      <c r="S97" s="249">
        <f>ROUND(AK97*' Demand-Supply Gap'!S$191,2)</f>
        <v>4.05</v>
      </c>
      <c r="T97" s="376"/>
      <c r="U97" s="461">
        <f>(S97/J97)^(1/9)-1</f>
        <v>4.1450768567876439E-2</v>
      </c>
      <c r="V97" s="255">
        <v>0.49556299999999998</v>
      </c>
      <c r="W97" s="233">
        <v>0.48911731175299999</v>
      </c>
      <c r="X97" s="233">
        <v>0.48721219241000002</v>
      </c>
      <c r="Y97" s="233">
        <v>0.49034123100000004</v>
      </c>
      <c r="Z97" s="233">
        <v>0.49299715929169996</v>
      </c>
      <c r="AA97" s="233">
        <v>0.49368480775339996</v>
      </c>
      <c r="AB97" s="233">
        <v>0.49437245621509995</v>
      </c>
      <c r="AC97" s="233">
        <v>0.49506010467679995</v>
      </c>
      <c r="AD97" s="233">
        <v>0.49574775313850006</v>
      </c>
      <c r="AE97" s="233">
        <v>0.49643540160020005</v>
      </c>
      <c r="AF97" s="233">
        <v>0.49768541572761404</v>
      </c>
      <c r="AG97" s="233">
        <v>0.49858395131395705</v>
      </c>
      <c r="AH97" s="233">
        <v>0.49948248690029995</v>
      </c>
      <c r="AI97" s="233">
        <v>0.50038102248664296</v>
      </c>
      <c r="AJ97" s="233">
        <v>0.50127955807298596</v>
      </c>
      <c r="AK97" s="233">
        <v>0.50217809365932897</v>
      </c>
    </row>
    <row r="98" spans="1:37" s="28" customFormat="1" ht="15" x14ac:dyDescent="0.25">
      <c r="A98" s="32" t="s">
        <v>38</v>
      </c>
      <c r="B98" s="32" t="s">
        <v>105</v>
      </c>
      <c r="C98" s="68" t="s">
        <v>342</v>
      </c>
      <c r="D98" s="33">
        <f>ROUND(V98*' Demand-Supply Gap'!D$191,2)</f>
        <v>1.28</v>
      </c>
      <c r="E98" s="33">
        <f>ROUND(W98*' Demand-Supply Gap'!E$191,2)</f>
        <v>1.3</v>
      </c>
      <c r="F98" s="33">
        <f>ROUND(X98*' Demand-Supply Gap'!F$191,2)</f>
        <v>1.06</v>
      </c>
      <c r="G98" s="33">
        <f>ROUND(Y98*' Demand-Supply Gap'!G$191,2)</f>
        <v>1.07</v>
      </c>
      <c r="H98" s="33">
        <f>ROUND(Z98*' Demand-Supply Gap'!H$191,2)</f>
        <v>1.28</v>
      </c>
      <c r="I98" s="33">
        <f>ROUND(AA98*' Demand-Supply Gap'!I$191,2)</f>
        <v>1.45</v>
      </c>
      <c r="J98" s="33">
        <f>ROUND(AB98*' Demand-Supply Gap'!J$191,2)</f>
        <v>1.47</v>
      </c>
      <c r="K98" s="33">
        <f>ROUND(AC98*' Demand-Supply Gap'!K$191,2)</f>
        <v>1.51</v>
      </c>
      <c r="L98" s="33">
        <f>ROUND(AD98*' Demand-Supply Gap'!L$191,2)</f>
        <v>1.55</v>
      </c>
      <c r="M98" s="33">
        <f>ROUND(AE98*' Demand-Supply Gap'!M$191,2)</f>
        <v>1.61</v>
      </c>
      <c r="N98" s="33">
        <f>ROUND(AF98*' Demand-Supply Gap'!N$191,2)</f>
        <v>1.68</v>
      </c>
      <c r="O98" s="33">
        <f>ROUND(AG98*' Demand-Supply Gap'!O$191,2)</f>
        <v>1.76</v>
      </c>
      <c r="P98" s="33">
        <f>ROUND(AH98*' Demand-Supply Gap'!P$191,2)</f>
        <v>1.85</v>
      </c>
      <c r="Q98" s="33">
        <f>ROUND(AI98*' Demand-Supply Gap'!Q$191,2)</f>
        <v>1.93</v>
      </c>
      <c r="R98" s="33">
        <f>ROUND(AJ98*' Demand-Supply Gap'!R$191,2)</f>
        <v>2.0299999999999998</v>
      </c>
      <c r="S98" s="44">
        <f>ROUND(AK98*' Demand-Supply Gap'!S$191,2)</f>
        <v>2.14</v>
      </c>
      <c r="T98" s="376"/>
      <c r="U98" s="461">
        <f t="shared" ref="U98:U100" si="218">(S98/J98)^(1/9)-1</f>
        <v>4.2609857027522846E-2</v>
      </c>
      <c r="V98" s="253">
        <v>0.25122169999999999</v>
      </c>
      <c r="W98" s="157">
        <v>0.25413194134700001</v>
      </c>
      <c r="X98" s="157">
        <v>0.25354134134900003</v>
      </c>
      <c r="Y98" s="157">
        <v>0.25711167899999998</v>
      </c>
      <c r="Z98" s="157">
        <v>0.25799636883510002</v>
      </c>
      <c r="AA98" s="157">
        <v>0.25861729680040002</v>
      </c>
      <c r="AB98" s="157">
        <v>0.25923822476570002</v>
      </c>
      <c r="AC98" s="157">
        <v>0.25985915273100002</v>
      </c>
      <c r="AD98" s="157">
        <v>0.26048008069630002</v>
      </c>
      <c r="AE98" s="157">
        <v>0.26110100866160002</v>
      </c>
      <c r="AF98" s="157">
        <v>0.26179729716112898</v>
      </c>
      <c r="AG98" s="157">
        <v>0.26244648532676401</v>
      </c>
      <c r="AH98" s="157">
        <v>0.26309567349239998</v>
      </c>
      <c r="AI98" s="157">
        <v>0.26374486165803601</v>
      </c>
      <c r="AJ98" s="157">
        <v>0.26439404982367098</v>
      </c>
      <c r="AK98" s="157">
        <v>0.26504323798930701</v>
      </c>
    </row>
    <row r="99" spans="1:37" s="28" customFormat="1" ht="15" x14ac:dyDescent="0.25">
      <c r="A99" s="32" t="s">
        <v>38</v>
      </c>
      <c r="B99" s="32" t="s">
        <v>105</v>
      </c>
      <c r="C99" s="68" t="s">
        <v>343</v>
      </c>
      <c r="D99" s="33">
        <f>ROUND(V99*' Demand-Supply Gap'!D$191,2)</f>
        <v>0.49</v>
      </c>
      <c r="E99" s="33">
        <f>ROUND(W99*' Demand-Supply Gap'!E$191,2)</f>
        <v>0.49</v>
      </c>
      <c r="F99" s="33">
        <f>ROUND(X99*' Demand-Supply Gap'!F$191,2)</f>
        <v>0.38</v>
      </c>
      <c r="G99" s="33">
        <f>ROUND(Y99*' Demand-Supply Gap'!G$191,2)</f>
        <v>0.38</v>
      </c>
      <c r="H99" s="33">
        <f>ROUND(Z99*' Demand-Supply Gap'!H$191,2)</f>
        <v>0.45</v>
      </c>
      <c r="I99" s="33">
        <f>ROUND(AA99*' Demand-Supply Gap'!I$191,2)</f>
        <v>0.51</v>
      </c>
      <c r="J99" s="33">
        <f>ROUND(AB99*' Demand-Supply Gap'!J$191,2)</f>
        <v>0.51</v>
      </c>
      <c r="K99" s="33">
        <f>ROUND(AC99*' Demand-Supply Gap'!K$191,2)</f>
        <v>0.52</v>
      </c>
      <c r="L99" s="33">
        <f>ROUND(AD99*' Demand-Supply Gap'!L$191,2)</f>
        <v>0.54</v>
      </c>
      <c r="M99" s="33">
        <f>ROUND(AE99*' Demand-Supply Gap'!M$191,2)</f>
        <v>0.55000000000000004</v>
      </c>
      <c r="N99" s="33">
        <f>ROUND(AF99*' Demand-Supply Gap'!N$191,2)</f>
        <v>0.56999999999999995</v>
      </c>
      <c r="O99" s="33">
        <f>ROUND(AG99*' Demand-Supply Gap'!O$191,2)</f>
        <v>0.6</v>
      </c>
      <c r="P99" s="33">
        <f>ROUND(AH99*' Demand-Supply Gap'!P$191,2)</f>
        <v>0.62</v>
      </c>
      <c r="Q99" s="33">
        <f>ROUND(AI99*' Demand-Supply Gap'!Q$191,2)</f>
        <v>0.64</v>
      </c>
      <c r="R99" s="33">
        <f>ROUND(AJ99*' Demand-Supply Gap'!R$191,2)</f>
        <v>0.67</v>
      </c>
      <c r="S99" s="44">
        <f>ROUND(AK99*' Demand-Supply Gap'!S$191,2)</f>
        <v>0.7</v>
      </c>
      <c r="T99" s="376"/>
      <c r="U99" s="461">
        <f t="shared" si="218"/>
        <v>3.5811846656914392E-2</v>
      </c>
      <c r="V99" s="252">
        <v>9.6819174099999988E-2</v>
      </c>
      <c r="W99" s="184">
        <v>9.6112545999999993E-2</v>
      </c>
      <c r="X99" s="184">
        <v>9.0741940999999993E-2</v>
      </c>
      <c r="Y99" s="184">
        <v>9.2155299999999996E-2</v>
      </c>
      <c r="Z99" s="184">
        <v>9.109260395999999E-2</v>
      </c>
      <c r="AA99" s="184">
        <v>9.0780354539999997E-2</v>
      </c>
      <c r="AB99" s="184">
        <v>9.0468105120000003E-2</v>
      </c>
      <c r="AC99" s="184">
        <v>9.0155855699999982E-2</v>
      </c>
      <c r="AD99" s="184">
        <v>8.9843606279999988E-2</v>
      </c>
      <c r="AE99" s="184">
        <v>8.9531356859999994E-2</v>
      </c>
      <c r="AF99" s="184">
        <v>8.9004694120000005E-2</v>
      </c>
      <c r="AG99" s="184">
        <v>8.8612039705000006E-2</v>
      </c>
      <c r="AH99" s="184">
        <v>8.8219385290000008E-2</v>
      </c>
      <c r="AI99" s="184">
        <v>8.7826730874999981E-2</v>
      </c>
      <c r="AJ99" s="184">
        <v>8.7434076459999982E-2</v>
      </c>
      <c r="AK99" s="184">
        <v>8.7041422044999983E-2</v>
      </c>
    </row>
    <row r="100" spans="1:37" s="28" customFormat="1" ht="15" x14ac:dyDescent="0.25">
      <c r="A100" s="32" t="s">
        <v>38</v>
      </c>
      <c r="B100" s="32" t="s">
        <v>105</v>
      </c>
      <c r="C100" s="68" t="s">
        <v>344</v>
      </c>
      <c r="D100" s="33">
        <f>ROUND(V100*' Demand-Supply Gap'!D$191,2)</f>
        <v>0.79</v>
      </c>
      <c r="E100" s="33">
        <f>ROUND(W100*' Demand-Supply Gap'!E$191,2)</f>
        <v>0.82</v>
      </c>
      <c r="F100" s="33">
        <f>ROUND(X100*' Demand-Supply Gap'!F$191,2)</f>
        <v>0.71</v>
      </c>
      <c r="G100" s="33">
        <f>ROUND(Y100*' Demand-Supply Gap'!G$191,2)</f>
        <v>0.67</v>
      </c>
      <c r="H100" s="33">
        <f>ROUND(Z100*' Demand-Supply Gap'!H$191,2)</f>
        <v>0.78</v>
      </c>
      <c r="I100" s="33">
        <f>ROUND(AA100*' Demand-Supply Gap'!I$191,2)</f>
        <v>0.88</v>
      </c>
      <c r="J100" s="33">
        <f>ROUND(AB100*' Demand-Supply Gap'!J$191,2)</f>
        <v>0.89</v>
      </c>
      <c r="K100" s="33">
        <f>ROUND(AC100*' Demand-Supply Gap'!K$191,2)</f>
        <v>0.9</v>
      </c>
      <c r="L100" s="33">
        <f>ROUND(AD100*' Demand-Supply Gap'!L$191,2)</f>
        <v>0.92</v>
      </c>
      <c r="M100" s="33">
        <f>ROUND(AE100*' Demand-Supply Gap'!M$191,2)</f>
        <v>0.95</v>
      </c>
      <c r="N100" s="33">
        <f>ROUND(AF100*' Demand-Supply Gap'!N$191,2)</f>
        <v>0.97</v>
      </c>
      <c r="O100" s="33">
        <f>ROUND(AG100*' Demand-Supply Gap'!O$191,2)</f>
        <v>1.01</v>
      </c>
      <c r="P100" s="33">
        <f>ROUND(AH100*' Demand-Supply Gap'!P$191,2)</f>
        <v>1.05</v>
      </c>
      <c r="Q100" s="33">
        <f>ROUND(AI100*' Demand-Supply Gap'!Q$191,2)</f>
        <v>1.08</v>
      </c>
      <c r="R100" s="33">
        <f>ROUND(AJ100*' Demand-Supply Gap'!R$191,2)</f>
        <v>1.1299999999999999</v>
      </c>
      <c r="S100" s="44">
        <f>ROUND(AK100*' Demand-Supply Gap'!S$191,2)</f>
        <v>1.18</v>
      </c>
      <c r="T100" s="376"/>
      <c r="U100" s="461">
        <f t="shared" si="218"/>
        <v>3.1834922008460831E-2</v>
      </c>
      <c r="V100" s="253">
        <f>V101-(SUM(V97:V99))</f>
        <v>0.15639612590000007</v>
      </c>
      <c r="W100" s="157">
        <f t="shared" ref="W100:Y100" si="219">W101-(SUM(W97:W99))</f>
        <v>0.16063820090000003</v>
      </c>
      <c r="X100" s="157">
        <f t="shared" si="219"/>
        <v>0.1685045252409999</v>
      </c>
      <c r="Y100" s="157">
        <f t="shared" si="219"/>
        <v>0.16039179000000003</v>
      </c>
      <c r="Z100" s="157">
        <f>Z101-(SUM(Z97:Z99))</f>
        <v>0.15791386791320006</v>
      </c>
      <c r="AA100" s="157">
        <f t="shared" ref="AA100:AF100" si="220">AA101-(SUM(AA97:AA99))</f>
        <v>0.15691754090620003</v>
      </c>
      <c r="AB100" s="157">
        <f t="shared" si="220"/>
        <v>0.1559212138992</v>
      </c>
      <c r="AC100" s="157">
        <f t="shared" si="220"/>
        <v>0.15492488689220008</v>
      </c>
      <c r="AD100" s="157">
        <f t="shared" si="220"/>
        <v>0.15392855988519993</v>
      </c>
      <c r="AE100" s="157">
        <f t="shared" si="220"/>
        <v>0.1529322328781999</v>
      </c>
      <c r="AF100" s="157">
        <f t="shared" si="220"/>
        <v>0.15151259299125697</v>
      </c>
      <c r="AG100" s="157">
        <f>AG101-(SUM(AG97:AG99))</f>
        <v>0.15035752365427901</v>
      </c>
      <c r="AH100" s="157">
        <f t="shared" ref="AH100:AK100" si="221">AH101-(SUM(AH97:AH99))</f>
        <v>0.14920245431730006</v>
      </c>
      <c r="AI100" s="157">
        <f t="shared" si="221"/>
        <v>0.148047384980321</v>
      </c>
      <c r="AJ100" s="157">
        <f t="shared" si="221"/>
        <v>0.14689231564334304</v>
      </c>
      <c r="AK100" s="157">
        <f t="shared" si="221"/>
        <v>0.14573724630636398</v>
      </c>
    </row>
    <row r="101" spans="1:37" s="28" customFormat="1" ht="15.75" thickBot="1" x14ac:dyDescent="0.3">
      <c r="A101" s="225" t="s">
        <v>38</v>
      </c>
      <c r="B101" s="225" t="s">
        <v>105</v>
      </c>
      <c r="C101" s="226" t="s">
        <v>58</v>
      </c>
      <c r="D101" s="227">
        <f>ROUND(V101*' Demand-Supply Gap'!D$191,2)</f>
        <v>5.08</v>
      </c>
      <c r="E101" s="227">
        <f>ROUND(W101*' Demand-Supply Gap'!E$191,2)</f>
        <v>5.13</v>
      </c>
      <c r="F101" s="227">
        <f>ROUND(X101*' Demand-Supply Gap'!F$191,2)</f>
        <v>4.1900000000000004</v>
      </c>
      <c r="G101" s="227">
        <f>ROUND(Y101*' Demand-Supply Gap'!G$191,2)</f>
        <v>4.17</v>
      </c>
      <c r="H101" s="227">
        <f>ROUND(Z101*' Demand-Supply Gap'!H$191,2)</f>
        <v>4.95</v>
      </c>
      <c r="I101" s="227">
        <f>ROUND(AA101*' Demand-Supply Gap'!I$191,2)</f>
        <v>5.62</v>
      </c>
      <c r="J101" s="227">
        <f>ROUND(AB101*' Demand-Supply Gap'!J$191,2)</f>
        <v>5.68</v>
      </c>
      <c r="K101" s="227">
        <f>ROUND(AC101*' Demand-Supply Gap'!K$191,2)</f>
        <v>5.8</v>
      </c>
      <c r="L101" s="227">
        <f>ROUND(AD101*' Demand-Supply Gap'!L$191,2)</f>
        <v>5.96</v>
      </c>
      <c r="M101" s="227">
        <f>ROUND(AE101*' Demand-Supply Gap'!M$191,2)</f>
        <v>6.18</v>
      </c>
      <c r="N101" s="227">
        <f>ROUND(AF101*' Demand-Supply Gap'!N$191,2)</f>
        <v>6.43</v>
      </c>
      <c r="O101" s="227">
        <f>ROUND(AG101*' Demand-Supply Gap'!O$191,2)</f>
        <v>6.72</v>
      </c>
      <c r="P101" s="227">
        <f>ROUND(AH101*' Demand-Supply Gap'!P$191,2)</f>
        <v>7.03</v>
      </c>
      <c r="Q101" s="227">
        <f>ROUND(AI101*' Demand-Supply Gap'!Q$191,2)</f>
        <v>7.32</v>
      </c>
      <c r="R101" s="227">
        <f>ROUND(AJ101*' Demand-Supply Gap'!R$191,2)</f>
        <v>7.67</v>
      </c>
      <c r="S101" s="228">
        <f>ROUND(AK101*' Demand-Supply Gap'!S$191,2)</f>
        <v>8.06</v>
      </c>
      <c r="T101" s="476"/>
      <c r="U101" s="487"/>
      <c r="V101" s="254">
        <v>1</v>
      </c>
      <c r="W101" s="229">
        <v>1</v>
      </c>
      <c r="X101" s="229">
        <v>1</v>
      </c>
      <c r="Y101" s="229">
        <v>1</v>
      </c>
      <c r="Z101" s="229">
        <v>1</v>
      </c>
      <c r="AA101" s="229">
        <v>1</v>
      </c>
      <c r="AB101" s="229">
        <v>1</v>
      </c>
      <c r="AC101" s="229">
        <v>1</v>
      </c>
      <c r="AD101" s="229">
        <v>1</v>
      </c>
      <c r="AE101" s="229">
        <v>1</v>
      </c>
      <c r="AF101" s="229">
        <v>1</v>
      </c>
      <c r="AG101" s="229">
        <v>1</v>
      </c>
      <c r="AH101" s="229">
        <v>1</v>
      </c>
      <c r="AI101" s="229">
        <v>1</v>
      </c>
      <c r="AJ101" s="229">
        <v>1</v>
      </c>
      <c r="AK101" s="229">
        <v>1</v>
      </c>
    </row>
    <row r="102" spans="1:37" s="28" customFormat="1" ht="15" x14ac:dyDescent="0.25">
      <c r="A102" s="230" t="s">
        <v>38</v>
      </c>
      <c r="B102" s="230" t="s">
        <v>110</v>
      </c>
      <c r="C102" s="231" t="s">
        <v>389</v>
      </c>
      <c r="D102" s="320">
        <f>ROUND(V102*' Demand-Supply Gap'!D$200,2)</f>
        <v>4.84</v>
      </c>
      <c r="E102" s="320">
        <f>ROUND(W102*' Demand-Supply Gap'!E$200,2)</f>
        <v>4.79</v>
      </c>
      <c r="F102" s="320">
        <f>ROUND(X102*' Demand-Supply Gap'!F$200,2)</f>
        <v>4.79</v>
      </c>
      <c r="G102" s="320">
        <f>ROUND(Y102*' Demand-Supply Gap'!G$200,2)</f>
        <v>4.74</v>
      </c>
      <c r="H102" s="320">
        <f>ROUND(Z102*' Demand-Supply Gap'!H$200,2)</f>
        <v>4.9400000000000004</v>
      </c>
      <c r="I102" s="320">
        <f>ROUND(AA102*' Demand-Supply Gap'!I$200,2)</f>
        <v>4.5599999999999996</v>
      </c>
      <c r="J102" s="320">
        <f>ROUND(AB102*' Demand-Supply Gap'!J$200,2)</f>
        <v>4.7</v>
      </c>
      <c r="K102" s="320">
        <f>ROUND(AC102*' Demand-Supply Gap'!K$200,2)</f>
        <v>4.8499999999999996</v>
      </c>
      <c r="L102" s="320">
        <f>ROUND(AD102*' Demand-Supply Gap'!L$200,2)</f>
        <v>5</v>
      </c>
      <c r="M102" s="320">
        <f>ROUND(AE102*' Demand-Supply Gap'!M$200,2)</f>
        <v>5.17</v>
      </c>
      <c r="N102" s="320">
        <f>ROUND(AF102*' Demand-Supply Gap'!N$200,2)</f>
        <v>5.34</v>
      </c>
      <c r="O102" s="320">
        <f>ROUND(AG102*' Demand-Supply Gap'!O$200,2)</f>
        <v>5.52</v>
      </c>
      <c r="P102" s="320">
        <f>ROUND(AH102*' Demand-Supply Gap'!P$200,2)</f>
        <v>5.71</v>
      </c>
      <c r="Q102" s="320">
        <f>ROUND(AI102*' Demand-Supply Gap'!Q$200,2)</f>
        <v>5.91</v>
      </c>
      <c r="R102" s="320">
        <f>ROUND(AJ102*' Demand-Supply Gap'!R$200,2)</f>
        <v>6.11</v>
      </c>
      <c r="S102" s="44">
        <f>ROUND(AK102*' Demand-Supply Gap'!S$200,2)</f>
        <v>6.33</v>
      </c>
      <c r="T102" s="376"/>
      <c r="U102" s="461">
        <f>(S102/J102)^(1/9)-1</f>
        <v>3.3635262557353274E-2</v>
      </c>
      <c r="V102" s="255">
        <v>0.52486299999999997</v>
      </c>
      <c r="W102" s="233">
        <v>0.51841731175299999</v>
      </c>
      <c r="X102" s="233">
        <v>0.51651219241000002</v>
      </c>
      <c r="Y102" s="233">
        <v>0.51964123100000004</v>
      </c>
      <c r="Z102" s="233">
        <v>0.52229715929169995</v>
      </c>
      <c r="AA102" s="233">
        <v>0.52298480775339995</v>
      </c>
      <c r="AB102" s="233">
        <v>0.52367245621509995</v>
      </c>
      <c r="AC102" s="233">
        <v>0.52436010467679994</v>
      </c>
      <c r="AD102" s="233">
        <v>0.52504775313850005</v>
      </c>
      <c r="AE102" s="233">
        <v>0.52573540160020005</v>
      </c>
      <c r="AF102" s="233">
        <v>0.52698541572761404</v>
      </c>
      <c r="AG102" s="233">
        <v>0.52788395131395704</v>
      </c>
      <c r="AH102" s="233">
        <v>0.52878248690029994</v>
      </c>
      <c r="AI102" s="233">
        <v>0.52968102248664295</v>
      </c>
      <c r="AJ102" s="233">
        <v>0.53057955807298596</v>
      </c>
      <c r="AK102" s="233">
        <v>0.53147809365932897</v>
      </c>
    </row>
    <row r="103" spans="1:37" s="28" customFormat="1" ht="15" x14ac:dyDescent="0.25">
      <c r="A103" s="319" t="s">
        <v>38</v>
      </c>
      <c r="B103" s="319" t="s">
        <v>110</v>
      </c>
      <c r="C103" s="333" t="s">
        <v>342</v>
      </c>
      <c r="D103" s="320">
        <f>ROUND(V103*' Demand-Supply Gap'!D$200,2)</f>
        <v>2.19</v>
      </c>
      <c r="E103" s="320">
        <f>ROUND(W103*' Demand-Supply Gap'!E$200,2)</f>
        <v>2.2200000000000002</v>
      </c>
      <c r="F103" s="320">
        <f>ROUND(X103*' Demand-Supply Gap'!F$200,2)</f>
        <v>2.23</v>
      </c>
      <c r="G103" s="320">
        <f>ROUND(Y103*' Demand-Supply Gap'!G$200,2)</f>
        <v>2.23</v>
      </c>
      <c r="H103" s="320">
        <f>ROUND(Z103*' Demand-Supply Gap'!H$200,2)</f>
        <v>2.3199999999999998</v>
      </c>
      <c r="I103" s="320">
        <f>ROUND(AA103*' Demand-Supply Gap'!I$200,2)</f>
        <v>2.14</v>
      </c>
      <c r="J103" s="320">
        <f>ROUND(AB103*' Demand-Supply Gap'!J$200,2)</f>
        <v>2.21</v>
      </c>
      <c r="K103" s="320">
        <f>ROUND(AC103*' Demand-Supply Gap'!K$200,2)</f>
        <v>2.2799999999999998</v>
      </c>
      <c r="L103" s="320">
        <f>ROUND(AD103*' Demand-Supply Gap'!L$200,2)</f>
        <v>2.36</v>
      </c>
      <c r="M103" s="320">
        <f>ROUND(AE103*' Demand-Supply Gap'!M$200,2)</f>
        <v>2.44</v>
      </c>
      <c r="N103" s="320">
        <f>ROUND(AF103*' Demand-Supply Gap'!N$200,2)</f>
        <v>2.52</v>
      </c>
      <c r="O103" s="320">
        <f>ROUND(AG103*' Demand-Supply Gap'!O$200,2)</f>
        <v>2.61</v>
      </c>
      <c r="P103" s="320">
        <f>ROUND(AH103*' Demand-Supply Gap'!P$200,2)</f>
        <v>2.7</v>
      </c>
      <c r="Q103" s="320">
        <f>ROUND(AI103*' Demand-Supply Gap'!Q$200,2)</f>
        <v>2.79</v>
      </c>
      <c r="R103" s="320">
        <f>ROUND(AJ103*' Demand-Supply Gap'!R$200,2)</f>
        <v>2.89</v>
      </c>
      <c r="S103" s="44">
        <f>ROUND(AK103*' Demand-Supply Gap'!S$200,2)</f>
        <v>3</v>
      </c>
      <c r="T103" s="376"/>
      <c r="U103" s="461">
        <f t="shared" ref="U103:U105" si="222">(S103/J103)^(1/9)-1</f>
        <v>3.4540899111610956E-2</v>
      </c>
      <c r="V103" s="253">
        <v>0.2380217</v>
      </c>
      <c r="W103" s="350">
        <v>0.24093194134700002</v>
      </c>
      <c r="X103" s="350">
        <v>0.24034134134900004</v>
      </c>
      <c r="Y103" s="350">
        <v>0.24391167899999999</v>
      </c>
      <c r="Z103" s="350">
        <v>0.24479636883510003</v>
      </c>
      <c r="AA103" s="350">
        <v>0.24541729680040003</v>
      </c>
      <c r="AB103" s="350">
        <v>0.24603822476570003</v>
      </c>
      <c r="AC103" s="350">
        <v>0.24665915273100003</v>
      </c>
      <c r="AD103" s="350">
        <v>0.24728008069630003</v>
      </c>
      <c r="AE103" s="350">
        <v>0.24790100866160003</v>
      </c>
      <c r="AF103" s="350">
        <v>0.24859729716112899</v>
      </c>
      <c r="AG103" s="350">
        <v>0.24924648532676402</v>
      </c>
      <c r="AH103" s="350">
        <v>0.24989567349239999</v>
      </c>
      <c r="AI103" s="350">
        <v>0.25054486165803602</v>
      </c>
      <c r="AJ103" s="350">
        <v>0.251194049823671</v>
      </c>
      <c r="AK103" s="350">
        <v>0.25184323798930702</v>
      </c>
    </row>
    <row r="104" spans="1:37" s="28" customFormat="1" ht="15" x14ac:dyDescent="0.25">
      <c r="A104" s="319" t="s">
        <v>38</v>
      </c>
      <c r="B104" s="319" t="s">
        <v>110</v>
      </c>
      <c r="C104" s="333" t="s">
        <v>343</v>
      </c>
      <c r="D104" s="320">
        <f>ROUND(V104*' Demand-Supply Gap'!D$200,2)</f>
        <v>0.9</v>
      </c>
      <c r="E104" s="320">
        <f>ROUND(W104*' Demand-Supply Gap'!E$200,2)</f>
        <v>0.9</v>
      </c>
      <c r="F104" s="320">
        <f>ROUND(X104*' Demand-Supply Gap'!F$200,2)</f>
        <v>0.85</v>
      </c>
      <c r="G104" s="320">
        <f>ROUND(Y104*' Demand-Supply Gap'!G$200,2)</f>
        <v>0.85</v>
      </c>
      <c r="H104" s="320">
        <f>ROUND(Z104*' Demand-Supply Gap'!H$200,2)</f>
        <v>0.87</v>
      </c>
      <c r="I104" s="320">
        <f>ROUND(AA104*' Demand-Supply Gap'!I$200,2)</f>
        <v>0.8</v>
      </c>
      <c r="J104" s="320">
        <f>ROUND(AB104*' Demand-Supply Gap'!J$200,2)</f>
        <v>0.82</v>
      </c>
      <c r="K104" s="320">
        <f>ROUND(AC104*' Demand-Supply Gap'!K$200,2)</f>
        <v>0.85</v>
      </c>
      <c r="L104" s="320">
        <f>ROUND(AD104*' Demand-Supply Gap'!L$200,2)</f>
        <v>0.87</v>
      </c>
      <c r="M104" s="320">
        <f>ROUND(AE104*' Demand-Supply Gap'!M$200,2)</f>
        <v>0.89</v>
      </c>
      <c r="N104" s="320">
        <f>ROUND(AF104*' Demand-Supply Gap'!N$200,2)</f>
        <v>0.92</v>
      </c>
      <c r="O104" s="320">
        <f>ROUND(AG104*' Demand-Supply Gap'!O$200,2)</f>
        <v>0.94</v>
      </c>
      <c r="P104" s="320">
        <f>ROUND(AH104*' Demand-Supply Gap'!P$200,2)</f>
        <v>0.97</v>
      </c>
      <c r="Q104" s="320">
        <f>ROUND(AI104*' Demand-Supply Gap'!Q$200,2)</f>
        <v>0.99</v>
      </c>
      <c r="R104" s="320">
        <f>ROUND(AJ104*' Demand-Supply Gap'!R$200,2)</f>
        <v>1.02</v>
      </c>
      <c r="S104" s="44">
        <f>ROUND(AK104*' Demand-Supply Gap'!S$200,2)</f>
        <v>1.05</v>
      </c>
      <c r="T104" s="376"/>
      <c r="U104" s="461">
        <f t="shared" si="222"/>
        <v>2.7852047135179081E-2</v>
      </c>
      <c r="V104" s="252">
        <v>9.8119174099999984E-2</v>
      </c>
      <c r="W104" s="184">
        <v>9.7412545999999989E-2</v>
      </c>
      <c r="X104" s="184">
        <v>9.2041940999999988E-2</v>
      </c>
      <c r="Y104" s="184">
        <v>9.3455299999999991E-2</v>
      </c>
      <c r="Z104" s="184">
        <v>9.2392603959999986E-2</v>
      </c>
      <c r="AA104" s="184">
        <v>9.2080354539999992E-2</v>
      </c>
      <c r="AB104" s="184">
        <v>9.1768105119999999E-2</v>
      </c>
      <c r="AC104" s="184">
        <v>9.1455855699999977E-2</v>
      </c>
      <c r="AD104" s="184">
        <v>9.1143606279999984E-2</v>
      </c>
      <c r="AE104" s="184">
        <v>9.083135685999999E-2</v>
      </c>
      <c r="AF104" s="184">
        <v>9.0304694120000001E-2</v>
      </c>
      <c r="AG104" s="184">
        <v>8.9912039705000002E-2</v>
      </c>
      <c r="AH104" s="184">
        <v>8.9519385290000003E-2</v>
      </c>
      <c r="AI104" s="184">
        <v>8.9126730874999976E-2</v>
      </c>
      <c r="AJ104" s="184">
        <v>8.8734076459999978E-2</v>
      </c>
      <c r="AK104" s="184">
        <v>8.8341422044999979E-2</v>
      </c>
    </row>
    <row r="105" spans="1:37" s="28" customFormat="1" ht="15" x14ac:dyDescent="0.25">
      <c r="A105" s="319" t="s">
        <v>38</v>
      </c>
      <c r="B105" s="319" t="s">
        <v>110</v>
      </c>
      <c r="C105" s="333" t="s">
        <v>344</v>
      </c>
      <c r="D105" s="320">
        <f>ROUND(V105*' Demand-Supply Gap'!D$200,2)</f>
        <v>1.28</v>
      </c>
      <c r="E105" s="320">
        <f>ROUND(W105*' Demand-Supply Gap'!E$200,2)</f>
        <v>1.32</v>
      </c>
      <c r="F105" s="320">
        <f>ROUND(X105*' Demand-Supply Gap'!F$200,2)</f>
        <v>1.4</v>
      </c>
      <c r="G105" s="320">
        <f>ROUND(Y105*' Demand-Supply Gap'!G$200,2)</f>
        <v>1.31</v>
      </c>
      <c r="H105" s="320">
        <f>ROUND(Z105*' Demand-Supply Gap'!H$200,2)</f>
        <v>1.33</v>
      </c>
      <c r="I105" s="320">
        <f>ROUND(AA105*' Demand-Supply Gap'!I$200,2)</f>
        <v>1.22</v>
      </c>
      <c r="J105" s="320">
        <f>ROUND(AB105*' Demand-Supply Gap'!J$200,2)</f>
        <v>1.24</v>
      </c>
      <c r="K105" s="320">
        <f>ROUND(AC105*' Demand-Supply Gap'!K$200,2)</f>
        <v>1.27</v>
      </c>
      <c r="L105" s="320">
        <f>ROUND(AD105*' Demand-Supply Gap'!L$200,2)</f>
        <v>1.3</v>
      </c>
      <c r="M105" s="320">
        <f>ROUND(AE105*' Demand-Supply Gap'!M$200,2)</f>
        <v>1.33</v>
      </c>
      <c r="N105" s="320">
        <f>ROUND(AF105*' Demand-Supply Gap'!N$200,2)</f>
        <v>1.36</v>
      </c>
      <c r="O105" s="320">
        <f>ROUND(AG105*' Demand-Supply Gap'!O$200,2)</f>
        <v>1.39</v>
      </c>
      <c r="P105" s="320">
        <f>ROUND(AH105*' Demand-Supply Gap'!P$200,2)</f>
        <v>1.42</v>
      </c>
      <c r="Q105" s="320">
        <f>ROUND(AI105*' Demand-Supply Gap'!Q$200,2)</f>
        <v>1.46</v>
      </c>
      <c r="R105" s="320">
        <f>ROUND(AJ105*' Demand-Supply Gap'!R$200,2)</f>
        <v>1.49</v>
      </c>
      <c r="S105" s="44">
        <f>ROUND(AK105*' Demand-Supply Gap'!S$200,2)</f>
        <v>1.53</v>
      </c>
      <c r="T105" s="376"/>
      <c r="U105" s="461">
        <f t="shared" si="222"/>
        <v>2.3625468401064609E-2</v>
      </c>
      <c r="V105" s="253">
        <f>V106-(SUM(V102:V104))</f>
        <v>0.1389961259000001</v>
      </c>
      <c r="W105" s="350">
        <f t="shared" ref="W105:Y105" si="223">W106-(SUM(W102:W104))</f>
        <v>0.14323820089999995</v>
      </c>
      <c r="X105" s="350">
        <f t="shared" si="223"/>
        <v>0.15110452524099993</v>
      </c>
      <c r="Y105" s="350">
        <f t="shared" si="223"/>
        <v>0.14299178999999995</v>
      </c>
      <c r="Z105" s="350">
        <f>Z106-(SUM(Z102:Z104))</f>
        <v>0.14051386791320009</v>
      </c>
      <c r="AA105" s="350">
        <f t="shared" ref="AA105:AF105" si="224">AA106-(SUM(AA102:AA104))</f>
        <v>0.13951754090620005</v>
      </c>
      <c r="AB105" s="350">
        <f t="shared" si="224"/>
        <v>0.13852121389920002</v>
      </c>
      <c r="AC105" s="350">
        <f t="shared" si="224"/>
        <v>0.1375248868922001</v>
      </c>
      <c r="AD105" s="350">
        <f t="shared" si="224"/>
        <v>0.13652855988519996</v>
      </c>
      <c r="AE105" s="350">
        <f t="shared" si="224"/>
        <v>0.13553223287819993</v>
      </c>
      <c r="AF105" s="350">
        <f t="shared" si="224"/>
        <v>0.134112592991257</v>
      </c>
      <c r="AG105" s="350">
        <f>AG106-(SUM(AG102:AG104))</f>
        <v>0.13295752365427904</v>
      </c>
      <c r="AH105" s="350">
        <f t="shared" ref="AH105:AK105" si="225">AH106-(SUM(AH102:AH104))</f>
        <v>0.13180245431729998</v>
      </c>
      <c r="AI105" s="350">
        <f t="shared" si="225"/>
        <v>0.13064738498032102</v>
      </c>
      <c r="AJ105" s="350">
        <f t="shared" si="225"/>
        <v>0.12949231564334307</v>
      </c>
      <c r="AK105" s="350">
        <f t="shared" si="225"/>
        <v>0.12833724630636401</v>
      </c>
    </row>
    <row r="106" spans="1:37" s="28" customFormat="1" ht="15.75" thickBot="1" x14ac:dyDescent="0.3">
      <c r="A106" s="225" t="s">
        <v>38</v>
      </c>
      <c r="B106" s="225" t="s">
        <v>110</v>
      </c>
      <c r="C106" s="226" t="s">
        <v>58</v>
      </c>
      <c r="D106" s="227">
        <f>SUM(D102:D105)</f>
        <v>9.2099999999999991</v>
      </c>
      <c r="E106" s="227">
        <f t="shared" ref="E106:S106" si="226">SUM(E102:E105)</f>
        <v>9.23</v>
      </c>
      <c r="F106" s="227">
        <f t="shared" si="226"/>
        <v>9.27</v>
      </c>
      <c r="G106" s="227">
        <f t="shared" si="226"/>
        <v>9.1300000000000008</v>
      </c>
      <c r="H106" s="227">
        <f t="shared" si="226"/>
        <v>9.4599999999999991</v>
      </c>
      <c r="I106" s="227">
        <f t="shared" si="226"/>
        <v>8.7199999999999989</v>
      </c>
      <c r="J106" s="227">
        <f t="shared" si="226"/>
        <v>8.9700000000000006</v>
      </c>
      <c r="K106" s="227">
        <f t="shared" si="226"/>
        <v>9.2499999999999982</v>
      </c>
      <c r="L106" s="227">
        <f t="shared" si="226"/>
        <v>9.5299999999999994</v>
      </c>
      <c r="M106" s="227">
        <f t="shared" si="226"/>
        <v>9.83</v>
      </c>
      <c r="N106" s="227">
        <f t="shared" si="226"/>
        <v>10.139999999999999</v>
      </c>
      <c r="O106" s="227">
        <f t="shared" si="226"/>
        <v>10.459999999999999</v>
      </c>
      <c r="P106" s="227">
        <f t="shared" si="226"/>
        <v>10.8</v>
      </c>
      <c r="Q106" s="227">
        <f t="shared" si="226"/>
        <v>11.149999999999999</v>
      </c>
      <c r="R106" s="227">
        <f t="shared" si="226"/>
        <v>11.51</v>
      </c>
      <c r="S106" s="228">
        <f t="shared" si="226"/>
        <v>11.91</v>
      </c>
      <c r="T106" s="476"/>
      <c r="U106" s="487"/>
      <c r="V106" s="254">
        <v>1</v>
      </c>
      <c r="W106" s="229">
        <v>1</v>
      </c>
      <c r="X106" s="229">
        <v>1</v>
      </c>
      <c r="Y106" s="229">
        <v>1</v>
      </c>
      <c r="Z106" s="229">
        <v>1</v>
      </c>
      <c r="AA106" s="229">
        <v>1</v>
      </c>
      <c r="AB106" s="229">
        <v>1</v>
      </c>
      <c r="AC106" s="229">
        <v>1</v>
      </c>
      <c r="AD106" s="229">
        <v>1</v>
      </c>
      <c r="AE106" s="229">
        <v>1</v>
      </c>
      <c r="AF106" s="229">
        <v>1</v>
      </c>
      <c r="AG106" s="229">
        <v>1</v>
      </c>
      <c r="AH106" s="229">
        <v>1</v>
      </c>
      <c r="AI106" s="229">
        <v>1</v>
      </c>
      <c r="AJ106" s="229">
        <v>1</v>
      </c>
      <c r="AK106" s="229">
        <v>1</v>
      </c>
    </row>
    <row r="107" spans="1:37" s="28" customFormat="1" ht="15.75" thickBot="1" x14ac:dyDescent="0.3">
      <c r="A107" s="234" t="s">
        <v>38</v>
      </c>
      <c r="B107" s="234" t="s">
        <v>38</v>
      </c>
      <c r="C107" s="235" t="s">
        <v>389</v>
      </c>
      <c r="D107" s="236">
        <f>V107*' Demand-Supply Gap'!D$209</f>
        <v>77.408008650165172</v>
      </c>
      <c r="E107" s="236">
        <f>W107*' Demand-Supply Gap'!E$209</f>
        <v>78.792886993814591</v>
      </c>
      <c r="F107" s="236">
        <f>X107*' Demand-Supply Gap'!F$209</f>
        <v>80.878306998690476</v>
      </c>
      <c r="G107" s="236">
        <f>Y107*' Demand-Supply Gap'!G$209</f>
        <v>84.89676312598003</v>
      </c>
      <c r="H107" s="236">
        <f>Z107*' Demand-Supply Gap'!H$209</f>
        <v>88.02653485291799</v>
      </c>
      <c r="I107" s="236">
        <f>AA107*' Demand-Supply Gap'!I$209</f>
        <v>82.628229717462517</v>
      </c>
      <c r="J107" s="236">
        <f>AB107*' Demand-Supply Gap'!J$209</f>
        <v>92.224206884539157</v>
      </c>
      <c r="K107" s="236">
        <f>AC107*' Demand-Supply Gap'!K$209</f>
        <v>95.282716094860461</v>
      </c>
      <c r="L107" s="236">
        <f>AD107*' Demand-Supply Gap'!L$209</f>
        <v>98.99350293197746</v>
      </c>
      <c r="M107" s="236">
        <f>AE107*' Demand-Supply Gap'!M$209</f>
        <v>103.72931615460676</v>
      </c>
      <c r="N107" s="236">
        <f>AF107*' Demand-Supply Gap'!N$209</f>
        <v>109.17189613838018</v>
      </c>
      <c r="O107" s="236">
        <f>AG107*' Demand-Supply Gap'!O$209</f>
        <v>115.26158268952011</v>
      </c>
      <c r="P107" s="236">
        <f>AH107*' Demand-Supply Gap'!P$209</f>
        <v>121.80088801530135</v>
      </c>
      <c r="Q107" s="236">
        <f>AI107*' Demand-Supply Gap'!Q$209</f>
        <v>128.2508700122861</v>
      </c>
      <c r="R107" s="236">
        <f>AJ107*' Demand-Supply Gap'!R$209</f>
        <v>135.77314344132151</v>
      </c>
      <c r="S107" s="236">
        <f>AK107*' Demand-Supply Gap'!S$209</f>
        <v>144.26836846248955</v>
      </c>
      <c r="T107" s="476"/>
      <c r="U107" s="461">
        <f>(S107/J107)^(1/9)-1</f>
        <v>5.0973581025712145E-2</v>
      </c>
      <c r="V107" s="256">
        <v>0.5073045144294096</v>
      </c>
      <c r="W107" s="237">
        <v>0.50086644756498366</v>
      </c>
      <c r="X107" s="237">
        <v>0.49890872460686109</v>
      </c>
      <c r="Y107" s="237">
        <v>0.50193623680441357</v>
      </c>
      <c r="Z107" s="237">
        <v>0.5046121593291405</v>
      </c>
      <c r="AA107" s="237">
        <v>0.50526669654863299</v>
      </c>
      <c r="AB107" s="237">
        <v>0.50595270752180832</v>
      </c>
      <c r="AC107" s="237">
        <v>0.50659293917481918</v>
      </c>
      <c r="AD107" s="237">
        <v>0.50730282375851998</v>
      </c>
      <c r="AE107" s="237">
        <v>0.50800724815123155</v>
      </c>
      <c r="AF107" s="237">
        <v>0.50918843283582094</v>
      </c>
      <c r="AG107" s="237">
        <v>0.51011285682673146</v>
      </c>
      <c r="AH107" s="237">
        <v>0.51097034022737764</v>
      </c>
      <c r="AI107" s="237">
        <v>0.51187387746956692</v>
      </c>
      <c r="AJ107" s="237">
        <v>0.51274594962045394</v>
      </c>
      <c r="AK107" s="237">
        <v>0.5136357163201366</v>
      </c>
    </row>
    <row r="108" spans="1:37" s="28" customFormat="1" ht="15.75" thickBot="1" x14ac:dyDescent="0.3">
      <c r="A108" s="351" t="s">
        <v>38</v>
      </c>
      <c r="B108" s="351" t="s">
        <v>38</v>
      </c>
      <c r="C108" s="187" t="s">
        <v>342</v>
      </c>
      <c r="D108" s="236">
        <f>V108*' Demand-Supply Gap'!D$209</f>
        <v>38.224372499975345</v>
      </c>
      <c r="E108" s="236">
        <f>W108*' Demand-Supply Gap'!E$209</f>
        <v>39.857055697181316</v>
      </c>
      <c r="F108" s="236">
        <f>X108*' Demand-Supply Gap'!F$209</f>
        <v>40.988019183408142</v>
      </c>
      <c r="G108" s="236">
        <f>Y108*' Demand-Supply Gap'!G$209</f>
        <v>43.381510221318266</v>
      </c>
      <c r="H108" s="236">
        <f>Z108*' Demand-Supply Gap'!H$209</f>
        <v>44.900115565297078</v>
      </c>
      <c r="I108" s="236">
        <f>AA108*' Demand-Supply Gap'!I$209</f>
        <v>42.18456083601658</v>
      </c>
      <c r="J108" s="236">
        <f>AB108*' Demand-Supply Gap'!J$209</f>
        <v>47.132149972547502</v>
      </c>
      <c r="K108" s="236">
        <f>AC108*' Demand-Supply Gap'!K$209</f>
        <v>48.751389689593282</v>
      </c>
      <c r="L108" s="236">
        <f>AD108*' Demand-Supply Gap'!L$209</f>
        <v>50.701794106993198</v>
      </c>
      <c r="M108" s="236">
        <f>AE108*' Demand-Supply Gap'!M$209</f>
        <v>53.179649408097838</v>
      </c>
      <c r="N108" s="236">
        <f>AF108*' Demand-Supply Gap'!N$209</f>
        <v>55.99097247218014</v>
      </c>
      <c r="O108" s="236">
        <f>AG108*' Demand-Supply Gap'!O$209</f>
        <v>59.160812353912974</v>
      </c>
      <c r="P108" s="236">
        <f>AH108*' Demand-Supply Gap'!P$209</f>
        <v>62.570456183229929</v>
      </c>
      <c r="Q108" s="236">
        <f>AI108*' Demand-Supply Gap'!Q$209</f>
        <v>65.930447250760409</v>
      </c>
      <c r="R108" s="236">
        <f>AJ108*' Demand-Supply Gap'!R$209</f>
        <v>69.86161744723222</v>
      </c>
      <c r="S108" s="236">
        <f>AK108*' Demand-Supply Gap'!S$209</f>
        <v>74.289159860527818</v>
      </c>
      <c r="T108" s="476"/>
      <c r="U108" s="461">
        <f t="shared" ref="U108:U110" si="227">(S108/J108)^(1/9)-1</f>
        <v>5.1856430210879711E-2</v>
      </c>
      <c r="V108" s="257">
        <v>0.25050892108729489</v>
      </c>
      <c r="W108" s="188">
        <v>0.25336121900209141</v>
      </c>
      <c r="X108" s="188">
        <v>0.252840114164195</v>
      </c>
      <c r="Y108" s="188">
        <v>0.25648506710519337</v>
      </c>
      <c r="Z108" s="188">
        <v>0.25738993710691827</v>
      </c>
      <c r="AA108" s="188">
        <v>0.25795607350963701</v>
      </c>
      <c r="AB108" s="188">
        <v>0.25857244746804192</v>
      </c>
      <c r="AC108" s="188">
        <v>0.25919821352615907</v>
      </c>
      <c r="AD108" s="188">
        <v>0.25982678214523647</v>
      </c>
      <c r="AE108" s="188">
        <v>0.26044370439296732</v>
      </c>
      <c r="AF108" s="188">
        <v>0.2611473880597015</v>
      </c>
      <c r="AG108" s="188">
        <v>0.26182783801726039</v>
      </c>
      <c r="AH108" s="188">
        <v>0.26249108528757814</v>
      </c>
      <c r="AI108" s="188">
        <v>0.26314108960287369</v>
      </c>
      <c r="AJ108" s="188">
        <v>0.2638317156992333</v>
      </c>
      <c r="AK108" s="188">
        <v>0.26449017373967526</v>
      </c>
    </row>
    <row r="109" spans="1:37" s="28" customFormat="1" ht="15.75" thickBot="1" x14ac:dyDescent="0.3">
      <c r="A109" s="351" t="s">
        <v>38</v>
      </c>
      <c r="B109" s="351" t="s">
        <v>38</v>
      </c>
      <c r="C109" s="187" t="s">
        <v>343</v>
      </c>
      <c r="D109" s="236">
        <f>V109*' Demand-Supply Gap'!D$209</f>
        <v>14.781796057590848</v>
      </c>
      <c r="E109" s="236">
        <f>W109*' Demand-Supply Gap'!E$209</f>
        <v>15.125000617161497</v>
      </c>
      <c r="F109" s="236">
        <f>X109*' Demand-Supply Gap'!F$209</f>
        <v>14.715043628926077</v>
      </c>
      <c r="G109" s="236">
        <f>Y109*' Demand-Supply Gap'!G$209</f>
        <v>15.594015463216371</v>
      </c>
      <c r="H109" s="236">
        <f>Z109*' Demand-Supply Gap'!H$209</f>
        <v>15.899267148860034</v>
      </c>
      <c r="I109" s="236">
        <f>AA109*' Demand-Supply Gap'!I$209</f>
        <v>14.852557149257789</v>
      </c>
      <c r="J109" s="236">
        <f>AB109*' Demand-Supply Gap'!J$209</f>
        <v>16.490752239493066</v>
      </c>
      <c r="K109" s="236">
        <f>AC109*' Demand-Supply Gap'!K$209</f>
        <v>16.970483754510731</v>
      </c>
      <c r="L109" s="236">
        <f>AD109*' Demand-Supply Gap'!L$209</f>
        <v>17.550621037036112</v>
      </c>
      <c r="M109" s="236">
        <f>AE109*' Demand-Supply Gap'!M$209</f>
        <v>18.289879422228463</v>
      </c>
      <c r="N109" s="236">
        <f>AF109*' Demand-Supply Gap'!N$209</f>
        <v>19.100331741715319</v>
      </c>
      <c r="O109" s="236">
        <f>AG109*' Demand-Supply Gap'!O$209</f>
        <v>20.040275178708864</v>
      </c>
      <c r="P109" s="236">
        <f>AH109*' Demand-Supply Gap'!P$209</f>
        <v>21.050153470624739</v>
      </c>
      <c r="Q109" s="236">
        <f>AI109*' Demand-Supply Gap'!Q$209</f>
        <v>22.010149309710851</v>
      </c>
      <c r="R109" s="236">
        <f>AJ109*' Demand-Supply Gap'!R$209</f>
        <v>23.160536216402782</v>
      </c>
      <c r="S109" s="236">
        <f>AK109*' Demand-Supply Gap'!S$209</f>
        <v>24.459723383880878</v>
      </c>
      <c r="T109" s="476"/>
      <c r="U109" s="461">
        <f t="shared" si="227"/>
        <v>4.4776637600644875E-2</v>
      </c>
      <c r="V109" s="257">
        <v>9.6874625793318153E-2</v>
      </c>
      <c r="W109" s="188">
        <v>9.6145802210935175E-2</v>
      </c>
      <c r="X109" s="188">
        <v>9.077172757289162E-2</v>
      </c>
      <c r="Y109" s="188">
        <v>9.2196700440294946E-2</v>
      </c>
      <c r="Z109" s="188">
        <v>9.1142557651991626E-2</v>
      </c>
      <c r="AA109" s="188">
        <v>9.0822501120573745E-2</v>
      </c>
      <c r="AB109" s="188">
        <v>9.0470181598727148E-2</v>
      </c>
      <c r="AC109" s="188">
        <v>9.0227562739259901E-2</v>
      </c>
      <c r="AD109" s="188">
        <v>8.9940039973351107E-2</v>
      </c>
      <c r="AE109" s="188">
        <v>8.9573436505215737E-2</v>
      </c>
      <c r="AF109" s="188">
        <v>8.9085820895522388E-2</v>
      </c>
      <c r="AG109" s="188">
        <v>8.8692188537287012E-2</v>
      </c>
      <c r="AH109" s="188">
        <v>8.8308092461299656E-2</v>
      </c>
      <c r="AI109" s="188">
        <v>8.7846737178207929E-2</v>
      </c>
      <c r="AJ109" s="188">
        <v>8.7465538728803957E-2</v>
      </c>
      <c r="AK109" s="188">
        <v>8.7083452007974918E-2</v>
      </c>
    </row>
    <row r="110" spans="1:37" s="28" customFormat="1" ht="15.75" thickBot="1" x14ac:dyDescent="0.3">
      <c r="A110" s="351" t="s">
        <v>38</v>
      </c>
      <c r="B110" s="351" t="s">
        <v>38</v>
      </c>
      <c r="C110" s="187" t="s">
        <v>344</v>
      </c>
      <c r="D110" s="236">
        <f>V110*' Demand-Supply Gap'!D$209</f>
        <v>22.172694086386279</v>
      </c>
      <c r="E110" s="236">
        <f>W110*' Demand-Supply Gap'!E$209</f>
        <v>23.53822345890141</v>
      </c>
      <c r="F110" s="236">
        <f>X110*' Demand-Supply Gap'!F$209</f>
        <v>25.529058428975311</v>
      </c>
      <c r="G110" s="236">
        <f>Y110*' Demand-Supply Gap'!G$209</f>
        <v>25.266252902426523</v>
      </c>
      <c r="H110" s="236">
        <f>Z110*' Demand-Supply Gap'!H$209</f>
        <v>25.618025618807234</v>
      </c>
      <c r="I110" s="236">
        <f>AA110*' Demand-Supply Gap'!I$209</f>
        <v>23.868544956086666</v>
      </c>
      <c r="J110" s="236">
        <f>AB110*' Demand-Supply Gap'!J$209</f>
        <v>26.431205681613225</v>
      </c>
      <c r="K110" s="236">
        <f>AC110*' Demand-Supply Gap'!K$209</f>
        <v>27.080771954752553</v>
      </c>
      <c r="L110" s="236">
        <f>AD110*' Demand-Supply Gap'!L$209</f>
        <v>27.890986935779896</v>
      </c>
      <c r="M110" s="236">
        <f>AE110*' Demand-Supply Gap'!M$209</f>
        <v>28.989808881924731</v>
      </c>
      <c r="N110" s="236">
        <f>AF110*' Demand-Supply Gap'!N$209</f>
        <v>30.140523491900492</v>
      </c>
      <c r="O110" s="236">
        <f>AG110*' Demand-Supply Gap'!O$209</f>
        <v>31.490432404069008</v>
      </c>
      <c r="P110" s="236">
        <f>AH110*' Demand-Supply Gap'!P$209</f>
        <v>32.950240230740377</v>
      </c>
      <c r="Q110" s="236">
        <f>AI110*' Demand-Supply Gap'!Q$209</f>
        <v>34.360233088671741</v>
      </c>
      <c r="R110" s="236">
        <f>AJ110*' Demand-Supply Gap'!R$209</f>
        <v>36.000833496999185</v>
      </c>
      <c r="S110" s="236">
        <f>AK110*' Demand-Supply Gap'!S$209</f>
        <v>37.859571844388043</v>
      </c>
      <c r="T110" s="476"/>
      <c r="U110" s="461">
        <f t="shared" si="227"/>
        <v>4.0734276406263703E-2</v>
      </c>
      <c r="V110" s="257">
        <f>V111-SUM(V107:V109)</f>
        <v>0.14531193868997727</v>
      </c>
      <c r="W110" s="257">
        <f t="shared" ref="W110:AK110" si="228">W111-SUM(W107:W109)</f>
        <v>0.14962653122198977</v>
      </c>
      <c r="X110" s="257">
        <f t="shared" si="228"/>
        <v>0.15747943365605233</v>
      </c>
      <c r="Y110" s="257">
        <f t="shared" si="228"/>
        <v>0.14938199565009813</v>
      </c>
      <c r="Z110" s="257">
        <f t="shared" si="228"/>
        <v>0.1468553459119496</v>
      </c>
      <c r="AA110" s="257">
        <f t="shared" si="228"/>
        <v>0.14595472882115623</v>
      </c>
      <c r="AB110" s="257">
        <f t="shared" si="228"/>
        <v>0.14500466341142271</v>
      </c>
      <c r="AC110" s="257">
        <f t="shared" si="228"/>
        <v>0.14398128455976189</v>
      </c>
      <c r="AD110" s="257">
        <f t="shared" si="228"/>
        <v>0.14293035412289246</v>
      </c>
      <c r="AE110" s="257">
        <f t="shared" si="228"/>
        <v>0.14197561095058531</v>
      </c>
      <c r="AF110" s="257">
        <f t="shared" si="228"/>
        <v>0.14057835820895515</v>
      </c>
      <c r="AG110" s="257">
        <f t="shared" si="228"/>
        <v>0.13936711661872114</v>
      </c>
      <c r="AH110" s="257">
        <f t="shared" si="228"/>
        <v>0.13823048202374455</v>
      </c>
      <c r="AI110" s="257">
        <f t="shared" si="228"/>
        <v>0.13713829574935144</v>
      </c>
      <c r="AJ110" s="257">
        <f t="shared" si="228"/>
        <v>0.13595679595150889</v>
      </c>
      <c r="AK110" s="257">
        <f t="shared" si="228"/>
        <v>0.13479065793221323</v>
      </c>
    </row>
    <row r="111" spans="1:37" s="28" customFormat="1" ht="15.75" thickBot="1" x14ac:dyDescent="0.3">
      <c r="A111" s="352" t="s">
        <v>38</v>
      </c>
      <c r="B111" s="352" t="s">
        <v>38</v>
      </c>
      <c r="C111" s="239" t="s">
        <v>58</v>
      </c>
      <c r="D111" s="236">
        <f>V111*' Demand-Supply Gap'!D$209</f>
        <v>152.58687129411766</v>
      </c>
      <c r="E111" s="236">
        <f>W111*' Demand-Supply Gap'!E$209</f>
        <v>157.31316676705882</v>
      </c>
      <c r="F111" s="236">
        <f>X111*' Demand-Supply Gap'!F$209</f>
        <v>162.11042824</v>
      </c>
      <c r="G111" s="236">
        <f>Y111*' Demand-Supply Gap'!G$209</f>
        <v>169.13854171294119</v>
      </c>
      <c r="H111" s="236">
        <f>Z111*' Demand-Supply Gap'!H$209</f>
        <v>174.44394318588235</v>
      </c>
      <c r="I111" s="236">
        <f>AA111*' Demand-Supply Gap'!I$209</f>
        <v>163.53389265882356</v>
      </c>
      <c r="J111" s="236">
        <f>AB111*' Demand-Supply Gap'!J$209</f>
        <v>182.27831477819294</v>
      </c>
      <c r="K111" s="236">
        <f>AC111*' Demand-Supply Gap'!K$209</f>
        <v>188.08536149371702</v>
      </c>
      <c r="L111" s="236">
        <f>AD111*' Demand-Supply Gap'!L$209</f>
        <v>195.13690501178667</v>
      </c>
      <c r="M111" s="236">
        <f>AE111*' Demand-Supply Gap'!M$209</f>
        <v>204.18865386685781</v>
      </c>
      <c r="N111" s="236">
        <f>AF111*' Demand-Supply Gap'!N$209</f>
        <v>214.40372384417614</v>
      </c>
      <c r="O111" s="236">
        <f>AG111*' Demand-Supply Gap'!O$209</f>
        <v>225.95310262621095</v>
      </c>
      <c r="P111" s="236">
        <f>AH111*' Demand-Supply Gap'!P$209</f>
        <v>238.3717378998964</v>
      </c>
      <c r="Q111" s="236">
        <f>AI111*' Demand-Supply Gap'!Q$209</f>
        <v>250.5516996614291</v>
      </c>
      <c r="R111" s="236">
        <f>AJ111*' Demand-Supply Gap'!R$209</f>
        <v>264.79613060195567</v>
      </c>
      <c r="S111" s="236">
        <f>AK111*' Demand-Supply Gap'!S$209</f>
        <v>280.87682355128629</v>
      </c>
      <c r="T111" s="476"/>
      <c r="U111" s="487"/>
      <c r="V111" s="258">
        <v>1</v>
      </c>
      <c r="W111" s="240">
        <v>1</v>
      </c>
      <c r="X111" s="240">
        <v>1</v>
      </c>
      <c r="Y111" s="240">
        <v>1</v>
      </c>
      <c r="Z111" s="240">
        <v>1</v>
      </c>
      <c r="AA111" s="240">
        <v>1</v>
      </c>
      <c r="AB111" s="240">
        <v>1</v>
      </c>
      <c r="AC111" s="240">
        <v>1</v>
      </c>
      <c r="AD111" s="240">
        <v>1</v>
      </c>
      <c r="AE111" s="240">
        <v>1</v>
      </c>
      <c r="AF111" s="240">
        <v>1</v>
      </c>
      <c r="AG111" s="240">
        <v>1</v>
      </c>
      <c r="AH111" s="240">
        <v>1</v>
      </c>
      <c r="AI111" s="240">
        <v>1</v>
      </c>
      <c r="AJ111" s="240">
        <v>1</v>
      </c>
      <c r="AK111" s="240">
        <v>1</v>
      </c>
    </row>
    <row r="112" spans="1:37" s="28" customFormat="1" ht="15" x14ac:dyDescent="0.25">
      <c r="A112" s="230" t="s">
        <v>40</v>
      </c>
      <c r="B112" s="230" t="s">
        <v>18</v>
      </c>
      <c r="C112" s="231" t="s">
        <v>389</v>
      </c>
      <c r="D112" s="232">
        <f>ROUND(V112*' Demand-Supply Gap'!D$222,2)</f>
        <v>6.18</v>
      </c>
      <c r="E112" s="232">
        <f>ROUND(W112*' Demand-Supply Gap'!E$222,2)</f>
        <v>6.38</v>
      </c>
      <c r="F112" s="232">
        <f>ROUND(X112*' Demand-Supply Gap'!F$222,2)</f>
        <v>6.62</v>
      </c>
      <c r="G112" s="232">
        <f>ROUND(Y112*' Demand-Supply Gap'!G$222,2)</f>
        <v>6.37</v>
      </c>
      <c r="H112" s="232">
        <f>ROUND(Z112*' Demand-Supply Gap'!H$222,2)</f>
        <v>6.44</v>
      </c>
      <c r="I112" s="232">
        <f>ROUND(AA112*' Demand-Supply Gap'!I$222,2)</f>
        <v>5.76</v>
      </c>
      <c r="J112" s="232">
        <f>ROUND(AB112*' Demand-Supply Gap'!J$222,2)</f>
        <v>5.83</v>
      </c>
      <c r="K112" s="232">
        <f>ROUND(AC112*' Demand-Supply Gap'!K$222,2)</f>
        <v>5.96</v>
      </c>
      <c r="L112" s="232">
        <f>ROUND(AD112*' Demand-Supply Gap'!L$222,2)</f>
        <v>6.13</v>
      </c>
      <c r="M112" s="232">
        <f>ROUND(AE112*' Demand-Supply Gap'!M$222,2)</f>
        <v>6.36</v>
      </c>
      <c r="N112" s="232">
        <f>ROUND(AF112*' Demand-Supply Gap'!N$222,2)</f>
        <v>6.63</v>
      </c>
      <c r="O112" s="232">
        <f>ROUND(AG112*' Demand-Supply Gap'!O$222,2)</f>
        <v>6.93</v>
      </c>
      <c r="P112" s="232">
        <f>ROUND(AH112*' Demand-Supply Gap'!P$222,2)</f>
        <v>7.25</v>
      </c>
      <c r="Q112" s="232">
        <f>ROUND(AI112*' Demand-Supply Gap'!Q$222,2)</f>
        <v>7.56</v>
      </c>
      <c r="R112" s="232">
        <f>ROUND(AJ112*' Demand-Supply Gap'!R$222,2)</f>
        <v>7.93</v>
      </c>
      <c r="S112" s="249">
        <f>ROUND(AK112*' Demand-Supply Gap'!S$222,2)</f>
        <v>8.34</v>
      </c>
      <c r="T112" s="376"/>
      <c r="U112" s="461">
        <f>(S112/J112)^(1/9)-1</f>
        <v>4.0584852112433012E-2</v>
      </c>
      <c r="V112" s="255">
        <v>0.49767630000000002</v>
      </c>
      <c r="W112" s="233">
        <v>0.49703173117529997</v>
      </c>
      <c r="X112" s="233">
        <v>0.50484121924100001</v>
      </c>
      <c r="Y112" s="233">
        <v>0.50315412310000007</v>
      </c>
      <c r="Z112" s="233">
        <v>0.50041971592917001</v>
      </c>
      <c r="AA112" s="233">
        <v>0.50358480775339998</v>
      </c>
      <c r="AB112" s="233">
        <v>0.50491992255523899</v>
      </c>
      <c r="AC112" s="233">
        <v>0.50600619103774203</v>
      </c>
      <c r="AD112" s="233">
        <v>0.50709245952024595</v>
      </c>
      <c r="AE112" s="233">
        <v>0.50817872800274899</v>
      </c>
      <c r="AF112" s="233">
        <v>0.50926499648525203</v>
      </c>
      <c r="AG112" s="233">
        <v>0.51035126496775507</v>
      </c>
      <c r="AH112" s="233">
        <v>0.511437533450258</v>
      </c>
      <c r="AI112" s="233">
        <v>0.51252380193276093</v>
      </c>
      <c r="AJ112" s="233">
        <v>0.51361007041526396</v>
      </c>
      <c r="AK112" s="233">
        <v>0.514696338897768</v>
      </c>
    </row>
    <row r="113" spans="1:37" s="28" customFormat="1" ht="15" x14ac:dyDescent="0.25">
      <c r="A113" s="32" t="s">
        <v>40</v>
      </c>
      <c r="B113" s="32" t="s">
        <v>18</v>
      </c>
      <c r="C113" s="68" t="s">
        <v>342</v>
      </c>
      <c r="D113" s="33">
        <f>ROUND(V113*' Demand-Supply Gap'!D$222,2)</f>
        <v>3.15</v>
      </c>
      <c r="E113" s="33">
        <f>ROUND(W113*' Demand-Supply Gap'!E$222,2)</f>
        <v>3.23</v>
      </c>
      <c r="F113" s="33">
        <f>ROUND(X113*' Demand-Supply Gap'!F$222,2)</f>
        <v>3.32</v>
      </c>
      <c r="G113" s="33">
        <f>ROUND(Y113*' Demand-Supply Gap'!G$222,2)</f>
        <v>3.25</v>
      </c>
      <c r="H113" s="33">
        <f>ROUND(Z113*' Demand-Supply Gap'!H$222,2)</f>
        <v>3.31</v>
      </c>
      <c r="I113" s="33">
        <f>ROUND(AA113*' Demand-Supply Gap'!I$222,2)</f>
        <v>2.96</v>
      </c>
      <c r="J113" s="33">
        <f>ROUND(AB113*' Demand-Supply Gap'!J$222,2)</f>
        <v>3</v>
      </c>
      <c r="K113" s="33">
        <f>ROUND(AC113*' Demand-Supply Gap'!K$222,2)</f>
        <v>3.08</v>
      </c>
      <c r="L113" s="33">
        <f>ROUND(AD113*' Demand-Supply Gap'!L$222,2)</f>
        <v>3.17</v>
      </c>
      <c r="M113" s="33">
        <f>ROUND(AE113*' Demand-Supply Gap'!M$222,2)</f>
        <v>3.3</v>
      </c>
      <c r="N113" s="33">
        <f>ROUND(AF113*' Demand-Supply Gap'!N$222,2)</f>
        <v>3.45</v>
      </c>
      <c r="O113" s="33">
        <f>ROUND(AG113*' Demand-Supply Gap'!O$222,2)</f>
        <v>3.62</v>
      </c>
      <c r="P113" s="33">
        <f>ROUND(AH113*' Demand-Supply Gap'!P$222,2)</f>
        <v>3.8</v>
      </c>
      <c r="Q113" s="33">
        <f>ROUND(AI113*' Demand-Supply Gap'!Q$222,2)</f>
        <v>3.97</v>
      </c>
      <c r="R113" s="33">
        <f>ROUND(AJ113*' Demand-Supply Gap'!R$222,2)</f>
        <v>4.17</v>
      </c>
      <c r="S113" s="44">
        <f>ROUND(AK113*' Demand-Supply Gap'!S$222,2)</f>
        <v>4.41</v>
      </c>
      <c r="T113" s="376"/>
      <c r="U113" s="461">
        <f t="shared" ref="U113:U115" si="229">(S113/J113)^(1/9)-1</f>
        <v>4.373636478774201E-2</v>
      </c>
      <c r="V113" s="253">
        <v>0.25312216999999998</v>
      </c>
      <c r="W113" s="157">
        <v>0.25141319413469998</v>
      </c>
      <c r="X113" s="157">
        <v>0.25354134134900003</v>
      </c>
      <c r="Y113" s="157">
        <v>0.25671116789999998</v>
      </c>
      <c r="Z113" s="157">
        <v>0.25679963688350999</v>
      </c>
      <c r="AA113" s="157">
        <v>0.25861729680040002</v>
      </c>
      <c r="AB113" s="157">
        <v>0.25971461339121099</v>
      </c>
      <c r="AC113" s="157">
        <v>0.26105189307119497</v>
      </c>
      <c r="AD113" s="157">
        <v>0.26238917275117901</v>
      </c>
      <c r="AE113" s="157">
        <v>0.26372645243116299</v>
      </c>
      <c r="AF113" s="157">
        <v>0.26506373211114598</v>
      </c>
      <c r="AG113" s="157">
        <v>0.26640101179113002</v>
      </c>
      <c r="AH113" s="157">
        <v>0.267738291471114</v>
      </c>
      <c r="AI113" s="157">
        <v>0.26907557115109698</v>
      </c>
      <c r="AJ113" s="157">
        <v>0.27041285083108102</v>
      </c>
      <c r="AK113" s="157">
        <v>0.271750130511065</v>
      </c>
    </row>
    <row r="114" spans="1:37" s="28" customFormat="1" ht="15" x14ac:dyDescent="0.25">
      <c r="A114" s="32" t="s">
        <v>40</v>
      </c>
      <c r="B114" s="32" t="s">
        <v>18</v>
      </c>
      <c r="C114" s="68" t="s">
        <v>343</v>
      </c>
      <c r="D114" s="33">
        <f>ROUND(V114*' Demand-Supply Gap'!D$222,2)</f>
        <v>1.17</v>
      </c>
      <c r="E114" s="33">
        <f>ROUND(W114*' Demand-Supply Gap'!E$222,2)</f>
        <v>1.18</v>
      </c>
      <c r="F114" s="33">
        <f>ROUND(X114*' Demand-Supply Gap'!F$222,2)</f>
        <v>1.26</v>
      </c>
      <c r="G114" s="33">
        <f>ROUND(Y114*' Demand-Supply Gap'!G$222,2)</f>
        <v>1.1599999999999999</v>
      </c>
      <c r="H114" s="33">
        <f>ROUND(Z114*' Demand-Supply Gap'!H$222,2)</f>
        <v>1.2</v>
      </c>
      <c r="I114" s="33">
        <f>ROUND(AA114*' Demand-Supply Gap'!I$222,2)</f>
        <v>1.05</v>
      </c>
      <c r="J114" s="33">
        <f>ROUND(AB114*' Demand-Supply Gap'!J$222,2)</f>
        <v>1.06</v>
      </c>
      <c r="K114" s="33">
        <f>ROUND(AC114*' Demand-Supply Gap'!K$222,2)</f>
        <v>1.08</v>
      </c>
      <c r="L114" s="33">
        <f>ROUND(AD114*' Demand-Supply Gap'!L$222,2)</f>
        <v>1.1000000000000001</v>
      </c>
      <c r="M114" s="33">
        <f>ROUND(AE114*' Demand-Supply Gap'!M$222,2)</f>
        <v>1.1399999999999999</v>
      </c>
      <c r="N114" s="33">
        <f>ROUND(AF114*' Demand-Supply Gap'!N$222,2)</f>
        <v>1.18</v>
      </c>
      <c r="O114" s="33">
        <f>ROUND(AG114*' Demand-Supply Gap'!O$222,2)</f>
        <v>1.23</v>
      </c>
      <c r="P114" s="33">
        <f>ROUND(AH114*' Demand-Supply Gap'!P$222,2)</f>
        <v>1.28</v>
      </c>
      <c r="Q114" s="33">
        <f>ROUND(AI114*' Demand-Supply Gap'!Q$222,2)</f>
        <v>1.33</v>
      </c>
      <c r="R114" s="33">
        <f>ROUND(AJ114*' Demand-Supply Gap'!R$222,2)</f>
        <v>1.38</v>
      </c>
      <c r="S114" s="44">
        <f>ROUND(AK114*' Demand-Supply Gap'!S$222,2)</f>
        <v>1.45</v>
      </c>
      <c r="T114" s="376"/>
      <c r="U114" s="461">
        <f t="shared" si="229"/>
        <v>3.5423494520769427E-2</v>
      </c>
      <c r="V114" s="252">
        <v>9.3781917410000012E-2</v>
      </c>
      <c r="W114" s="184">
        <v>9.17112546E-2</v>
      </c>
      <c r="X114" s="184">
        <v>9.6174194100000013E-2</v>
      </c>
      <c r="Y114" s="184">
        <v>9.131553000000002E-2</v>
      </c>
      <c r="Z114" s="184">
        <v>9.3209260396000013E-2</v>
      </c>
      <c r="AA114" s="184">
        <v>9.1780354540000011E-2</v>
      </c>
      <c r="AB114" s="184">
        <v>9.1958172401467017E-2</v>
      </c>
      <c r="AC114" s="184">
        <v>9.1661816371124014E-2</v>
      </c>
      <c r="AD114" s="184">
        <v>9.136546034078101E-2</v>
      </c>
      <c r="AE114" s="184">
        <v>9.1069104310438007E-2</v>
      </c>
      <c r="AF114" s="184">
        <v>9.0772748280095003E-2</v>
      </c>
      <c r="AG114" s="184">
        <v>9.0476392249752E-2</v>
      </c>
      <c r="AH114" s="184">
        <v>9.0180036219410023E-2</v>
      </c>
      <c r="AI114" s="184">
        <v>8.988368018906702E-2</v>
      </c>
      <c r="AJ114" s="184">
        <v>8.9587324158724016E-2</v>
      </c>
      <c r="AK114" s="184">
        <v>8.9290968128381012E-2</v>
      </c>
    </row>
    <row r="115" spans="1:37" s="28" customFormat="1" ht="15" x14ac:dyDescent="0.25">
      <c r="A115" s="32" t="s">
        <v>40</v>
      </c>
      <c r="B115" s="32" t="s">
        <v>18</v>
      </c>
      <c r="C115" s="68" t="s">
        <v>344</v>
      </c>
      <c r="D115" s="33">
        <f>ROUND(V115*' Demand-Supply Gap'!D$222,2)</f>
        <v>1.93</v>
      </c>
      <c r="E115" s="33">
        <f>ROUND(W115*' Demand-Supply Gap'!E$222,2)</f>
        <v>2.0499999999999998</v>
      </c>
      <c r="F115" s="33">
        <f>ROUND(X115*' Demand-Supply Gap'!F$222,2)</f>
        <v>1.91</v>
      </c>
      <c r="G115" s="33">
        <f>ROUND(Y115*' Demand-Supply Gap'!G$222,2)</f>
        <v>1.89</v>
      </c>
      <c r="H115" s="33">
        <f>ROUND(Z115*' Demand-Supply Gap'!H$222,2)</f>
        <v>1.93</v>
      </c>
      <c r="I115" s="33">
        <f>ROUND(AA115*' Demand-Supply Gap'!I$222,2)</f>
        <v>1.67</v>
      </c>
      <c r="J115" s="33">
        <f>ROUND(AB115*' Demand-Supply Gap'!J$222,2)</f>
        <v>1.66</v>
      </c>
      <c r="K115" s="33">
        <f>ROUND(AC115*' Demand-Supply Gap'!K$222,2)</f>
        <v>1.66</v>
      </c>
      <c r="L115" s="33">
        <f>ROUND(AD115*' Demand-Supply Gap'!L$222,2)</f>
        <v>1.68</v>
      </c>
      <c r="M115" s="33">
        <f>ROUND(AE115*' Demand-Supply Gap'!M$222,2)</f>
        <v>1.72</v>
      </c>
      <c r="N115" s="33">
        <f>ROUND(AF115*' Demand-Supply Gap'!N$222,2)</f>
        <v>1.76</v>
      </c>
      <c r="O115" s="33">
        <f>ROUND(AG115*' Demand-Supply Gap'!O$222,2)</f>
        <v>1.8</v>
      </c>
      <c r="P115" s="33">
        <f>ROUND(AH115*' Demand-Supply Gap'!P$222,2)</f>
        <v>1.85</v>
      </c>
      <c r="Q115" s="33">
        <f>ROUND(AI115*' Demand-Supply Gap'!Q$222,2)</f>
        <v>1.9</v>
      </c>
      <c r="R115" s="33">
        <f>ROUND(AJ115*' Demand-Supply Gap'!R$222,2)</f>
        <v>1.95</v>
      </c>
      <c r="S115" s="44">
        <f>ROUND(AK115*' Demand-Supply Gap'!S$222,2)</f>
        <v>2.0099999999999998</v>
      </c>
      <c r="T115" s="376"/>
      <c r="U115" s="461">
        <f t="shared" si="229"/>
        <v>2.1485007012303825E-2</v>
      </c>
      <c r="V115" s="253">
        <f>V116-(SUM(V112:V114))</f>
        <v>0.15541961259000003</v>
      </c>
      <c r="W115" s="157">
        <f t="shared" ref="W115:Y115" si="230">W116-(SUM(W112:W114))</f>
        <v>0.15984382009000009</v>
      </c>
      <c r="X115" s="157">
        <f t="shared" si="230"/>
        <v>0.14544324530999986</v>
      </c>
      <c r="Y115" s="157">
        <f t="shared" si="230"/>
        <v>0.14881917899999986</v>
      </c>
      <c r="Z115" s="157">
        <f>Z116-(SUM(Z112:Z114))</f>
        <v>0.14957138679131998</v>
      </c>
      <c r="AA115" s="157">
        <f t="shared" ref="AA115:AK115" si="231">AA116-(SUM(AA112:AA114))</f>
        <v>0.14601754090620001</v>
      </c>
      <c r="AB115" s="157">
        <f t="shared" si="231"/>
        <v>0.1434072916520831</v>
      </c>
      <c r="AC115" s="157">
        <f t="shared" si="231"/>
        <v>0.14128009951993903</v>
      </c>
      <c r="AD115" s="157">
        <f t="shared" si="231"/>
        <v>0.13915290738779407</v>
      </c>
      <c r="AE115" s="157">
        <f t="shared" si="231"/>
        <v>0.13702571525564999</v>
      </c>
      <c r="AF115" s="157">
        <f t="shared" si="231"/>
        <v>0.13489852312350703</v>
      </c>
      <c r="AG115" s="157">
        <f t="shared" si="231"/>
        <v>0.13277133099136296</v>
      </c>
      <c r="AH115" s="157">
        <f t="shared" si="231"/>
        <v>0.13064413885921788</v>
      </c>
      <c r="AI115" s="157">
        <f t="shared" si="231"/>
        <v>0.12851694672707503</v>
      </c>
      <c r="AJ115" s="157">
        <f t="shared" si="231"/>
        <v>0.12638975459493096</v>
      </c>
      <c r="AK115" s="157">
        <f t="shared" si="231"/>
        <v>0.124262562462786</v>
      </c>
    </row>
    <row r="116" spans="1:37" s="28" customFormat="1" ht="15.75" thickBot="1" x14ac:dyDescent="0.3">
      <c r="A116" s="225" t="s">
        <v>40</v>
      </c>
      <c r="B116" s="225" t="s">
        <v>18</v>
      </c>
      <c r="C116" s="226" t="s">
        <v>58</v>
      </c>
      <c r="D116" s="227">
        <f>ROUND(V116*' Demand-Supply Gap'!D$222,2)</f>
        <v>12.43</v>
      </c>
      <c r="E116" s="227">
        <f>ROUND(W116*' Demand-Supply Gap'!E$222,2)</f>
        <v>12.83</v>
      </c>
      <c r="F116" s="227">
        <f>ROUND(X116*' Demand-Supply Gap'!F$222,2)</f>
        <v>13.11</v>
      </c>
      <c r="G116" s="227">
        <f>ROUND(Y116*' Demand-Supply Gap'!G$222,2)</f>
        <v>12.67</v>
      </c>
      <c r="H116" s="227">
        <f>ROUND(Z116*' Demand-Supply Gap'!H$222,2)</f>
        <v>12.87</v>
      </c>
      <c r="I116" s="227">
        <f>ROUND(AA116*' Demand-Supply Gap'!I$222,2)</f>
        <v>11.44</v>
      </c>
      <c r="J116" s="227">
        <f>ROUND(AB116*' Demand-Supply Gap'!J$222,2)</f>
        <v>11.55</v>
      </c>
      <c r="K116" s="227">
        <f>ROUND(AC116*' Demand-Supply Gap'!K$222,2)</f>
        <v>11.78</v>
      </c>
      <c r="L116" s="227">
        <f>ROUND(AD116*' Demand-Supply Gap'!L$222,2)</f>
        <v>12.09</v>
      </c>
      <c r="M116" s="227">
        <f>ROUND(AE116*' Demand-Supply Gap'!M$222,2)</f>
        <v>12.52</v>
      </c>
      <c r="N116" s="227">
        <f>ROUND(AF116*' Demand-Supply Gap'!N$222,2)</f>
        <v>13.01</v>
      </c>
      <c r="O116" s="227">
        <f>ROUND(AG116*' Demand-Supply Gap'!O$222,2)</f>
        <v>13.58</v>
      </c>
      <c r="P116" s="227">
        <f>ROUND(AH116*' Demand-Supply Gap'!P$222,2)</f>
        <v>14.18</v>
      </c>
      <c r="Q116" s="227">
        <f>ROUND(AI116*' Demand-Supply Gap'!Q$222,2)</f>
        <v>14.75</v>
      </c>
      <c r="R116" s="227">
        <f>ROUND(AJ116*' Demand-Supply Gap'!R$222,2)</f>
        <v>15.43</v>
      </c>
      <c r="S116" s="228">
        <f>ROUND(AK116*' Demand-Supply Gap'!S$222,2)</f>
        <v>16.21</v>
      </c>
      <c r="T116" s="476"/>
      <c r="U116" s="487"/>
      <c r="V116" s="254">
        <v>1</v>
      </c>
      <c r="W116" s="229">
        <v>1</v>
      </c>
      <c r="X116" s="229">
        <v>1</v>
      </c>
      <c r="Y116" s="229">
        <v>1</v>
      </c>
      <c r="Z116" s="229">
        <v>1</v>
      </c>
      <c r="AA116" s="229">
        <v>1</v>
      </c>
      <c r="AB116" s="229">
        <v>1</v>
      </c>
      <c r="AC116" s="229">
        <v>1</v>
      </c>
      <c r="AD116" s="229">
        <v>1</v>
      </c>
      <c r="AE116" s="229">
        <v>1</v>
      </c>
      <c r="AF116" s="229">
        <v>1</v>
      </c>
      <c r="AG116" s="229">
        <v>1</v>
      </c>
      <c r="AH116" s="229">
        <v>1</v>
      </c>
      <c r="AI116" s="229">
        <v>1</v>
      </c>
      <c r="AJ116" s="229">
        <v>1</v>
      </c>
      <c r="AK116" s="229">
        <v>1</v>
      </c>
    </row>
    <row r="117" spans="1:37" s="28" customFormat="1" ht="15" x14ac:dyDescent="0.25">
      <c r="A117" s="230" t="s">
        <v>40</v>
      </c>
      <c r="B117" s="230" t="s">
        <v>103</v>
      </c>
      <c r="C117" s="231" t="s">
        <v>389</v>
      </c>
      <c r="D117" s="232">
        <f>ROUND(V117*' Demand-Supply Gap'!D$231,2)</f>
        <v>0.09</v>
      </c>
      <c r="E117" s="232">
        <f>ROUND(W117*' Demand-Supply Gap'!E$231,2)</f>
        <v>0.06</v>
      </c>
      <c r="F117" s="232">
        <f>ROUND(X117*' Demand-Supply Gap'!F$231,2)</f>
        <v>7.0000000000000007E-2</v>
      </c>
      <c r="G117" s="232">
        <f>ROUND(Y117*' Demand-Supply Gap'!G$231,2)</f>
        <v>0.84</v>
      </c>
      <c r="H117" s="232">
        <f>ROUND(Z117*' Demand-Supply Gap'!H$231,2)</f>
        <v>0.87</v>
      </c>
      <c r="I117" s="232">
        <f>ROUND(AA117*' Demand-Supply Gap'!I$231,2)</f>
        <v>0.82</v>
      </c>
      <c r="J117" s="232">
        <f>ROUND(AB117*' Demand-Supply Gap'!J$231,2)</f>
        <v>0.83</v>
      </c>
      <c r="K117" s="232">
        <f>ROUND(AC117*' Demand-Supply Gap'!K$231,2)</f>
        <v>0.85</v>
      </c>
      <c r="L117" s="232">
        <f>ROUND(AD117*' Demand-Supply Gap'!L$231,2)</f>
        <v>0.87</v>
      </c>
      <c r="M117" s="232">
        <f>ROUND(AE117*' Demand-Supply Gap'!M$231,2)</f>
        <v>0.9</v>
      </c>
      <c r="N117" s="232">
        <f>ROUND(AF117*' Demand-Supply Gap'!N$231,2)</f>
        <v>0.93</v>
      </c>
      <c r="O117" s="232">
        <f>ROUND(AG117*' Demand-Supply Gap'!O$231,2)</f>
        <v>0.97</v>
      </c>
      <c r="P117" s="232">
        <f>ROUND(AH117*' Demand-Supply Gap'!P$231,2)</f>
        <v>1.01</v>
      </c>
      <c r="Q117" s="232">
        <f>ROUND(AI117*' Demand-Supply Gap'!Q$231,2)</f>
        <v>1.05</v>
      </c>
      <c r="R117" s="232">
        <f>ROUND(AJ117*' Demand-Supply Gap'!R$231,2)</f>
        <v>1.0900000000000001</v>
      </c>
      <c r="S117" s="249">
        <f>ROUND(AK117*' Demand-Supply Gap'!S$231,2)</f>
        <v>1.1399999999999999</v>
      </c>
      <c r="T117" s="376"/>
      <c r="U117" s="461">
        <f>(S117/J117)^(1/9)-1</f>
        <v>3.5891058363949124E-2</v>
      </c>
      <c r="V117" s="255">
        <v>0.48779999999999996</v>
      </c>
      <c r="W117" s="233">
        <v>0.48553999999999997</v>
      </c>
      <c r="X117" s="233">
        <v>0.48329999999999995</v>
      </c>
      <c r="Y117" s="233">
        <v>0.48662</v>
      </c>
      <c r="Z117" s="233">
        <v>0.49109999999999998</v>
      </c>
      <c r="AA117" s="233">
        <v>0.48849999999999999</v>
      </c>
      <c r="AB117" s="233">
        <v>0.48956</v>
      </c>
      <c r="AC117" s="233">
        <v>0.489917142857143</v>
      </c>
      <c r="AD117" s="233">
        <v>0.490274285714286</v>
      </c>
      <c r="AE117" s="233">
        <v>0.490631428571429</v>
      </c>
      <c r="AF117" s="233">
        <v>0.490988571428571</v>
      </c>
      <c r="AG117" s="233">
        <v>0.491345714285714</v>
      </c>
      <c r="AH117" s="233">
        <v>0.491702857142857</v>
      </c>
      <c r="AI117" s="233">
        <v>0.49206</v>
      </c>
      <c r="AJ117" s="233">
        <v>0.492417142857143</v>
      </c>
      <c r="AK117" s="233">
        <v>0.492774285714286</v>
      </c>
    </row>
    <row r="118" spans="1:37" s="28" customFormat="1" ht="15" x14ac:dyDescent="0.25">
      <c r="A118" s="32" t="s">
        <v>40</v>
      </c>
      <c r="B118" s="32" t="s">
        <v>103</v>
      </c>
      <c r="C118" s="68" t="s">
        <v>342</v>
      </c>
      <c r="D118" s="33">
        <f>ROUND(V118*' Demand-Supply Gap'!D$231,2)</f>
        <v>0.05</v>
      </c>
      <c r="E118" s="33">
        <f>ROUND(W118*' Demand-Supply Gap'!E$231,2)</f>
        <v>0.04</v>
      </c>
      <c r="F118" s="33">
        <f>ROUND(X118*' Demand-Supply Gap'!F$231,2)</f>
        <v>0.04</v>
      </c>
      <c r="G118" s="33">
        <f>ROUND(Y118*' Demand-Supply Gap'!G$231,2)</f>
        <v>0.46</v>
      </c>
      <c r="H118" s="33">
        <f>ROUND(Z118*' Demand-Supply Gap'!H$231,2)</f>
        <v>0.47</v>
      </c>
      <c r="I118" s="33">
        <f>ROUND(AA118*' Demand-Supply Gap'!I$231,2)</f>
        <v>0.46</v>
      </c>
      <c r="J118" s="33">
        <f>ROUND(AB118*' Demand-Supply Gap'!J$231,2)</f>
        <v>0.45</v>
      </c>
      <c r="K118" s="33">
        <f>ROUND(AC118*' Demand-Supply Gap'!K$231,2)</f>
        <v>0.46</v>
      </c>
      <c r="L118" s="33">
        <f>ROUND(AD118*' Demand-Supply Gap'!L$231,2)</f>
        <v>0.47</v>
      </c>
      <c r="M118" s="33">
        <f>ROUND(AE118*' Demand-Supply Gap'!M$231,2)</f>
        <v>0.49</v>
      </c>
      <c r="N118" s="33">
        <f>ROUND(AF118*' Demand-Supply Gap'!N$231,2)</f>
        <v>0.51</v>
      </c>
      <c r="O118" s="33">
        <f>ROUND(AG118*' Demand-Supply Gap'!O$231,2)</f>
        <v>0.53</v>
      </c>
      <c r="P118" s="33">
        <f>ROUND(AH118*' Demand-Supply Gap'!P$231,2)</f>
        <v>0.55000000000000004</v>
      </c>
      <c r="Q118" s="33">
        <f>ROUND(AI118*' Demand-Supply Gap'!Q$231,2)</f>
        <v>0.56999999999999995</v>
      </c>
      <c r="R118" s="33">
        <f>ROUND(AJ118*' Demand-Supply Gap'!R$231,2)</f>
        <v>0.6</v>
      </c>
      <c r="S118" s="44">
        <f>ROUND(AK118*' Demand-Supply Gap'!S$231,2)</f>
        <v>0.63</v>
      </c>
      <c r="T118" s="376"/>
      <c r="U118" s="461">
        <f t="shared" ref="U118:U120" si="232">(S118/J118)^(1/9)-1</f>
        <v>3.809344426552097E-2</v>
      </c>
      <c r="V118" s="253">
        <v>0.27139999999999997</v>
      </c>
      <c r="W118" s="157">
        <v>0.27107999999999993</v>
      </c>
      <c r="X118" s="157">
        <v>0.27429999999999993</v>
      </c>
      <c r="Y118" s="157">
        <v>0.26643999999999995</v>
      </c>
      <c r="Z118" s="157">
        <v>0.26611999999999997</v>
      </c>
      <c r="AA118" s="157">
        <v>0.26979999999999998</v>
      </c>
      <c r="AB118" s="350">
        <v>0.26658266666666697</v>
      </c>
      <c r="AC118" s="350">
        <v>0.26710681481481507</v>
      </c>
      <c r="AD118" s="350">
        <v>0.26763096296296318</v>
      </c>
      <c r="AE118" s="350">
        <v>0.26815511111111129</v>
      </c>
      <c r="AF118" s="350">
        <v>0.26867925925925945</v>
      </c>
      <c r="AG118" s="350">
        <v>0.26920340740740756</v>
      </c>
      <c r="AH118" s="350">
        <v>0.26972755555555566</v>
      </c>
      <c r="AI118" s="350">
        <v>0.27025170370370377</v>
      </c>
      <c r="AJ118" s="350">
        <v>0.27077585185185188</v>
      </c>
      <c r="AK118" s="350">
        <v>0.27129999999999999</v>
      </c>
    </row>
    <row r="119" spans="1:37" s="28" customFormat="1" ht="15" x14ac:dyDescent="0.25">
      <c r="A119" s="32" t="s">
        <v>40</v>
      </c>
      <c r="B119" s="32" t="s">
        <v>103</v>
      </c>
      <c r="C119" s="68" t="s">
        <v>343</v>
      </c>
      <c r="D119" s="33">
        <f>ROUND(V119*' Demand-Supply Gap'!D$231,2)</f>
        <v>0.02</v>
      </c>
      <c r="E119" s="33">
        <f>ROUND(W119*' Demand-Supply Gap'!E$231,2)</f>
        <v>0.01</v>
      </c>
      <c r="F119" s="33">
        <f>ROUND(X119*' Demand-Supply Gap'!F$231,2)</f>
        <v>0.01</v>
      </c>
      <c r="G119" s="33">
        <f>ROUND(Y119*' Demand-Supply Gap'!G$231,2)</f>
        <v>0.16</v>
      </c>
      <c r="H119" s="33">
        <f>ROUND(Z119*' Demand-Supply Gap'!H$231,2)</f>
        <v>0.17</v>
      </c>
      <c r="I119" s="33">
        <f>ROUND(AA119*' Demand-Supply Gap'!I$231,2)</f>
        <v>0.17</v>
      </c>
      <c r="J119" s="33">
        <f>ROUND(AB119*' Demand-Supply Gap'!J$231,2)</f>
        <v>0.17</v>
      </c>
      <c r="K119" s="33">
        <f>ROUND(AC119*' Demand-Supply Gap'!K$231,2)</f>
        <v>0.17</v>
      </c>
      <c r="L119" s="33">
        <f>ROUND(AD119*' Demand-Supply Gap'!L$231,2)</f>
        <v>0.18</v>
      </c>
      <c r="M119" s="33">
        <f>ROUND(AE119*' Demand-Supply Gap'!M$231,2)</f>
        <v>0.18</v>
      </c>
      <c r="N119" s="33">
        <f>ROUND(AF119*' Demand-Supply Gap'!N$231,2)</f>
        <v>0.19</v>
      </c>
      <c r="O119" s="33">
        <f>ROUND(AG119*' Demand-Supply Gap'!O$231,2)</f>
        <v>0.2</v>
      </c>
      <c r="P119" s="33">
        <f>ROUND(AH119*' Demand-Supply Gap'!P$231,2)</f>
        <v>0.21</v>
      </c>
      <c r="Q119" s="33">
        <f>ROUND(AI119*' Demand-Supply Gap'!Q$231,2)</f>
        <v>0.22</v>
      </c>
      <c r="R119" s="33">
        <f>ROUND(AJ119*' Demand-Supply Gap'!R$231,2)</f>
        <v>0.23</v>
      </c>
      <c r="S119" s="44">
        <f>ROUND(AK119*' Demand-Supply Gap'!S$231,2)</f>
        <v>0.24</v>
      </c>
      <c r="T119" s="376"/>
      <c r="U119" s="461">
        <f t="shared" si="232"/>
        <v>3.9059118154064709E-2</v>
      </c>
      <c r="V119" s="252">
        <v>8.7099999999999997E-2</v>
      </c>
      <c r="W119" s="184">
        <v>8.9399999999999993E-2</v>
      </c>
      <c r="X119" s="184">
        <v>9.169999999999999E-2</v>
      </c>
      <c r="Y119" s="184">
        <v>9.4000000000000014E-2</v>
      </c>
      <c r="Z119" s="184">
        <v>9.6300000000000011E-2</v>
      </c>
      <c r="AA119" s="184">
        <v>9.8600000000000007E-2</v>
      </c>
      <c r="AB119" s="184">
        <v>0.1009</v>
      </c>
      <c r="AC119" s="184">
        <v>0.10097777777777778</v>
      </c>
      <c r="AD119" s="184">
        <v>0.10105555555555557</v>
      </c>
      <c r="AE119" s="184">
        <v>0.10113333333333334</v>
      </c>
      <c r="AF119" s="184">
        <v>0.10121111111111111</v>
      </c>
      <c r="AG119" s="184">
        <v>0.10128888888888889</v>
      </c>
      <c r="AH119" s="184">
        <v>0.10136666666666667</v>
      </c>
      <c r="AI119" s="184">
        <v>0.10144444444444445</v>
      </c>
      <c r="AJ119" s="184">
        <v>0.10152222222222222</v>
      </c>
      <c r="AK119" s="184">
        <v>0.1016</v>
      </c>
    </row>
    <row r="120" spans="1:37" s="28" customFormat="1" ht="15" x14ac:dyDescent="0.25">
      <c r="A120" s="32" t="s">
        <v>40</v>
      </c>
      <c r="B120" s="32" t="s">
        <v>103</v>
      </c>
      <c r="C120" s="68" t="s">
        <v>344</v>
      </c>
      <c r="D120" s="33">
        <f>ROUND(V120*' Demand-Supply Gap'!D$231,2)</f>
        <v>0.03</v>
      </c>
      <c r="E120" s="33">
        <f>ROUND(W120*' Demand-Supply Gap'!E$231,2)</f>
        <v>0.02</v>
      </c>
      <c r="F120" s="33">
        <f>ROUND(X120*' Demand-Supply Gap'!F$231,2)</f>
        <v>0.02</v>
      </c>
      <c r="G120" s="33">
        <f>ROUND(Y120*' Demand-Supply Gap'!G$231,2)</f>
        <v>0.27</v>
      </c>
      <c r="H120" s="33">
        <f>ROUND(Z120*' Demand-Supply Gap'!H$231,2)</f>
        <v>0.26</v>
      </c>
      <c r="I120" s="33">
        <f>ROUND(AA120*' Demand-Supply Gap'!I$231,2)</f>
        <v>0.24</v>
      </c>
      <c r="J120" s="33">
        <f>ROUND(AB120*' Demand-Supply Gap'!J$231,2)</f>
        <v>0.24</v>
      </c>
      <c r="K120" s="33">
        <f>ROUND(AC120*' Demand-Supply Gap'!K$231,2)</f>
        <v>0.25</v>
      </c>
      <c r="L120" s="33">
        <f>ROUND(AD120*' Demand-Supply Gap'!L$231,2)</f>
        <v>0.25</v>
      </c>
      <c r="M120" s="33">
        <f>ROUND(AE120*' Demand-Supply Gap'!M$231,2)</f>
        <v>0.26</v>
      </c>
      <c r="N120" s="33">
        <f>ROUND(AF120*' Demand-Supply Gap'!N$231,2)</f>
        <v>0.26</v>
      </c>
      <c r="O120" s="33">
        <f>ROUND(AG120*' Demand-Supply Gap'!O$231,2)</f>
        <v>0.27</v>
      </c>
      <c r="P120" s="33">
        <f>ROUND(AH120*' Demand-Supply Gap'!P$231,2)</f>
        <v>0.28000000000000003</v>
      </c>
      <c r="Q120" s="33">
        <f>ROUND(AI120*' Demand-Supply Gap'!Q$231,2)</f>
        <v>0.28999999999999998</v>
      </c>
      <c r="R120" s="33">
        <f>ROUND(AJ120*' Demand-Supply Gap'!R$231,2)</f>
        <v>0.3</v>
      </c>
      <c r="S120" s="44">
        <f>ROUND(AK120*' Demand-Supply Gap'!S$231,2)</f>
        <v>0.31</v>
      </c>
      <c r="T120" s="376"/>
      <c r="U120" s="461">
        <f t="shared" si="232"/>
        <v>2.8845234315588941E-2</v>
      </c>
      <c r="V120" s="253">
        <f>1-SUM(V117:V119)</f>
        <v>0.15370000000000017</v>
      </c>
      <c r="W120" s="157">
        <f t="shared" ref="W120" si="233">1-SUM(W117:W119)</f>
        <v>0.15398000000000012</v>
      </c>
      <c r="X120" s="157">
        <f t="shared" ref="X120" si="234">1-SUM(X117:X119)</f>
        <v>0.15070000000000017</v>
      </c>
      <c r="Y120" s="157">
        <f t="shared" ref="Y120" si="235">1-SUM(Y117:Y119)</f>
        <v>0.15294000000000008</v>
      </c>
      <c r="Z120" s="157">
        <f t="shared" ref="Z120" si="236">1-SUM(Z117:Z119)</f>
        <v>0.14647999999999994</v>
      </c>
      <c r="AA120" s="157">
        <f t="shared" ref="AA120" si="237">1-SUM(AA117:AA119)</f>
        <v>0.1431</v>
      </c>
      <c r="AB120" s="157">
        <f t="shared" ref="AB120" si="238">1-SUM(AB117:AB119)</f>
        <v>0.14295733333333305</v>
      </c>
      <c r="AC120" s="157">
        <f t="shared" ref="AC120" si="239">1-SUM(AC117:AC119)</f>
        <v>0.14199826455026421</v>
      </c>
      <c r="AD120" s="157">
        <f t="shared" ref="AD120" si="240">1-SUM(AD117:AD119)</f>
        <v>0.14103919576719526</v>
      </c>
      <c r="AE120" s="157">
        <f t="shared" ref="AE120" si="241">1-SUM(AE117:AE119)</f>
        <v>0.14008012698412642</v>
      </c>
      <c r="AF120" s="157">
        <f t="shared" ref="AF120" si="242">1-SUM(AF117:AF119)</f>
        <v>0.13912105820105847</v>
      </c>
      <c r="AG120" s="157">
        <f t="shared" ref="AG120" si="243">1-SUM(AG117:AG119)</f>
        <v>0.13816198941798963</v>
      </c>
      <c r="AH120" s="157">
        <f t="shared" ref="AH120" si="244">1-SUM(AH117:AH119)</f>
        <v>0.13720292063492068</v>
      </c>
      <c r="AI120" s="157">
        <f t="shared" ref="AI120" si="245">1-SUM(AI117:AI119)</f>
        <v>0.13624385185185184</v>
      </c>
      <c r="AJ120" s="157">
        <f t="shared" ref="AJ120" si="246">1-SUM(AJ117:AJ119)</f>
        <v>0.135284783068783</v>
      </c>
      <c r="AK120" s="157">
        <f t="shared" ref="AK120" si="247">1-SUM(AK117:AK119)</f>
        <v>0.13432571428571405</v>
      </c>
    </row>
    <row r="121" spans="1:37" s="28" customFormat="1" ht="15.75" thickBot="1" x14ac:dyDescent="0.3">
      <c r="A121" s="225" t="s">
        <v>40</v>
      </c>
      <c r="B121" s="225" t="s">
        <v>103</v>
      </c>
      <c r="C121" s="226" t="s">
        <v>58</v>
      </c>
      <c r="D121" s="227">
        <f>ROUND(V121*' Demand-Supply Gap'!D$231,2)</f>
        <v>0.19</v>
      </c>
      <c r="E121" s="227">
        <f>ROUND(W121*' Demand-Supply Gap'!E$231,2)</f>
        <v>0.13</v>
      </c>
      <c r="F121" s="227">
        <f>ROUND(X121*' Demand-Supply Gap'!F$231,2)</f>
        <v>0.14000000000000001</v>
      </c>
      <c r="G121" s="227">
        <f>ROUND(Y121*' Demand-Supply Gap'!G$231,2)</f>
        <v>1.74</v>
      </c>
      <c r="H121" s="227">
        <f>ROUND(Z121*' Demand-Supply Gap'!H$231,2)</f>
        <v>1.78</v>
      </c>
      <c r="I121" s="227">
        <f>ROUND(AA121*' Demand-Supply Gap'!I$231,2)</f>
        <v>1.69</v>
      </c>
      <c r="J121" s="227">
        <f>ROUND(AB121*' Demand-Supply Gap'!J$231,2)</f>
        <v>1.7</v>
      </c>
      <c r="K121" s="227">
        <f>ROUND(AC121*' Demand-Supply Gap'!K$231,2)</f>
        <v>1.73</v>
      </c>
      <c r="L121" s="227">
        <f>ROUND(AD121*' Demand-Supply Gap'!L$231,2)</f>
        <v>1.77</v>
      </c>
      <c r="M121" s="227">
        <f>ROUND(AE121*' Demand-Supply Gap'!M$231,2)</f>
        <v>1.83</v>
      </c>
      <c r="N121" s="227">
        <f>ROUND(AF121*' Demand-Supply Gap'!N$231,2)</f>
        <v>1.89</v>
      </c>
      <c r="O121" s="227">
        <f>ROUND(AG121*' Demand-Supply Gap'!O$231,2)</f>
        <v>1.97</v>
      </c>
      <c r="P121" s="227">
        <f>ROUND(AH121*' Demand-Supply Gap'!P$231,2)</f>
        <v>2.0499999999999998</v>
      </c>
      <c r="Q121" s="227">
        <f>ROUND(AI121*' Demand-Supply Gap'!Q$231,2)</f>
        <v>2.13</v>
      </c>
      <c r="R121" s="227">
        <f>ROUND(AJ121*' Demand-Supply Gap'!R$231,2)</f>
        <v>2.2200000000000002</v>
      </c>
      <c r="S121" s="228">
        <f>ROUND(AK121*' Demand-Supply Gap'!S$231,2)</f>
        <v>2.3199999999999998</v>
      </c>
      <c r="T121" s="476"/>
      <c r="U121" s="487"/>
      <c r="V121" s="254">
        <f>SUM(V117:V120)</f>
        <v>1</v>
      </c>
      <c r="W121" s="229">
        <f t="shared" ref="W121" si="248">SUM(W117:W120)</f>
        <v>1</v>
      </c>
      <c r="X121" s="229">
        <f t="shared" ref="X121" si="249">SUM(X117:X120)</f>
        <v>1</v>
      </c>
      <c r="Y121" s="229">
        <f t="shared" ref="Y121" si="250">SUM(Y117:Y120)</f>
        <v>1</v>
      </c>
      <c r="Z121" s="229">
        <f t="shared" ref="Z121" si="251">SUM(Z117:Z120)</f>
        <v>1</v>
      </c>
      <c r="AA121" s="229">
        <f t="shared" ref="AA121" si="252">SUM(AA117:AA120)</f>
        <v>1</v>
      </c>
      <c r="AB121" s="229">
        <f t="shared" ref="AB121" si="253">SUM(AB117:AB120)</f>
        <v>1</v>
      </c>
      <c r="AC121" s="229">
        <f t="shared" ref="AC121" si="254">SUM(AC117:AC120)</f>
        <v>1</v>
      </c>
      <c r="AD121" s="229">
        <f t="shared" ref="AD121" si="255">SUM(AD117:AD120)</f>
        <v>1</v>
      </c>
      <c r="AE121" s="229">
        <f t="shared" ref="AE121" si="256">SUM(AE117:AE120)</f>
        <v>1</v>
      </c>
      <c r="AF121" s="229">
        <f t="shared" ref="AF121" si="257">SUM(AF117:AF120)</f>
        <v>1</v>
      </c>
      <c r="AG121" s="229">
        <f t="shared" ref="AG121" si="258">SUM(AG117:AG120)</f>
        <v>1</v>
      </c>
      <c r="AH121" s="229">
        <f t="shared" ref="AH121" si="259">SUM(AH117:AH120)</f>
        <v>1</v>
      </c>
      <c r="AI121" s="229">
        <f t="shared" ref="AI121" si="260">SUM(AI117:AI120)</f>
        <v>1</v>
      </c>
      <c r="AJ121" s="229">
        <f t="shared" ref="AJ121" si="261">SUM(AJ117:AJ120)</f>
        <v>1</v>
      </c>
      <c r="AK121" s="229">
        <f t="shared" ref="AK121" si="262">SUM(AK117:AK120)</f>
        <v>1</v>
      </c>
    </row>
    <row r="122" spans="1:37" s="28" customFormat="1" ht="15" x14ac:dyDescent="0.25">
      <c r="A122" s="230" t="s">
        <v>40</v>
      </c>
      <c r="B122" s="230" t="s">
        <v>59</v>
      </c>
      <c r="C122" s="231" t="s">
        <v>389</v>
      </c>
      <c r="D122" s="232">
        <f>ROUND(V122*' Demand-Supply Gap'!D$240,2)</f>
        <v>2.08</v>
      </c>
      <c r="E122" s="232">
        <f>ROUND(W122*' Demand-Supply Gap'!E$240,2)</f>
        <v>2.15</v>
      </c>
      <c r="F122" s="232">
        <f>ROUND(X122*' Demand-Supply Gap'!F$240,2)</f>
        <v>2.09</v>
      </c>
      <c r="G122" s="232">
        <f>ROUND(Y122*' Demand-Supply Gap'!G$240,2)</f>
        <v>2.11</v>
      </c>
      <c r="H122" s="232">
        <f>ROUND(Z122*' Demand-Supply Gap'!H$240,2)</f>
        <v>2.14</v>
      </c>
      <c r="I122" s="232">
        <f>ROUND(AA122*' Demand-Supply Gap'!I$240,2)</f>
        <v>1.81</v>
      </c>
      <c r="J122" s="232">
        <f>ROUND(AB122*' Demand-Supply Gap'!J$240,2)</f>
        <v>1.83</v>
      </c>
      <c r="K122" s="232">
        <f>ROUND(AC122*' Demand-Supply Gap'!K$240,2)</f>
        <v>1.87</v>
      </c>
      <c r="L122" s="232">
        <f>ROUND(AD122*' Demand-Supply Gap'!L$240,2)</f>
        <v>1.92</v>
      </c>
      <c r="M122" s="232">
        <f>ROUND(AE122*' Demand-Supply Gap'!M$240,2)</f>
        <v>1.99</v>
      </c>
      <c r="N122" s="232">
        <f>ROUND(AF122*' Demand-Supply Gap'!N$240,2)</f>
        <v>2.06</v>
      </c>
      <c r="O122" s="232">
        <f>ROUND(AG122*' Demand-Supply Gap'!O$240,2)</f>
        <v>2.15</v>
      </c>
      <c r="P122" s="232">
        <f>ROUND(AH122*' Demand-Supply Gap'!P$240,2)</f>
        <v>2.25</v>
      </c>
      <c r="Q122" s="232">
        <f>ROUND(AI122*' Demand-Supply Gap'!Q$240,2)</f>
        <v>2.34</v>
      </c>
      <c r="R122" s="232">
        <f>ROUND(AJ122*' Demand-Supply Gap'!R$240,2)</f>
        <v>2.4500000000000002</v>
      </c>
      <c r="S122" s="249">
        <f>ROUND(AK122*' Demand-Supply Gap'!S$240,2)</f>
        <v>2.57</v>
      </c>
      <c r="T122" s="376"/>
      <c r="U122" s="461">
        <f>(S122/J122)^(1/9)-1</f>
        <v>3.8453113135122008E-2</v>
      </c>
      <c r="V122" s="255">
        <v>0.49678480775339995</v>
      </c>
      <c r="W122" s="233">
        <v>0.49811992255523896</v>
      </c>
      <c r="X122" s="233">
        <v>0.48920619103774199</v>
      </c>
      <c r="Y122" s="233">
        <v>0.49029245952024603</v>
      </c>
      <c r="Z122" s="233">
        <v>0.49137872800274895</v>
      </c>
      <c r="AA122" s="233">
        <v>0.49246499648525199</v>
      </c>
      <c r="AB122" s="233">
        <v>0.49355126496775509</v>
      </c>
      <c r="AC122" s="233">
        <v>0.49343445774911565</v>
      </c>
      <c r="AD122" s="233">
        <v>0.49331765053047616</v>
      </c>
      <c r="AE122" s="233">
        <v>0.49320084331183672</v>
      </c>
      <c r="AF122" s="233">
        <v>0.49308403609319729</v>
      </c>
      <c r="AG122" s="233">
        <v>0.49296722887455785</v>
      </c>
      <c r="AH122" s="233">
        <v>0.49285042165591836</v>
      </c>
      <c r="AI122" s="233">
        <v>0.49273361443727892</v>
      </c>
      <c r="AJ122" s="233">
        <v>0.49261680721863949</v>
      </c>
      <c r="AK122" s="233">
        <v>0.49250000000000005</v>
      </c>
    </row>
    <row r="123" spans="1:37" s="28" customFormat="1" ht="15" x14ac:dyDescent="0.25">
      <c r="A123" s="32" t="s">
        <v>40</v>
      </c>
      <c r="B123" s="32" t="s">
        <v>59</v>
      </c>
      <c r="C123" s="68" t="s">
        <v>342</v>
      </c>
      <c r="D123" s="33">
        <f>ROUND(V123*' Demand-Supply Gap'!D$240,2)</f>
        <v>0.98</v>
      </c>
      <c r="E123" s="33">
        <f>ROUND(W123*' Demand-Supply Gap'!E$240,2)</f>
        <v>1.01</v>
      </c>
      <c r="F123" s="33">
        <f>ROUND(X123*' Demand-Supply Gap'!F$240,2)</f>
        <v>0.96</v>
      </c>
      <c r="G123" s="33">
        <f>ROUND(Y123*' Demand-Supply Gap'!G$240,2)</f>
        <v>0.98</v>
      </c>
      <c r="H123" s="33">
        <f>ROUND(Z123*' Demand-Supply Gap'!H$240,2)</f>
        <v>0.99</v>
      </c>
      <c r="I123" s="33">
        <f>ROUND(AA123*' Demand-Supply Gap'!I$240,2)</f>
        <v>0.84</v>
      </c>
      <c r="J123" s="33">
        <f>ROUND(AB123*' Demand-Supply Gap'!J$240,2)</f>
        <v>0.84</v>
      </c>
      <c r="K123" s="33">
        <f>ROUND(AC123*' Demand-Supply Gap'!K$240,2)</f>
        <v>0.86</v>
      </c>
      <c r="L123" s="33">
        <f>ROUND(AD123*' Demand-Supply Gap'!L$240,2)</f>
        <v>0.88</v>
      </c>
      <c r="M123" s="33">
        <f>ROUND(AE123*' Demand-Supply Gap'!M$240,2)</f>
        <v>0.92</v>
      </c>
      <c r="N123" s="33">
        <f>ROUND(AF123*' Demand-Supply Gap'!N$240,2)</f>
        <v>0.95</v>
      </c>
      <c r="O123" s="33">
        <f>ROUND(AG123*' Demand-Supply Gap'!O$240,2)</f>
        <v>1</v>
      </c>
      <c r="P123" s="33">
        <f>ROUND(AH123*' Demand-Supply Gap'!P$240,2)</f>
        <v>1.04</v>
      </c>
      <c r="Q123" s="33">
        <f>ROUND(AI123*' Demand-Supply Gap'!Q$240,2)</f>
        <v>1.0900000000000001</v>
      </c>
      <c r="R123" s="33">
        <f>ROUND(AJ123*' Demand-Supply Gap'!R$240,2)</f>
        <v>1.1399999999999999</v>
      </c>
      <c r="S123" s="44">
        <f>ROUND(AK123*' Demand-Supply Gap'!S$240,2)</f>
        <v>1.2</v>
      </c>
      <c r="T123" s="376"/>
      <c r="U123" s="461">
        <f t="shared" ref="U123:U125" si="263">(S123/J123)^(1/9)-1</f>
        <v>4.0426316974265797E-2</v>
      </c>
      <c r="V123" s="253">
        <v>0.23301729680040001</v>
      </c>
      <c r="W123" s="157">
        <v>0.23411461339121098</v>
      </c>
      <c r="X123" s="157">
        <v>0.22545189307119501</v>
      </c>
      <c r="Y123" s="157">
        <v>0.22678917275117899</v>
      </c>
      <c r="Z123" s="157">
        <v>0.228125452431163</v>
      </c>
      <c r="AA123" s="157">
        <v>0.22946373211114601</v>
      </c>
      <c r="AB123" s="350">
        <v>0.22680101179112999</v>
      </c>
      <c r="AC123" s="350">
        <v>0.2270786771476711</v>
      </c>
      <c r="AD123" s="350">
        <v>0.22735634250421222</v>
      </c>
      <c r="AE123" s="350">
        <v>0.22763400786075333</v>
      </c>
      <c r="AF123" s="350">
        <v>0.22791167321729444</v>
      </c>
      <c r="AG123" s="350">
        <v>0.22818933857383555</v>
      </c>
      <c r="AH123" s="350">
        <v>0.22846700393037667</v>
      </c>
      <c r="AI123" s="350">
        <v>0.22874466928691778</v>
      </c>
      <c r="AJ123" s="350">
        <v>0.22902233464345889</v>
      </c>
      <c r="AK123" s="350">
        <v>0.2293</v>
      </c>
    </row>
    <row r="124" spans="1:37" s="28" customFormat="1" ht="15" x14ac:dyDescent="0.25">
      <c r="A124" s="32" t="s">
        <v>40</v>
      </c>
      <c r="B124" s="32" t="s">
        <v>59</v>
      </c>
      <c r="C124" s="68" t="s">
        <v>343</v>
      </c>
      <c r="D124" s="33">
        <f>ROUND(V124*' Demand-Supply Gap'!D$240,2)</f>
        <v>0.36</v>
      </c>
      <c r="E124" s="33">
        <f>ROUND(W124*' Demand-Supply Gap'!E$240,2)</f>
        <v>0.37</v>
      </c>
      <c r="F124" s="33">
        <f>ROUND(X124*' Demand-Supply Gap'!F$240,2)</f>
        <v>0.37</v>
      </c>
      <c r="G124" s="33">
        <f>ROUND(Y124*' Demand-Supply Gap'!G$240,2)</f>
        <v>0.37</v>
      </c>
      <c r="H124" s="33">
        <f>ROUND(Z124*' Demand-Supply Gap'!H$240,2)</f>
        <v>0.38</v>
      </c>
      <c r="I124" s="33">
        <f>ROUND(AA124*' Demand-Supply Gap'!I$240,2)</f>
        <v>0.32</v>
      </c>
      <c r="J124" s="33">
        <f>ROUND(AB124*' Demand-Supply Gap'!J$240,2)</f>
        <v>0.33</v>
      </c>
      <c r="K124" s="33">
        <f>ROUND(AC124*' Demand-Supply Gap'!K$240,2)</f>
        <v>0.34</v>
      </c>
      <c r="L124" s="33">
        <f>ROUND(AD124*' Demand-Supply Gap'!L$240,2)</f>
        <v>0.35</v>
      </c>
      <c r="M124" s="33">
        <f>ROUND(AE124*' Demand-Supply Gap'!M$240,2)</f>
        <v>0.36</v>
      </c>
      <c r="N124" s="33">
        <f>ROUND(AF124*' Demand-Supply Gap'!N$240,2)</f>
        <v>0.38</v>
      </c>
      <c r="O124" s="33">
        <f>ROUND(AG124*' Demand-Supply Gap'!O$240,2)</f>
        <v>0.39</v>
      </c>
      <c r="P124" s="33">
        <f>ROUND(AH124*' Demand-Supply Gap'!P$240,2)</f>
        <v>0.41</v>
      </c>
      <c r="Q124" s="33">
        <f>ROUND(AI124*' Demand-Supply Gap'!Q$240,2)</f>
        <v>0.43</v>
      </c>
      <c r="R124" s="33">
        <f>ROUND(AJ124*' Demand-Supply Gap'!R$240,2)</f>
        <v>0.45</v>
      </c>
      <c r="S124" s="44">
        <f>ROUND(AK124*' Demand-Supply Gap'!S$240,2)</f>
        <v>0.47</v>
      </c>
      <c r="T124" s="376"/>
      <c r="U124" s="461">
        <f t="shared" si="263"/>
        <v>4.0075532380346335E-2</v>
      </c>
      <c r="V124" s="252">
        <v>8.6780354539999993E-2</v>
      </c>
      <c r="W124" s="184">
        <v>8.6958172401466999E-2</v>
      </c>
      <c r="X124" s="184">
        <v>8.6661816371123995E-2</v>
      </c>
      <c r="Y124" s="184">
        <v>8.6365460340780992E-2</v>
      </c>
      <c r="Z124" s="184">
        <v>8.6069104310437988E-2</v>
      </c>
      <c r="AA124" s="184">
        <v>8.5772748280094985E-2</v>
      </c>
      <c r="AB124" s="184">
        <v>8.9476392249751985E-2</v>
      </c>
      <c r="AC124" s="184">
        <v>8.9590126444223983E-2</v>
      </c>
      <c r="AD124" s="184">
        <v>8.9703860638695995E-2</v>
      </c>
      <c r="AE124" s="184">
        <v>8.9817594833167994E-2</v>
      </c>
      <c r="AF124" s="184">
        <v>8.9931329027639992E-2</v>
      </c>
      <c r="AG124" s="184">
        <v>9.004506322211199E-2</v>
      </c>
      <c r="AH124" s="184">
        <v>9.0158797416584002E-2</v>
      </c>
      <c r="AI124" s="184">
        <v>9.0272531611056001E-2</v>
      </c>
      <c r="AJ124" s="184">
        <v>9.0386265805527999E-2</v>
      </c>
      <c r="AK124" s="184">
        <v>9.0499999999999997E-2</v>
      </c>
    </row>
    <row r="125" spans="1:37" s="28" customFormat="1" ht="15" x14ac:dyDescent="0.25">
      <c r="A125" s="32" t="s">
        <v>40</v>
      </c>
      <c r="B125" s="32" t="s">
        <v>59</v>
      </c>
      <c r="C125" s="68" t="s">
        <v>344</v>
      </c>
      <c r="D125" s="33">
        <f>ROUND(V125*' Demand-Supply Gap'!D$240,2)</f>
        <v>0.77</v>
      </c>
      <c r="E125" s="33">
        <f>ROUND(W125*' Demand-Supply Gap'!E$240,2)</f>
        <v>0.78</v>
      </c>
      <c r="F125" s="33">
        <f>ROUND(X125*' Demand-Supply Gap'!F$240,2)</f>
        <v>0.85</v>
      </c>
      <c r="G125" s="33">
        <f>ROUND(Y125*' Demand-Supply Gap'!G$240,2)</f>
        <v>0.85</v>
      </c>
      <c r="H125" s="33">
        <f>ROUND(Z125*' Demand-Supply Gap'!H$240,2)</f>
        <v>0.85</v>
      </c>
      <c r="I125" s="33">
        <f>ROUND(AA125*' Demand-Supply Gap'!I$240,2)</f>
        <v>0.71</v>
      </c>
      <c r="J125" s="33">
        <f>ROUND(AB125*' Demand-Supply Gap'!J$240,2)</f>
        <v>0.71</v>
      </c>
      <c r="K125" s="33">
        <f>ROUND(AC125*' Demand-Supply Gap'!K$240,2)</f>
        <v>0.72</v>
      </c>
      <c r="L125" s="33">
        <f>ROUND(AD125*' Demand-Supply Gap'!L$240,2)</f>
        <v>0.74</v>
      </c>
      <c r="M125" s="33">
        <f>ROUND(AE125*' Demand-Supply Gap'!M$240,2)</f>
        <v>0.76</v>
      </c>
      <c r="N125" s="33">
        <f>ROUND(AF125*' Demand-Supply Gap'!N$240,2)</f>
        <v>0.79</v>
      </c>
      <c r="O125" s="33">
        <f>ROUND(AG125*' Demand-Supply Gap'!O$240,2)</f>
        <v>0.83</v>
      </c>
      <c r="P125" s="33">
        <f>ROUND(AH125*' Demand-Supply Gap'!P$240,2)</f>
        <v>0.86</v>
      </c>
      <c r="Q125" s="33">
        <f>ROUND(AI125*' Demand-Supply Gap'!Q$240,2)</f>
        <v>0.89</v>
      </c>
      <c r="R125" s="33">
        <f>ROUND(AJ125*' Demand-Supply Gap'!R$240,2)</f>
        <v>0.93</v>
      </c>
      <c r="S125" s="44">
        <f>ROUND(AK125*' Demand-Supply Gap'!S$240,2)</f>
        <v>0.98</v>
      </c>
      <c r="T125" s="376"/>
      <c r="U125" s="461">
        <f t="shared" si="263"/>
        <v>3.6458624389168692E-2</v>
      </c>
      <c r="V125" s="253">
        <f t="shared" ref="V125:AB125" si="264">V126-(SUM(V122:V124))</f>
        <v>0.1834175409062001</v>
      </c>
      <c r="W125" s="157">
        <f t="shared" si="264"/>
        <v>0.18080729165208309</v>
      </c>
      <c r="X125" s="157">
        <f t="shared" si="264"/>
        <v>0.19868009951993904</v>
      </c>
      <c r="Y125" s="157">
        <f t="shared" si="264"/>
        <v>0.19655290738779396</v>
      </c>
      <c r="Z125" s="157">
        <f t="shared" si="264"/>
        <v>0.19442671525565003</v>
      </c>
      <c r="AA125" s="157">
        <f t="shared" si="264"/>
        <v>0.19229852312350704</v>
      </c>
      <c r="AB125" s="157">
        <f t="shared" si="264"/>
        <v>0.19017133099136296</v>
      </c>
      <c r="AC125" s="157">
        <f t="shared" ref="AC125:AK125" si="265">AC126-(SUM(AC122:AC124))</f>
        <v>0.18989673865898915</v>
      </c>
      <c r="AD125" s="157">
        <f t="shared" si="265"/>
        <v>0.18962214632661567</v>
      </c>
      <c r="AE125" s="157">
        <f t="shared" si="265"/>
        <v>0.18934755399424197</v>
      </c>
      <c r="AF125" s="157">
        <f t="shared" si="265"/>
        <v>0.18907296166186827</v>
      </c>
      <c r="AG125" s="157">
        <f t="shared" si="265"/>
        <v>0.18879836932949456</v>
      </c>
      <c r="AH125" s="157">
        <f t="shared" si="265"/>
        <v>0.18852377699712086</v>
      </c>
      <c r="AI125" s="157">
        <f t="shared" si="265"/>
        <v>0.18824918466474738</v>
      </c>
      <c r="AJ125" s="157">
        <f t="shared" si="265"/>
        <v>0.18797459233237357</v>
      </c>
      <c r="AK125" s="157">
        <f t="shared" si="265"/>
        <v>0.18769999999999998</v>
      </c>
    </row>
    <row r="126" spans="1:37" s="28" customFormat="1" ht="15.75" thickBot="1" x14ac:dyDescent="0.3">
      <c r="A126" s="225" t="s">
        <v>40</v>
      </c>
      <c r="B126" s="225" t="s">
        <v>59</v>
      </c>
      <c r="C126" s="226" t="s">
        <v>58</v>
      </c>
      <c r="D126" s="227">
        <f>ROUND(V126*' Demand-Supply Gap'!D$240,2)</f>
        <v>4.18</v>
      </c>
      <c r="E126" s="227">
        <f>ROUND(W126*' Demand-Supply Gap'!E$240,2)</f>
        <v>4.3099999999999996</v>
      </c>
      <c r="F126" s="227">
        <f>ROUND(X126*' Demand-Supply Gap'!F$240,2)</f>
        <v>4.28</v>
      </c>
      <c r="G126" s="227">
        <f>ROUND(Y126*' Demand-Supply Gap'!G$240,2)</f>
        <v>4.3099999999999996</v>
      </c>
      <c r="H126" s="227">
        <f>ROUND(Z126*' Demand-Supply Gap'!H$240,2)</f>
        <v>4.3600000000000003</v>
      </c>
      <c r="I126" s="227">
        <f>ROUND(AA126*' Demand-Supply Gap'!I$240,2)</f>
        <v>3.68</v>
      </c>
      <c r="J126" s="227">
        <f>ROUND(AB126*' Demand-Supply Gap'!J$240,2)</f>
        <v>3.71</v>
      </c>
      <c r="K126" s="227">
        <f>ROUND(AC126*' Demand-Supply Gap'!K$240,2)</f>
        <v>3.79</v>
      </c>
      <c r="L126" s="227">
        <f>ROUND(AD126*' Demand-Supply Gap'!L$240,2)</f>
        <v>3.89</v>
      </c>
      <c r="M126" s="227">
        <f>ROUND(AE126*' Demand-Supply Gap'!M$240,2)</f>
        <v>4.03</v>
      </c>
      <c r="N126" s="227">
        <f>ROUND(AF126*' Demand-Supply Gap'!N$240,2)</f>
        <v>4.1900000000000004</v>
      </c>
      <c r="O126" s="227">
        <f>ROUND(AG126*' Demand-Supply Gap'!O$240,2)</f>
        <v>4.37</v>
      </c>
      <c r="P126" s="227">
        <f>ROUND(AH126*' Demand-Supply Gap'!P$240,2)</f>
        <v>4.57</v>
      </c>
      <c r="Q126" s="227">
        <f>ROUND(AI126*' Demand-Supply Gap'!Q$240,2)</f>
        <v>4.75</v>
      </c>
      <c r="R126" s="227">
        <f>ROUND(AJ126*' Demand-Supply Gap'!R$240,2)</f>
        <v>4.97</v>
      </c>
      <c r="S126" s="228">
        <f>ROUND(AK126*' Demand-Supply Gap'!S$240,2)</f>
        <v>5.23</v>
      </c>
      <c r="T126" s="476"/>
      <c r="U126" s="487"/>
      <c r="V126" s="254">
        <v>1</v>
      </c>
      <c r="W126" s="229">
        <v>1</v>
      </c>
      <c r="X126" s="229">
        <v>1</v>
      </c>
      <c r="Y126" s="229">
        <v>1</v>
      </c>
      <c r="Z126" s="229">
        <v>1</v>
      </c>
      <c r="AA126" s="229">
        <v>1</v>
      </c>
      <c r="AB126" s="229">
        <v>1</v>
      </c>
      <c r="AC126" s="229">
        <v>1</v>
      </c>
      <c r="AD126" s="229">
        <v>1</v>
      </c>
      <c r="AE126" s="229">
        <v>1</v>
      </c>
      <c r="AF126" s="229">
        <v>1</v>
      </c>
      <c r="AG126" s="229">
        <v>1</v>
      </c>
      <c r="AH126" s="229">
        <v>1</v>
      </c>
      <c r="AI126" s="229">
        <v>1</v>
      </c>
      <c r="AJ126" s="229">
        <v>1</v>
      </c>
      <c r="AK126" s="229">
        <v>1</v>
      </c>
    </row>
    <row r="127" spans="1:37" s="28" customFormat="1" ht="15.75" thickBot="1" x14ac:dyDescent="0.3">
      <c r="A127" s="234" t="s">
        <v>40</v>
      </c>
      <c r="B127" s="234" t="s">
        <v>40</v>
      </c>
      <c r="C127" s="235" t="s">
        <v>389</v>
      </c>
      <c r="D127" s="236">
        <f>V127*' Demand-Supply Gap'!D$249</f>
        <v>9.748918244047621</v>
      </c>
      <c r="E127" s="236">
        <f>W127*' Demand-Supply Gap'!E$249</f>
        <v>10.178821719745223</v>
      </c>
      <c r="F127" s="236">
        <f>X127*' Demand-Supply Gap'!F$249</f>
        <v>10.470327803764974</v>
      </c>
      <c r="G127" s="236">
        <f>Y127*' Demand-Supply Gap'!G$249</f>
        <v>10.786973974358977</v>
      </c>
      <c r="H127" s="236">
        <f>Z127*' Demand-Supply Gap'!H$249</f>
        <v>11.166510725933719</v>
      </c>
      <c r="I127" s="236">
        <f>AA127*' Demand-Supply Gap'!I$249</f>
        <v>10.122944767400359</v>
      </c>
      <c r="J127" s="236">
        <f>AB127*' Demand-Supply Gap'!J$249</f>
        <v>8.4889864938353767</v>
      </c>
      <c r="K127" s="236">
        <f>AC127*' Demand-Supply Gap'!K$249</f>
        <v>8.6793028200132305</v>
      </c>
      <c r="L127" s="236">
        <f>AD127*' Demand-Supply Gap'!L$249</f>
        <v>8.9190777467592746</v>
      </c>
      <c r="M127" s="236">
        <f>AE127*' Demand-Supply Gap'!M$249</f>
        <v>9.2472196746257627</v>
      </c>
      <c r="N127" s="236">
        <f>AF127*' Demand-Supply Gap'!N$249</f>
        <v>9.621373966259597</v>
      </c>
      <c r="O127" s="236">
        <f>AG127*' Demand-Supply Gap'!O$249</f>
        <v>10.047699862943018</v>
      </c>
      <c r="P127" s="236">
        <f>AH127*' Demand-Supply Gap'!P$249</f>
        <v>10.507741524118529</v>
      </c>
      <c r="Q127" s="236">
        <f>AI127*' Demand-Supply Gap'!Q$249</f>
        <v>10.949629379670871</v>
      </c>
      <c r="R127" s="236">
        <f>AJ127*' Demand-Supply Gap'!R$249</f>
        <v>11.473156882696406</v>
      </c>
      <c r="S127" s="236">
        <f>AK127*' Demand-Supply Gap'!S$249</f>
        <v>12.049827633094973</v>
      </c>
      <c r="T127" s="476"/>
      <c r="U127" s="461">
        <f>(S127/J127)^(1/9)-1</f>
        <v>3.968739068447813E-2</v>
      </c>
      <c r="V127" s="256">
        <v>0.49702380952380959</v>
      </c>
      <c r="W127" s="237">
        <v>0.49739432541980311</v>
      </c>
      <c r="X127" s="237">
        <v>0.50085567598402736</v>
      </c>
      <c r="Y127" s="237">
        <v>0.49786324786324793</v>
      </c>
      <c r="Z127" s="237">
        <v>0.49710678590215684</v>
      </c>
      <c r="AA127" s="237">
        <v>0.49910767400356937</v>
      </c>
      <c r="AB127" s="237">
        <v>0.50058962264150941</v>
      </c>
      <c r="AC127" s="237">
        <v>0.50173410404624275</v>
      </c>
      <c r="AD127" s="237">
        <v>0.50253521126760559</v>
      </c>
      <c r="AE127" s="237">
        <v>0.50326441784548426</v>
      </c>
      <c r="AF127" s="237">
        <v>0.50392875851231012</v>
      </c>
      <c r="AG127" s="237">
        <v>0.50451807228915657</v>
      </c>
      <c r="AH127" s="237">
        <v>0.50528846153846152</v>
      </c>
      <c r="AI127" s="237">
        <v>0.50624133148404993</v>
      </c>
      <c r="AJ127" s="237">
        <v>0.50707338638373123</v>
      </c>
      <c r="AK127" s="237">
        <v>0.50715488215488214</v>
      </c>
    </row>
    <row r="128" spans="1:37" s="28" customFormat="1" ht="15.75" thickBot="1" x14ac:dyDescent="0.3">
      <c r="A128" s="185" t="s">
        <v>40</v>
      </c>
      <c r="B128" s="185" t="s">
        <v>40</v>
      </c>
      <c r="C128" s="187" t="s">
        <v>342</v>
      </c>
      <c r="D128" s="236">
        <f>V128*' Demand-Supply Gap'!D$249</f>
        <v>4.8802967976190486</v>
      </c>
      <c r="E128" s="236">
        <f>W128*' Demand-Supply Gap'!E$249</f>
        <v>5.0716364331210197</v>
      </c>
      <c r="F128" s="236">
        <f>X128*' Demand-Supply Gap'!F$249</f>
        <v>5.1516874843126068</v>
      </c>
      <c r="G128" s="236">
        <f>Y128*' Demand-Supply Gap'!G$249</f>
        <v>5.4282090064102571</v>
      </c>
      <c r="H128" s="236">
        <f>Z128*' Demand-Supply Gap'!H$249</f>
        <v>5.6364292235665436</v>
      </c>
      <c r="I128" s="236">
        <f>AA128*' Demand-Supply Gap'!I$249</f>
        <v>5.1398980582986322</v>
      </c>
      <c r="J128" s="236">
        <f>AB128*' Demand-Supply Gap'!J$249</f>
        <v>4.2894878749768868</v>
      </c>
      <c r="K128" s="236">
        <f>AC128*' Demand-Supply Gap'!K$249</f>
        <v>4.399646590790117</v>
      </c>
      <c r="L128" s="236">
        <f>AD128*' Demand-Supply Gap'!L$249</f>
        <v>4.5195326698825022</v>
      </c>
      <c r="M128" s="236">
        <f>AE128*' Demand-Supply Gap'!M$249</f>
        <v>4.7085842883770104</v>
      </c>
      <c r="N128" s="236">
        <f>AF128*' Demand-Supply Gap'!N$249</f>
        <v>4.9107012655233495</v>
      </c>
      <c r="O128" s="236">
        <f>AG128*' Demand-Supply Gap'!O$249</f>
        <v>5.1488213228016466</v>
      </c>
      <c r="P128" s="236">
        <f>AH128*' Demand-Supply Gap'!P$249</f>
        <v>5.3888417521407099</v>
      </c>
      <c r="Q128" s="236">
        <f>AI128*' Demand-Supply Gap'!Q$249</f>
        <v>5.6298094436115989</v>
      </c>
      <c r="R128" s="236">
        <f>AJ128*' Demand-Supply Gap'!R$249</f>
        <v>5.9116266065157594</v>
      </c>
      <c r="S128" s="236">
        <f>AK128*' Demand-Supply Gap'!S$249</f>
        <v>6.2399107411213794</v>
      </c>
      <c r="T128" s="476"/>
      <c r="U128" s="461">
        <f t="shared" ref="U128:U130" si="266">(S128/J128)^(1/9)-1</f>
        <v>4.2523567299667997E-2</v>
      </c>
      <c r="V128" s="257">
        <v>0.24880952380952384</v>
      </c>
      <c r="W128" s="188">
        <v>0.24782860451650263</v>
      </c>
      <c r="X128" s="188">
        <v>0.24643468339988592</v>
      </c>
      <c r="Y128" s="188">
        <v>0.25053418803418803</v>
      </c>
      <c r="Z128" s="188">
        <v>0.25092056812204105</v>
      </c>
      <c r="AA128" s="188">
        <v>0.2534205829863177</v>
      </c>
      <c r="AB128" s="188">
        <v>0.25294811320754718</v>
      </c>
      <c r="AC128" s="188">
        <v>0.25433526011560692</v>
      </c>
      <c r="AD128" s="188">
        <v>0.25464788732394361</v>
      </c>
      <c r="AE128" s="188">
        <v>0.25625680087051145</v>
      </c>
      <c r="AF128" s="188">
        <v>0.25720272393923521</v>
      </c>
      <c r="AG128" s="188">
        <v>0.25853413654618473</v>
      </c>
      <c r="AH128" s="188">
        <v>0.25913461538461535</v>
      </c>
      <c r="AI128" s="188">
        <v>0.26028663892741566</v>
      </c>
      <c r="AJ128" s="188">
        <v>0.26127320954907163</v>
      </c>
      <c r="AK128" s="188">
        <v>0.2626262626262626</v>
      </c>
    </row>
    <row r="129" spans="1:37" s="28" customFormat="1" ht="15.75" thickBot="1" x14ac:dyDescent="0.3">
      <c r="A129" s="185" t="s">
        <v>40</v>
      </c>
      <c r="B129" s="185" t="s">
        <v>40</v>
      </c>
      <c r="C129" s="187" t="s">
        <v>343</v>
      </c>
      <c r="D129" s="236">
        <f>V129*' Demand-Supply Gap'!D$249</f>
        <v>1.8096794345238096</v>
      </c>
      <c r="E129" s="236">
        <f>W129*' Demand-Supply Gap'!E$249</f>
        <v>1.8485403821656055</v>
      </c>
      <c r="F129" s="236">
        <f>X129*' Demand-Supply Gap'!F$249</f>
        <v>1.9557332116371933</v>
      </c>
      <c r="G129" s="236">
        <f>Y129*' Demand-Supply Gap'!G$249</f>
        <v>1.9560070833333334</v>
      </c>
      <c r="H129" s="236">
        <f>Z129*' Demand-Supply Gap'!H$249</f>
        <v>2.0678723566543922</v>
      </c>
      <c r="I129" s="236">
        <f>AA129*' Demand-Supply Gap'!I$249</f>
        <v>1.8580852135633554</v>
      </c>
      <c r="J129" s="236">
        <f>AB129*' Demand-Supply Gap'!J$249</f>
        <v>1.5598137727188679</v>
      </c>
      <c r="K129" s="236">
        <f>AC129*' Demand-Supply Gap'!K$249</f>
        <v>1.5898722907627925</v>
      </c>
      <c r="L129" s="236">
        <f>AD129*' Demand-Supply Gap'!L$249</f>
        <v>1.6298314716611679</v>
      </c>
      <c r="M129" s="236">
        <f>AE129*' Demand-Supply Gap'!M$249</f>
        <v>1.6794950327968949</v>
      </c>
      <c r="N129" s="236">
        <f>AF129*' Demand-Supply Gap'!N$249</f>
        <v>1.7502499418871407</v>
      </c>
      <c r="O129" s="236">
        <f>AG129*' Demand-Supply Gap'!O$249</f>
        <v>1.8195834577667953</v>
      </c>
      <c r="P129" s="236">
        <f>AH129*' Demand-Supply Gap'!P$249</f>
        <v>1.8995917122573933</v>
      </c>
      <c r="Q129" s="236">
        <f>AI129*' Demand-Supply Gap'!Q$249</f>
        <v>1.9799329837213082</v>
      </c>
      <c r="R129" s="236">
        <f>AJ129*' Demand-Supply Gap'!R$249</f>
        <v>2.0605669728295206</v>
      </c>
      <c r="S129" s="236">
        <f>AK129*' Demand-Supply Gap'!S$249</f>
        <v>2.1599691026958623</v>
      </c>
      <c r="T129" s="476"/>
      <c r="U129" s="461">
        <f t="shared" si="266"/>
        <v>3.6831802607829589E-2</v>
      </c>
      <c r="V129" s="257">
        <v>9.2261904761904767E-2</v>
      </c>
      <c r="W129" s="188">
        <v>9.0330052113491613E-2</v>
      </c>
      <c r="X129" s="188">
        <v>9.3553907586993723E-2</v>
      </c>
      <c r="Y129" s="188">
        <v>9.0277777777777776E-2</v>
      </c>
      <c r="Z129" s="188">
        <v>9.2056812204103111E-2</v>
      </c>
      <c r="AA129" s="188">
        <v>9.1612135633551472E-2</v>
      </c>
      <c r="AB129" s="188">
        <v>9.1981132075471692E-2</v>
      </c>
      <c r="AC129" s="188">
        <v>9.1907514450867048E-2</v>
      </c>
      <c r="AD129" s="188">
        <v>9.1830985915492949E-2</v>
      </c>
      <c r="AE129" s="188">
        <v>9.14036996735582E-2</v>
      </c>
      <c r="AF129" s="188">
        <v>9.1671031953902568E-2</v>
      </c>
      <c r="AG129" s="188">
        <v>9.1365461847389542E-2</v>
      </c>
      <c r="AH129" s="188">
        <v>9.1346153846153841E-2</v>
      </c>
      <c r="AI129" s="188">
        <v>9.1539528432732317E-2</v>
      </c>
      <c r="AJ129" s="188">
        <v>9.1069849690539356E-2</v>
      </c>
      <c r="AK129" s="188">
        <v>9.0909090909090912E-2</v>
      </c>
    </row>
    <row r="130" spans="1:37" s="28" customFormat="1" ht="15.75" thickBot="1" x14ac:dyDescent="0.3">
      <c r="A130" s="185" t="s">
        <v>40</v>
      </c>
      <c r="B130" s="185" t="s">
        <v>40</v>
      </c>
      <c r="C130" s="187" t="s">
        <v>344</v>
      </c>
      <c r="D130" s="236">
        <f>V130*' Demand-Supply Gap'!D$249</f>
        <v>3.1873708750000005</v>
      </c>
      <c r="E130" s="236">
        <f>W130*' Demand-Supply Gap'!E$249</f>
        <v>3.3771410828025479</v>
      </c>
      <c r="F130" s="236">
        <f>X130*' Demand-Supply Gap'!F$249</f>
        <v>3.3152062977752417</v>
      </c>
      <c r="G130" s="236">
        <f>Y130*' Demand-Supply Gap'!G$249</f>
        <v>3.4837759294871797</v>
      </c>
      <c r="H130" s="236">
        <f>Z130*' Demand-Supply Gap'!H$249</f>
        <v>3.5921896938453446</v>
      </c>
      <c r="I130" s="236">
        <f>AA130*' Demand-Supply Gap'!I$249</f>
        <v>3.1611579607376568</v>
      </c>
      <c r="J130" s="236">
        <f>AB130*' Demand-Supply Gap'!J$249</f>
        <v>2.6096884274334902</v>
      </c>
      <c r="K130" s="236">
        <f>AC130*' Demand-Supply Gap'!K$249</f>
        <v>2.62978875767682</v>
      </c>
      <c r="L130" s="236">
        <f>AD130*' Demand-Supply Gap'!L$249</f>
        <v>2.6697239443774965</v>
      </c>
      <c r="M130" s="236">
        <f>AE130*' Demand-Supply Gap'!M$249</f>
        <v>2.7391764225377937</v>
      </c>
      <c r="N130" s="236">
        <f>AF130*' Demand-Supply Gap'!N$249</f>
        <v>2.81040133525878</v>
      </c>
      <c r="O130" s="236">
        <f>AG130*' Demand-Supply Gap'!O$249</f>
        <v>2.8993362788591801</v>
      </c>
      <c r="P130" s="236">
        <f>AH130*' Demand-Supply Gap'!P$249</f>
        <v>2.9893574840261086</v>
      </c>
      <c r="Q130" s="236">
        <f>AI130*' Demand-Supply Gap'!Q$249</f>
        <v>3.0798957524553683</v>
      </c>
      <c r="R130" s="236">
        <f>AJ130*' Demand-Supply Gap'!R$249</f>
        <v>3.180875229901881</v>
      </c>
      <c r="S130" s="236">
        <f>AK130*' Demand-Supply Gap'!S$249</f>
        <v>3.2999527957853445</v>
      </c>
      <c r="T130" s="476"/>
      <c r="U130" s="461">
        <f t="shared" si="266"/>
        <v>2.6418192239346716E-2</v>
      </c>
      <c r="V130" s="257">
        <v>0.16250000000000003</v>
      </c>
      <c r="W130" s="188">
        <v>0.16502605674580195</v>
      </c>
      <c r="X130" s="188">
        <v>0.1585852823730747</v>
      </c>
      <c r="Y130" s="188">
        <v>0.1607905982905983</v>
      </c>
      <c r="Z130" s="188">
        <v>0.15991583377169913</v>
      </c>
      <c r="AA130" s="188">
        <v>0.1558596073765616</v>
      </c>
      <c r="AB130" s="188">
        <v>0.15389150943396224</v>
      </c>
      <c r="AC130" s="188">
        <v>0.15202312138728322</v>
      </c>
      <c r="AD130" s="188">
        <v>0.15042253521126761</v>
      </c>
      <c r="AE130" s="188">
        <v>0.14907508161044616</v>
      </c>
      <c r="AF130" s="188">
        <v>0.14719748559455212</v>
      </c>
      <c r="AG130" s="188">
        <v>0.14558232931726908</v>
      </c>
      <c r="AH130" s="188">
        <v>0.14374999999999999</v>
      </c>
      <c r="AI130" s="188">
        <v>0.14239482200647249</v>
      </c>
      <c r="AJ130" s="188">
        <v>0.14058355437665784</v>
      </c>
      <c r="AK130" s="188">
        <v>0.13888888888888887</v>
      </c>
    </row>
    <row r="131" spans="1:37" s="28" customFormat="1" ht="15.75" thickBot="1" x14ac:dyDescent="0.3">
      <c r="A131" s="238" t="s">
        <v>40</v>
      </c>
      <c r="B131" s="238" t="s">
        <v>40</v>
      </c>
      <c r="C131" s="239" t="s">
        <v>58</v>
      </c>
      <c r="D131" s="236">
        <f>V131*' Demand-Supply Gap'!D$249</f>
        <v>19.61459</v>
      </c>
      <c r="E131" s="236">
        <f>W131*' Demand-Supply Gap'!E$249</f>
        <v>20.464290000000002</v>
      </c>
      <c r="F131" s="236">
        <f>X131*' Demand-Supply Gap'!F$249</f>
        <v>20.904879999999999</v>
      </c>
      <c r="G131" s="236">
        <f>Y131*' Demand-Supply Gap'!G$249</f>
        <v>21.666540000000001</v>
      </c>
      <c r="H131" s="236">
        <f>Z131*' Demand-Supply Gap'!H$249</f>
        <v>22.463001999999996</v>
      </c>
      <c r="I131" s="236">
        <f>AA131*' Demand-Supply Gap'!I$249</f>
        <v>20.282086</v>
      </c>
      <c r="J131" s="236">
        <f>AB131*' Demand-Supply Gap'!J$249</f>
        <v>16.9579753752</v>
      </c>
      <c r="K131" s="236">
        <f>AC131*' Demand-Supply Gap'!K$249</f>
        <v>17.298610459242962</v>
      </c>
      <c r="L131" s="236">
        <f>AD131*' Demand-Supply Gap'!L$249</f>
        <v>17.748164798764254</v>
      </c>
      <c r="M131" s="236">
        <f>AE131*' Demand-Supply Gap'!M$249</f>
        <v>18.374475418337461</v>
      </c>
      <c r="N131" s="236">
        <f>AF131*' Demand-Supply Gap'!N$249</f>
        <v>19.092726508928866</v>
      </c>
      <c r="O131" s="236">
        <f>AG131*' Demand-Supply Gap'!O$249</f>
        <v>19.915440922370642</v>
      </c>
      <c r="P131" s="236">
        <f>AH131*' Demand-Supply Gap'!P$249</f>
        <v>20.795530323659886</v>
      </c>
      <c r="Q131" s="236">
        <f>AI131*' Demand-Supply Gap'!Q$249</f>
        <v>21.6292678979252</v>
      </c>
      <c r="R131" s="236">
        <f>AJ131*' Demand-Supply Gap'!R$249</f>
        <v>22.626225691943567</v>
      </c>
      <c r="S131" s="236">
        <f>AK131*' Demand-Supply Gap'!S$249</f>
        <v>23.759660129654485</v>
      </c>
      <c r="T131" s="476"/>
      <c r="U131" s="486"/>
      <c r="V131" s="258">
        <v>1</v>
      </c>
      <c r="W131" s="240">
        <v>1</v>
      </c>
      <c r="X131" s="240">
        <v>1</v>
      </c>
      <c r="Y131" s="240">
        <v>1</v>
      </c>
      <c r="Z131" s="240">
        <v>1</v>
      </c>
      <c r="AA131" s="240">
        <v>1</v>
      </c>
      <c r="AB131" s="240">
        <v>1</v>
      </c>
      <c r="AC131" s="240">
        <v>1</v>
      </c>
      <c r="AD131" s="240">
        <v>1</v>
      </c>
      <c r="AE131" s="240">
        <v>1</v>
      </c>
      <c r="AF131" s="240">
        <v>1</v>
      </c>
      <c r="AG131" s="240">
        <v>1</v>
      </c>
      <c r="AH131" s="240">
        <v>1</v>
      </c>
      <c r="AI131" s="240">
        <v>1</v>
      </c>
      <c r="AJ131" s="240">
        <v>1</v>
      </c>
      <c r="AK131" s="240">
        <v>1</v>
      </c>
    </row>
    <row r="132" spans="1:37" s="28" customFormat="1" ht="15" x14ac:dyDescent="0.25">
      <c r="A132" s="230" t="s">
        <v>37</v>
      </c>
      <c r="B132" s="230" t="s">
        <v>312</v>
      </c>
      <c r="C132" s="231" t="s">
        <v>389</v>
      </c>
      <c r="D132" s="232">
        <f>ROUND(V132*' Demand-Supply Gap'!D$262,2)</f>
        <v>7.85</v>
      </c>
      <c r="E132" s="232">
        <f>ROUND(W132*' Demand-Supply Gap'!E$262,2)</f>
        <v>8.06</v>
      </c>
      <c r="F132" s="232">
        <f>ROUND(X132*' Demand-Supply Gap'!F$262,2)</f>
        <v>8.1199999999999992</v>
      </c>
      <c r="G132" s="232">
        <f>ROUND(Y132*' Demand-Supply Gap'!G$262,2)</f>
        <v>8.1199999999999992</v>
      </c>
      <c r="H132" s="232">
        <f>ROUND(Z132*' Demand-Supply Gap'!H$262,2)</f>
        <v>8.26</v>
      </c>
      <c r="I132" s="232">
        <f>ROUND(AA132*' Demand-Supply Gap'!I$262,2)</f>
        <v>8.02</v>
      </c>
      <c r="J132" s="232">
        <f>ROUND(AB132*' Demand-Supply Gap'!J$262,2)</f>
        <v>8.1</v>
      </c>
      <c r="K132" s="232">
        <f>ROUND(AC132*' Demand-Supply Gap'!K$262,2)</f>
        <v>8.27</v>
      </c>
      <c r="L132" s="232">
        <f>ROUND(AD132*' Demand-Supply Gap'!L$262,2)</f>
        <v>8.49</v>
      </c>
      <c r="M132" s="232">
        <f>ROUND(AE132*' Demand-Supply Gap'!M$262,2)</f>
        <v>8.7899999999999991</v>
      </c>
      <c r="N132" s="232">
        <f>ROUND(AF132*' Demand-Supply Gap'!N$262,2)</f>
        <v>9.14</v>
      </c>
      <c r="O132" s="232">
        <f>ROUND(AG132*' Demand-Supply Gap'!O$262,2)</f>
        <v>9.5399999999999991</v>
      </c>
      <c r="P132" s="232">
        <f>ROUND(AH132*' Demand-Supply Gap'!P$262,2)</f>
        <v>9.9700000000000006</v>
      </c>
      <c r="Q132" s="232">
        <f>ROUND(AI132*' Demand-Supply Gap'!Q$262,2)</f>
        <v>10.38</v>
      </c>
      <c r="R132" s="232">
        <f>ROUND(AJ132*' Demand-Supply Gap'!R$262,2)</f>
        <v>10.86</v>
      </c>
      <c r="S132" s="249">
        <f>ROUND(AK132*' Demand-Supply Gap'!S$262,2)</f>
        <v>11.42</v>
      </c>
      <c r="T132" s="376"/>
      <c r="U132" s="461">
        <f>(S132/J132)^(1/9)-1</f>
        <v>3.8904616500965217E-2</v>
      </c>
      <c r="V132" s="255">
        <v>0.51278848077534001</v>
      </c>
      <c r="W132" s="233">
        <v>0.51492199225552304</v>
      </c>
      <c r="X132" s="233">
        <v>0.511306191037742</v>
      </c>
      <c r="Y132" s="233">
        <v>0.51239245952024604</v>
      </c>
      <c r="Z132" s="233">
        <v>0.51347872800274896</v>
      </c>
      <c r="AA132" s="233">
        <v>0.514564996485252</v>
      </c>
      <c r="AB132" s="233">
        <v>0.51565126496775804</v>
      </c>
      <c r="AC132" s="233">
        <v>0.51673753345026197</v>
      </c>
      <c r="AD132" s="233">
        <v>0.517823801932766</v>
      </c>
      <c r="AE132" s="233">
        <v>0.51891007041527004</v>
      </c>
      <c r="AF132" s="233">
        <v>0.51999633889777397</v>
      </c>
      <c r="AG132" s="233">
        <v>0.52108260738027001</v>
      </c>
      <c r="AH132" s="233">
        <v>0.52216887586277305</v>
      </c>
      <c r="AI132" s="233">
        <v>0.52325514434527598</v>
      </c>
      <c r="AJ132" s="233">
        <v>0.52434141282777902</v>
      </c>
      <c r="AK132" s="233">
        <v>0.52542768131028206</v>
      </c>
    </row>
    <row r="133" spans="1:37" s="28" customFormat="1" ht="15" x14ac:dyDescent="0.25">
      <c r="A133" s="32" t="s">
        <v>37</v>
      </c>
      <c r="B133" s="32" t="s">
        <v>312</v>
      </c>
      <c r="C133" s="68" t="s">
        <v>342</v>
      </c>
      <c r="D133" s="33">
        <f>ROUND(V133*' Demand-Supply Gap'!D$262,2)</f>
        <v>4.2</v>
      </c>
      <c r="E133" s="33">
        <f>ROUND(W133*' Demand-Supply Gap'!E$262,2)</f>
        <v>4.42</v>
      </c>
      <c r="F133" s="33">
        <f>ROUND(X133*' Demand-Supply Gap'!F$262,2)</f>
        <v>4.3499999999999996</v>
      </c>
      <c r="G133" s="33">
        <f>ROUND(Y133*' Demand-Supply Gap'!G$262,2)</f>
        <v>4.3600000000000003</v>
      </c>
      <c r="H133" s="33">
        <f>ROUND(Z133*' Demand-Supply Gap'!H$262,2)</f>
        <v>4.4400000000000004</v>
      </c>
      <c r="I133" s="33">
        <f>ROUND(AA133*' Demand-Supply Gap'!I$262,2)</f>
        <v>4.33</v>
      </c>
      <c r="J133" s="33">
        <f>ROUND(AB133*' Demand-Supply Gap'!J$262,2)</f>
        <v>4.38</v>
      </c>
      <c r="K133" s="33">
        <f>ROUND(AC133*' Demand-Supply Gap'!K$262,2)</f>
        <v>4.4800000000000004</v>
      </c>
      <c r="L133" s="33">
        <f>ROUND(AD133*' Demand-Supply Gap'!L$262,2)</f>
        <v>4.62</v>
      </c>
      <c r="M133" s="33">
        <f>ROUND(AE133*' Demand-Supply Gap'!M$262,2)</f>
        <v>4.79</v>
      </c>
      <c r="N133" s="33">
        <f>ROUND(AF133*' Demand-Supply Gap'!N$262,2)</f>
        <v>5</v>
      </c>
      <c r="O133" s="33">
        <f>ROUND(AG133*' Demand-Supply Gap'!O$262,2)</f>
        <v>5.23</v>
      </c>
      <c r="P133" s="33">
        <f>ROUND(AH133*' Demand-Supply Gap'!P$262,2)</f>
        <v>5.48</v>
      </c>
      <c r="Q133" s="33">
        <f>ROUND(AI133*' Demand-Supply Gap'!Q$262,2)</f>
        <v>5.72</v>
      </c>
      <c r="R133" s="33">
        <f>ROUND(AJ133*' Demand-Supply Gap'!R$262,2)</f>
        <v>6</v>
      </c>
      <c r="S133" s="44">
        <f>ROUND(AK133*' Demand-Supply Gap'!S$262,2)</f>
        <v>6.32</v>
      </c>
      <c r="T133" s="376"/>
      <c r="U133" s="461">
        <f t="shared" ref="U133:U135" si="267">(S133/J133)^(1/9)-1</f>
        <v>4.1582472510159008E-2</v>
      </c>
      <c r="V133" s="253">
        <v>0.27436172968004002</v>
      </c>
      <c r="W133" s="157">
        <v>0.28221461339121101</v>
      </c>
      <c r="X133" s="157">
        <v>0.27355189307119504</v>
      </c>
      <c r="Y133" s="157">
        <v>0.27488917275117902</v>
      </c>
      <c r="Z133" s="157">
        <v>0.27622545243116303</v>
      </c>
      <c r="AA133" s="157">
        <v>0.27756373211114604</v>
      </c>
      <c r="AB133" s="157">
        <v>0.27890101179113103</v>
      </c>
      <c r="AC133" s="157">
        <v>0.28023829147111501</v>
      </c>
      <c r="AD133" s="157">
        <v>0.28157557115109905</v>
      </c>
      <c r="AE133" s="157">
        <v>0.28291285083108303</v>
      </c>
      <c r="AF133" s="157">
        <v>0.28425013051106701</v>
      </c>
      <c r="AG133" s="157">
        <v>0.285587553048194</v>
      </c>
      <c r="AH133" s="157">
        <v>0.28692489225198803</v>
      </c>
      <c r="AI133" s="157">
        <v>0.288262231455781</v>
      </c>
      <c r="AJ133" s="157">
        <v>0.28959957065957503</v>
      </c>
      <c r="AK133" s="157">
        <v>0.29093690986336801</v>
      </c>
    </row>
    <row r="134" spans="1:37" s="28" customFormat="1" ht="15" x14ac:dyDescent="0.25">
      <c r="A134" s="32" t="s">
        <v>37</v>
      </c>
      <c r="B134" s="32" t="s">
        <v>312</v>
      </c>
      <c r="C134" s="68" t="s">
        <v>343</v>
      </c>
      <c r="D134" s="33">
        <f>ROUND(V134*' Demand-Supply Gap'!D$262,2)</f>
        <v>1.45</v>
      </c>
      <c r="E134" s="33">
        <f>ROUND(W134*' Demand-Supply Gap'!E$262,2)</f>
        <v>1.49</v>
      </c>
      <c r="F134" s="33">
        <f>ROUND(X134*' Demand-Supply Gap'!F$262,2)</f>
        <v>1.51</v>
      </c>
      <c r="G134" s="33">
        <f>ROUND(Y134*' Demand-Supply Gap'!G$262,2)</f>
        <v>1.5</v>
      </c>
      <c r="H134" s="33">
        <f>ROUND(Z134*' Demand-Supply Gap'!H$262,2)</f>
        <v>1.52</v>
      </c>
      <c r="I134" s="33">
        <f>ROUND(AA134*' Demand-Supply Gap'!I$262,2)</f>
        <v>1.47</v>
      </c>
      <c r="J134" s="33">
        <f>ROUND(AB134*' Demand-Supply Gap'!J$262,2)</f>
        <v>1.47</v>
      </c>
      <c r="K134" s="33">
        <f>ROUND(AC134*' Demand-Supply Gap'!K$262,2)</f>
        <v>1.5</v>
      </c>
      <c r="L134" s="33">
        <f>ROUND(AD134*' Demand-Supply Gap'!L$262,2)</f>
        <v>1.53</v>
      </c>
      <c r="M134" s="33">
        <f>ROUND(AE134*' Demand-Supply Gap'!M$262,2)</f>
        <v>1.57</v>
      </c>
      <c r="N134" s="33">
        <f>ROUND(AF134*' Demand-Supply Gap'!N$262,2)</f>
        <v>1.63</v>
      </c>
      <c r="O134" s="33">
        <f>ROUND(AG134*' Demand-Supply Gap'!O$262,2)</f>
        <v>1.69</v>
      </c>
      <c r="P134" s="33">
        <f>ROUND(AH134*' Demand-Supply Gap'!P$262,2)</f>
        <v>1.76</v>
      </c>
      <c r="Q134" s="33">
        <f>ROUND(AI134*' Demand-Supply Gap'!Q$262,2)</f>
        <v>1.82</v>
      </c>
      <c r="R134" s="33">
        <f>ROUND(AJ134*' Demand-Supply Gap'!R$262,2)</f>
        <v>1.89</v>
      </c>
      <c r="S134" s="44">
        <f>ROUND(AK134*' Demand-Supply Gap'!S$262,2)</f>
        <v>1.98</v>
      </c>
      <c r="T134" s="376"/>
      <c r="U134" s="461">
        <f t="shared" si="267"/>
        <v>3.3646370345901344E-2</v>
      </c>
      <c r="V134" s="252">
        <v>9.5080354539999995E-2</v>
      </c>
      <c r="W134" s="184">
        <v>9.5258172401467001E-2</v>
      </c>
      <c r="X134" s="184">
        <v>9.4961816371123997E-2</v>
      </c>
      <c r="Y134" s="184">
        <v>9.4665460340780994E-2</v>
      </c>
      <c r="Z134" s="184">
        <v>9.436910431043799E-2</v>
      </c>
      <c r="AA134" s="184">
        <v>9.4072748280094987E-2</v>
      </c>
      <c r="AB134" s="184">
        <v>9.3776392249751983E-2</v>
      </c>
      <c r="AC134" s="184">
        <v>9.348003621940898E-2</v>
      </c>
      <c r="AD134" s="184">
        <v>9.3183680189066004E-2</v>
      </c>
      <c r="AE134" s="184">
        <v>9.2887324158723E-2</v>
      </c>
      <c r="AF134" s="184">
        <v>9.2590968128379997E-2</v>
      </c>
      <c r="AG134" s="184">
        <v>9.2294612098036993E-2</v>
      </c>
      <c r="AH134" s="184">
        <v>9.199825606769399E-2</v>
      </c>
      <c r="AI134" s="184">
        <v>9.1701900037350986E-2</v>
      </c>
      <c r="AJ134" s="184">
        <v>9.1405544007007983E-2</v>
      </c>
      <c r="AK134" s="184">
        <v>9.1109187976664979E-2</v>
      </c>
    </row>
    <row r="135" spans="1:37" s="28" customFormat="1" ht="15" x14ac:dyDescent="0.25">
      <c r="A135" s="32" t="s">
        <v>37</v>
      </c>
      <c r="B135" s="32" t="s">
        <v>312</v>
      </c>
      <c r="C135" s="68" t="s">
        <v>344</v>
      </c>
      <c r="D135" s="33">
        <f>ROUND(V135*' Demand-Supply Gap'!D$262,2)</f>
        <v>1.8</v>
      </c>
      <c r="E135" s="33">
        <f>ROUND(W135*' Demand-Supply Gap'!E$262,2)</f>
        <v>1.68</v>
      </c>
      <c r="F135" s="33">
        <f>ROUND(X135*' Demand-Supply Gap'!F$262,2)</f>
        <v>1.91</v>
      </c>
      <c r="G135" s="33">
        <f>ROUND(Y135*' Demand-Supply Gap'!G$262,2)</f>
        <v>1.87</v>
      </c>
      <c r="H135" s="33">
        <f>ROUND(Z135*' Demand-Supply Gap'!H$262,2)</f>
        <v>1.86</v>
      </c>
      <c r="I135" s="33">
        <f>ROUND(AA135*' Demand-Supply Gap'!I$262,2)</f>
        <v>1.77</v>
      </c>
      <c r="J135" s="33">
        <f>ROUND(AB135*' Demand-Supply Gap'!J$262,2)</f>
        <v>1.75</v>
      </c>
      <c r="K135" s="33">
        <f>ROUND(AC135*' Demand-Supply Gap'!K$262,2)</f>
        <v>1.75</v>
      </c>
      <c r="L135" s="33">
        <f>ROUND(AD135*' Demand-Supply Gap'!L$262,2)</f>
        <v>1.76</v>
      </c>
      <c r="M135" s="33">
        <f>ROUND(AE135*' Demand-Supply Gap'!M$262,2)</f>
        <v>1.78</v>
      </c>
      <c r="N135" s="33">
        <f>ROUND(AF135*' Demand-Supply Gap'!N$262,2)</f>
        <v>1.81</v>
      </c>
      <c r="O135" s="33">
        <f>ROUND(AG135*' Demand-Supply Gap'!O$262,2)</f>
        <v>1.85</v>
      </c>
      <c r="P135" s="33">
        <f>ROUND(AH135*' Demand-Supply Gap'!P$262,2)</f>
        <v>1.89</v>
      </c>
      <c r="Q135" s="33">
        <f>ROUND(AI135*' Demand-Supply Gap'!Q$262,2)</f>
        <v>1.92</v>
      </c>
      <c r="R135" s="33">
        <f>ROUND(AJ135*' Demand-Supply Gap'!R$262,2)</f>
        <v>1.96</v>
      </c>
      <c r="S135" s="44">
        <f>ROUND(AK135*' Demand-Supply Gap'!S$262,2)</f>
        <v>2.0099999999999998</v>
      </c>
      <c r="T135" s="376"/>
      <c r="U135" s="461">
        <f t="shared" si="267"/>
        <v>1.5510043998070655E-2</v>
      </c>
      <c r="V135" s="253">
        <f>V136-(SUM(V132:V134))</f>
        <v>0.11776943500462</v>
      </c>
      <c r="W135" s="157">
        <f t="shared" ref="W135:Z135" si="268">W136-(SUM(W132:W134))</f>
        <v>0.10760522195179889</v>
      </c>
      <c r="X135" s="157">
        <f t="shared" si="268"/>
        <v>0.12018009951993902</v>
      </c>
      <c r="Y135" s="157">
        <f t="shared" si="268"/>
        <v>0.11805290738779384</v>
      </c>
      <c r="Z135" s="157">
        <f t="shared" si="268"/>
        <v>0.11592671525565001</v>
      </c>
      <c r="AA135" s="157">
        <f>AA136-(SUM(AA132:AA134))</f>
        <v>0.11379852312350702</v>
      </c>
      <c r="AB135" s="157">
        <f t="shared" ref="AB135:AK135" si="269">AB136-(SUM(AB132:AB134))</f>
        <v>0.11167133099135895</v>
      </c>
      <c r="AC135" s="157">
        <f t="shared" si="269"/>
        <v>0.10954413885921399</v>
      </c>
      <c r="AD135" s="157">
        <f t="shared" si="269"/>
        <v>0.10741694672706892</v>
      </c>
      <c r="AE135" s="157">
        <f t="shared" si="269"/>
        <v>0.10528975459492396</v>
      </c>
      <c r="AF135" s="157">
        <f t="shared" si="269"/>
        <v>0.10316256246277911</v>
      </c>
      <c r="AG135" s="157">
        <f t="shared" si="269"/>
        <v>0.10103522747349891</v>
      </c>
      <c r="AH135" s="157">
        <f t="shared" si="269"/>
        <v>9.8907975817544957E-2</v>
      </c>
      <c r="AI135" s="157">
        <f t="shared" si="269"/>
        <v>9.6780724161592002E-2</v>
      </c>
      <c r="AJ135" s="157">
        <f t="shared" si="269"/>
        <v>9.4653472505637937E-2</v>
      </c>
      <c r="AK135" s="157">
        <f t="shared" si="269"/>
        <v>9.252622084968487E-2</v>
      </c>
    </row>
    <row r="136" spans="1:37" s="28" customFormat="1" ht="15.75" thickBot="1" x14ac:dyDescent="0.3">
      <c r="A136" s="225" t="s">
        <v>37</v>
      </c>
      <c r="B136" s="225" t="s">
        <v>312</v>
      </c>
      <c r="C136" s="226" t="s">
        <v>58</v>
      </c>
      <c r="D136" s="227">
        <f>ROUND(V136*' Demand-Supply Gap'!D$262,2)</f>
        <v>15.3</v>
      </c>
      <c r="E136" s="227">
        <f>ROUND(W136*' Demand-Supply Gap'!E$262,2)</f>
        <v>15.65</v>
      </c>
      <c r="F136" s="227">
        <f>ROUND(X136*' Demand-Supply Gap'!F$262,2)</f>
        <v>15.89</v>
      </c>
      <c r="G136" s="227">
        <f>ROUND(Y136*' Demand-Supply Gap'!G$262,2)</f>
        <v>15.85</v>
      </c>
      <c r="H136" s="227">
        <f>ROUND(Z136*' Demand-Supply Gap'!H$262,2)</f>
        <v>16.079999999999998</v>
      </c>
      <c r="I136" s="227">
        <f>ROUND(AA136*' Demand-Supply Gap'!I$262,2)</f>
        <v>15.59</v>
      </c>
      <c r="J136" s="227">
        <f>ROUND(AB136*' Demand-Supply Gap'!J$262,2)</f>
        <v>15.71</v>
      </c>
      <c r="K136" s="227">
        <f>ROUND(AC136*' Demand-Supply Gap'!K$262,2)</f>
        <v>16</v>
      </c>
      <c r="L136" s="227">
        <f>ROUND(AD136*' Demand-Supply Gap'!L$262,2)</f>
        <v>16.39</v>
      </c>
      <c r="M136" s="227">
        <f>ROUND(AE136*' Demand-Supply Gap'!M$262,2)</f>
        <v>16.95</v>
      </c>
      <c r="N136" s="227">
        <f>ROUND(AF136*' Demand-Supply Gap'!N$262,2)</f>
        <v>17.579999999999998</v>
      </c>
      <c r="O136" s="227">
        <f>ROUND(AG136*' Demand-Supply Gap'!O$262,2)</f>
        <v>18.309999999999999</v>
      </c>
      <c r="P136" s="227">
        <f>ROUND(AH136*' Demand-Supply Gap'!P$262,2)</f>
        <v>19.100000000000001</v>
      </c>
      <c r="Q136" s="227">
        <f>ROUND(AI136*' Demand-Supply Gap'!Q$262,2)</f>
        <v>19.829999999999998</v>
      </c>
      <c r="R136" s="227">
        <f>ROUND(AJ136*' Demand-Supply Gap'!R$262,2)</f>
        <v>20.72</v>
      </c>
      <c r="S136" s="228">
        <f>ROUND(AK136*' Demand-Supply Gap'!S$262,2)</f>
        <v>21.73</v>
      </c>
      <c r="T136" s="476"/>
      <c r="U136" s="487"/>
      <c r="V136" s="254">
        <v>1</v>
      </c>
      <c r="W136" s="229">
        <v>1</v>
      </c>
      <c r="X136" s="229">
        <v>1</v>
      </c>
      <c r="Y136" s="229">
        <v>1</v>
      </c>
      <c r="Z136" s="229">
        <v>1</v>
      </c>
      <c r="AA136" s="229">
        <v>1</v>
      </c>
      <c r="AB136" s="229">
        <v>1</v>
      </c>
      <c r="AC136" s="229">
        <v>1</v>
      </c>
      <c r="AD136" s="229">
        <v>1</v>
      </c>
      <c r="AE136" s="229">
        <v>1</v>
      </c>
      <c r="AF136" s="229">
        <v>1</v>
      </c>
      <c r="AG136" s="229">
        <v>1</v>
      </c>
      <c r="AH136" s="229">
        <v>1</v>
      </c>
      <c r="AI136" s="229">
        <v>1</v>
      </c>
      <c r="AJ136" s="229">
        <v>1</v>
      </c>
      <c r="AK136" s="229">
        <v>1</v>
      </c>
    </row>
    <row r="137" spans="1:37" s="28" customFormat="1" ht="15" x14ac:dyDescent="0.25">
      <c r="A137" s="230" t="s">
        <v>37</v>
      </c>
      <c r="B137" s="465" t="s">
        <v>32</v>
      </c>
      <c r="C137" s="231" t="s">
        <v>389</v>
      </c>
      <c r="D137" s="232">
        <f>V137*' Demand-Supply Gap'!D$271</f>
        <v>10.803926370769108</v>
      </c>
      <c r="E137" s="232">
        <f>W137*' Demand-Supply Gap'!E$271</f>
        <v>11.456966086246535</v>
      </c>
      <c r="F137" s="232">
        <f>X137*' Demand-Supply Gap'!F$271</f>
        <v>11.937350437850373</v>
      </c>
      <c r="G137" s="232">
        <f>Y137*' Demand-Supply Gap'!G$271</f>
        <v>11.778049276276779</v>
      </c>
      <c r="H137" s="232">
        <f>Z137*' Demand-Supply Gap'!H$271</f>
        <v>11.978450326566346</v>
      </c>
      <c r="I137" s="232">
        <f>AA137*' Demand-Supply Gap'!I$271</f>
        <v>11.16371740682016</v>
      </c>
      <c r="J137" s="232">
        <f>AB137*' Demand-Supply Gap'!J$271</f>
        <v>11.224547779327674</v>
      </c>
      <c r="K137" s="232">
        <f>AC137*' Demand-Supply Gap'!K$271</f>
        <v>11.410509124585408</v>
      </c>
      <c r="L137" s="232">
        <f>AD137*' Demand-Supply Gap'!L$271</f>
        <v>11.666962303394568</v>
      </c>
      <c r="M137" s="232">
        <f>AE137*' Demand-Supply Gap'!M$271</f>
        <v>12.110335111410818</v>
      </c>
      <c r="N137" s="232">
        <f>AF137*' Demand-Supply Gap'!N$271</f>
        <v>12.616618072452789</v>
      </c>
      <c r="O137" s="232">
        <f>AG137*' Demand-Supply Gap'!O$271</f>
        <v>13.194581405453842</v>
      </c>
      <c r="P137" s="232">
        <f>AH137*' Demand-Supply Gap'!P$271</f>
        <v>13.813508222774143</v>
      </c>
      <c r="Q137" s="232">
        <f>AI137*' Demand-Supply Gap'!Q$271</f>
        <v>14.393586373075998</v>
      </c>
      <c r="R137" s="232">
        <f>AJ137*' Demand-Supply Gap'!R$271</f>
        <v>15.019597274864141</v>
      </c>
      <c r="S137" s="249">
        <f>AK137*' Demand-Supply Gap'!S$271</f>
        <v>15.720930931862927</v>
      </c>
      <c r="T137" s="376"/>
      <c r="U137" s="461">
        <f>(S137/J137)^(1/9)-1</f>
        <v>3.814161549266859E-2</v>
      </c>
      <c r="V137" s="255">
        <v>0.53018848077533998</v>
      </c>
      <c r="W137" s="233">
        <v>0.53232199225552301</v>
      </c>
      <c r="X137" s="233">
        <v>0.52870619103774197</v>
      </c>
      <c r="Y137" s="233">
        <v>0.52979245952024601</v>
      </c>
      <c r="Z137" s="233">
        <v>0.53087872800274893</v>
      </c>
      <c r="AA137" s="233">
        <v>0.53196499648525197</v>
      </c>
      <c r="AB137" s="233">
        <v>0.53305126496775801</v>
      </c>
      <c r="AC137" s="233">
        <v>0.53413753345026194</v>
      </c>
      <c r="AD137" s="233">
        <v>0.53522380193276597</v>
      </c>
      <c r="AE137" s="233">
        <v>0.53631007041527001</v>
      </c>
      <c r="AF137" s="233">
        <v>0.53739633889777394</v>
      </c>
      <c r="AG137" s="233">
        <v>0.53848260738026998</v>
      </c>
      <c r="AH137" s="233">
        <v>0.53956887586277302</v>
      </c>
      <c r="AI137" s="233">
        <v>0.54065514434527595</v>
      </c>
      <c r="AJ137" s="233">
        <v>0.54174141282777899</v>
      </c>
      <c r="AK137" s="233">
        <v>0.54282768131028203</v>
      </c>
    </row>
    <row r="138" spans="1:37" s="28" customFormat="1" ht="15" x14ac:dyDescent="0.25">
      <c r="A138" s="319" t="s">
        <v>37</v>
      </c>
      <c r="B138" s="465" t="s">
        <v>32</v>
      </c>
      <c r="C138" s="333" t="s">
        <v>342</v>
      </c>
      <c r="D138" s="320">
        <f>V138*' Demand-Supply Gap'!D$271</f>
        <v>5.7191900097896093</v>
      </c>
      <c r="E138" s="320">
        <f>W138*' Demand-Supply Gap'!E$271</f>
        <v>6.2095915425243993</v>
      </c>
      <c r="F138" s="320">
        <f>X138*' Demand-Supply Gap'!F$271</f>
        <v>6.3186135795565317</v>
      </c>
      <c r="G138" s="320">
        <f>Y138*' Demand-Supply Gap'!G$271</f>
        <v>6.251240222667473</v>
      </c>
      <c r="H138" s="320">
        <f>Z138*' Demand-Supply Gap'!H$271</f>
        <v>6.3747460944034007</v>
      </c>
      <c r="I138" s="320">
        <f>AA138*' Demand-Supply Gap'!I$271</f>
        <v>5.9571109157028745</v>
      </c>
      <c r="J138" s="320">
        <f>AB138*' Demand-Supply Gap'!J$271</f>
        <v>6.0055244100316978</v>
      </c>
      <c r="K138" s="320">
        <f>AC138*' Demand-Supply Gap'!K$271</f>
        <v>6.1211721412921936</v>
      </c>
      <c r="L138" s="320">
        <f>AD138*' Demand-Supply Gap'!L$271</f>
        <v>6.2751944598868201</v>
      </c>
      <c r="M138" s="320">
        <f>AE138*' Demand-Supply Gap'!M$271</f>
        <v>6.53067084751717</v>
      </c>
      <c r="N138" s="320">
        <f>AF138*' Demand-Supply Gap'!N$271</f>
        <v>6.8213342038728753</v>
      </c>
      <c r="O138" s="320">
        <f>AG138*' Demand-Supply Gap'!O$271</f>
        <v>7.1521977258837568</v>
      </c>
      <c r="P138" s="320">
        <f>AH138*' Demand-Supply Gap'!P$271</f>
        <v>7.5068534184226019</v>
      </c>
      <c r="Q138" s="320">
        <f>AI138*' Demand-Supply Gap'!Q$271</f>
        <v>7.8419801698902178</v>
      </c>
      <c r="R138" s="320">
        <f>AJ138*' Demand-Supply Gap'!R$271</f>
        <v>8.2037154256192615</v>
      </c>
      <c r="S138" s="44">
        <f>AK138*' Demand-Supply Gap'!S$271</f>
        <v>8.6083320568380604</v>
      </c>
      <c r="T138" s="376"/>
      <c r="U138" s="461">
        <f t="shared" ref="U138:U140" si="270">(S138/J138)^(1/9)-1</f>
        <v>4.0816648710894965E-2</v>
      </c>
      <c r="V138" s="253">
        <v>0.28066172968004</v>
      </c>
      <c r="W138" s="350">
        <v>0.28851461339121098</v>
      </c>
      <c r="X138" s="350">
        <v>0.27985189307119507</v>
      </c>
      <c r="Y138" s="350">
        <v>0.28118917275117905</v>
      </c>
      <c r="Z138" s="350">
        <v>0.282525452431163</v>
      </c>
      <c r="AA138" s="350">
        <v>0.28386373211114602</v>
      </c>
      <c r="AB138" s="350">
        <v>0.285201011791131</v>
      </c>
      <c r="AC138" s="350">
        <v>0.28653829147111498</v>
      </c>
      <c r="AD138" s="350">
        <v>0.28787557115109907</v>
      </c>
      <c r="AE138" s="350">
        <v>0.28921285083108306</v>
      </c>
      <c r="AF138" s="350">
        <v>0.29055013051106704</v>
      </c>
      <c r="AG138" s="350">
        <v>0.29188755304819403</v>
      </c>
      <c r="AH138" s="350">
        <v>0.293224892251988</v>
      </c>
      <c r="AI138" s="350">
        <v>0.29456223145578098</v>
      </c>
      <c r="AJ138" s="350">
        <v>0.29589957065957506</v>
      </c>
      <c r="AK138" s="350">
        <v>0.29723690986336804</v>
      </c>
    </row>
    <row r="139" spans="1:37" s="28" customFormat="1" ht="15" x14ac:dyDescent="0.25">
      <c r="A139" s="319" t="s">
        <v>37</v>
      </c>
      <c r="B139" s="465" t="s">
        <v>32</v>
      </c>
      <c r="C139" s="333" t="s">
        <v>343</v>
      </c>
      <c r="D139" s="320">
        <f>V139*' Demand-Supply Gap'!D$271</f>
        <v>1.884520274245941</v>
      </c>
      <c r="E139" s="320">
        <f>W139*' Demand-Supply Gap'!E$271</f>
        <v>1.9942470051239511</v>
      </c>
      <c r="F139" s="320">
        <f>X139*' Demand-Supply Gap'!F$271</f>
        <v>2.0853838819901132</v>
      </c>
      <c r="G139" s="320">
        <f>Y139*' Demand-Supply Gap'!G$271</f>
        <v>2.0467477576384523</v>
      </c>
      <c r="H139" s="320">
        <f>Z139*' Demand-Supply Gap'!H$271</f>
        <v>2.0706266789623089</v>
      </c>
      <c r="I139" s="320">
        <f>AA139*' Demand-Supply Gap'!I$271</f>
        <v>1.9196298985293969</v>
      </c>
      <c r="J139" s="320">
        <f>AB139*' Demand-Supply Gap'!J$271</f>
        <v>1.9199162227219635</v>
      </c>
      <c r="K139" s="320">
        <f>AC139*' Demand-Supply Gap'!K$271</f>
        <v>1.9414241044357934</v>
      </c>
      <c r="L139" s="320">
        <f>AD139*' Demand-Supply Gap'!L$271</f>
        <v>1.9745691022189267</v>
      </c>
      <c r="M139" s="320">
        <f>AE139*' Demand-Supply Gap'!M$271</f>
        <v>2.0387641631045184</v>
      </c>
      <c r="N139" s="320">
        <f>AF139*' Demand-Supply Gap'!N$271</f>
        <v>2.1127454592913026</v>
      </c>
      <c r="O139" s="320">
        <f>AG139*' Demand-Supply Gap'!O$271</f>
        <v>2.1978107458583014</v>
      </c>
      <c r="P139" s="320">
        <f>AH139*' Demand-Supply Gap'!P$271</f>
        <v>2.2886856535565419</v>
      </c>
      <c r="Q139" s="320">
        <f>AI139*' Demand-Supply Gap'!Q$271</f>
        <v>2.3721144755699592</v>
      </c>
      <c r="R139" s="320">
        <f>AJ139*' Demand-Supply Gap'!R$271</f>
        <v>2.4621036442427386</v>
      </c>
      <c r="S139" s="44">
        <f>AK139*' Demand-Supply Gap'!S$271</f>
        <v>2.5633306460306824</v>
      </c>
      <c r="T139" s="376"/>
      <c r="U139" s="461">
        <f t="shared" si="270"/>
        <v>3.2635207008488987E-2</v>
      </c>
      <c r="V139" s="252">
        <v>9.248035453999999E-2</v>
      </c>
      <c r="W139" s="184">
        <v>9.2658172401466996E-2</v>
      </c>
      <c r="X139" s="184">
        <v>9.2361816371123992E-2</v>
      </c>
      <c r="Y139" s="184">
        <v>9.2065460340780989E-2</v>
      </c>
      <c r="Z139" s="184">
        <v>9.1769104310437985E-2</v>
      </c>
      <c r="AA139" s="184">
        <v>9.1472748280094981E-2</v>
      </c>
      <c r="AB139" s="184">
        <v>9.1176392249751978E-2</v>
      </c>
      <c r="AC139" s="184">
        <v>9.0880036219408974E-2</v>
      </c>
      <c r="AD139" s="184">
        <v>9.0583680189065999E-2</v>
      </c>
      <c r="AE139" s="184">
        <v>9.0287324158722995E-2</v>
      </c>
      <c r="AF139" s="184">
        <v>8.9990968128379992E-2</v>
      </c>
      <c r="AG139" s="184">
        <v>8.9694612098036988E-2</v>
      </c>
      <c r="AH139" s="184">
        <v>8.9398256067693985E-2</v>
      </c>
      <c r="AI139" s="184">
        <v>8.9101900037350981E-2</v>
      </c>
      <c r="AJ139" s="184">
        <v>8.8805544007007978E-2</v>
      </c>
      <c r="AK139" s="184">
        <v>8.8509187976664974E-2</v>
      </c>
    </row>
    <row r="140" spans="1:37" s="28" customFormat="1" ht="15" x14ac:dyDescent="0.25">
      <c r="A140" s="319" t="s">
        <v>37</v>
      </c>
      <c r="B140" s="465" t="s">
        <v>32</v>
      </c>
      <c r="C140" s="333" t="s">
        <v>344</v>
      </c>
      <c r="D140" s="320">
        <f>V140*' Demand-Supply Gap'!D$271</f>
        <v>1.9698833451953446</v>
      </c>
      <c r="E140" s="320">
        <f>W140*' Demand-Supply Gap'!E$271</f>
        <v>1.8618193661051159</v>
      </c>
      <c r="F140" s="320">
        <f>X140*' Demand-Supply Gap'!F$271</f>
        <v>2.237072100602981</v>
      </c>
      <c r="G140" s="320">
        <f>Y140*' Demand-Supply Gap'!G$271</f>
        <v>2.155402743417298</v>
      </c>
      <c r="H140" s="320">
        <f>Z140*' Demand-Supply Gap'!H$271</f>
        <v>2.1396169000679461</v>
      </c>
      <c r="I140" s="320">
        <f>AA140*' Demand-Supply Gap'!I$271</f>
        <v>1.9453537789475712</v>
      </c>
      <c r="J140" s="320">
        <f>AB140*' Demand-Supply Gap'!J$271</f>
        <v>1.907175348718668</v>
      </c>
      <c r="K140" s="320">
        <f>AC140*' Demand-Supply Gap'!K$271</f>
        <v>1.8893872650182066</v>
      </c>
      <c r="L140" s="320">
        <f>AD140*' Demand-Supply Gap'!L$271</f>
        <v>1.8815616195920508</v>
      </c>
      <c r="M140" s="320">
        <f>AE140*' Demand-Supply Gap'!M$271</f>
        <v>1.9010758837746753</v>
      </c>
      <c r="N140" s="320">
        <f>AF140*' Demand-Supply Gap'!N$271</f>
        <v>1.926607856620759</v>
      </c>
      <c r="O140" s="320">
        <f>AG140*' Demand-Supply Gap'!O$271</f>
        <v>1.9586739694226156</v>
      </c>
      <c r="P140" s="320">
        <f>AH140*' Demand-Supply Gap'!P$271</f>
        <v>1.991962772193739</v>
      </c>
      <c r="Q140" s="320">
        <f>AI140*' Demand-Supply Gap'!Q$271</f>
        <v>2.0148093500820377</v>
      </c>
      <c r="R140" s="320">
        <f>AJ140*' Demand-Supply Gap'!R$271</f>
        <v>2.0392451251528647</v>
      </c>
      <c r="S140" s="44">
        <f>AK140*' Demand-Supply Gap'!S$271</f>
        <v>2.0685877367039422</v>
      </c>
      <c r="T140" s="376"/>
      <c r="U140" s="461">
        <f t="shared" si="270"/>
        <v>9.0678493320552889E-3</v>
      </c>
      <c r="V140" s="253">
        <f>V141-(SUM(V137:V139))</f>
        <v>9.6669435004619997E-2</v>
      </c>
      <c r="W140" s="350">
        <f t="shared" ref="W140:Z140" si="271">W141-(SUM(W137:W139))</f>
        <v>8.6505221951798994E-2</v>
      </c>
      <c r="X140" s="350">
        <f t="shared" si="271"/>
        <v>9.9080099519939013E-2</v>
      </c>
      <c r="Y140" s="350">
        <f t="shared" si="271"/>
        <v>9.6952907387793941E-2</v>
      </c>
      <c r="Z140" s="350">
        <f t="shared" si="271"/>
        <v>9.4826715255650118E-2</v>
      </c>
      <c r="AA140" s="350">
        <f>AA141-(SUM(AA137:AA139))</f>
        <v>9.2698523123507015E-2</v>
      </c>
      <c r="AB140" s="350">
        <f t="shared" ref="AB140:AK140" si="272">AB141-(SUM(AB137:AB139))</f>
        <v>9.0571330991359056E-2</v>
      </c>
      <c r="AC140" s="350">
        <f t="shared" si="272"/>
        <v>8.8444138859214094E-2</v>
      </c>
      <c r="AD140" s="350">
        <f t="shared" si="272"/>
        <v>8.6316946727068911E-2</v>
      </c>
      <c r="AE140" s="350">
        <f t="shared" si="272"/>
        <v>8.4189754594923949E-2</v>
      </c>
      <c r="AF140" s="350">
        <f t="shared" si="272"/>
        <v>8.2062562462778987E-2</v>
      </c>
      <c r="AG140" s="350">
        <f t="shared" si="272"/>
        <v>7.9935227473499015E-2</v>
      </c>
      <c r="AH140" s="350">
        <f t="shared" si="272"/>
        <v>7.780797581754495E-2</v>
      </c>
      <c r="AI140" s="350">
        <f t="shared" si="272"/>
        <v>7.5680724161592106E-2</v>
      </c>
      <c r="AJ140" s="350">
        <f t="shared" si="272"/>
        <v>7.3553472505637929E-2</v>
      </c>
      <c r="AK140" s="350">
        <f t="shared" si="272"/>
        <v>7.1426220849684974E-2</v>
      </c>
    </row>
    <row r="141" spans="1:37" s="28" customFormat="1" ht="15.75" thickBot="1" x14ac:dyDescent="0.3">
      <c r="A141" s="225" t="s">
        <v>37</v>
      </c>
      <c r="B141" s="225" t="s">
        <v>32</v>
      </c>
      <c r="C141" s="226" t="s">
        <v>58</v>
      </c>
      <c r="D141" s="227">
        <f>SUM(D137:D140)</f>
        <v>20.377520000000004</v>
      </c>
      <c r="E141" s="227">
        <f t="shared" ref="E141:S141" si="273">SUM(E137:E140)</f>
        <v>21.522624000000004</v>
      </c>
      <c r="F141" s="227">
        <f t="shared" si="273"/>
        <v>22.578419999999994</v>
      </c>
      <c r="G141" s="227">
        <f t="shared" si="273"/>
        <v>22.231440000000003</v>
      </c>
      <c r="H141" s="227">
        <f t="shared" si="273"/>
        <v>22.56344</v>
      </c>
      <c r="I141" s="227">
        <f t="shared" si="273"/>
        <v>20.985812000000003</v>
      </c>
      <c r="J141" s="227">
        <f t="shared" si="273"/>
        <v>21.057163760800002</v>
      </c>
      <c r="K141" s="227">
        <f t="shared" si="273"/>
        <v>21.362492635331602</v>
      </c>
      <c r="L141" s="227">
        <f t="shared" si="273"/>
        <v>21.798287485092366</v>
      </c>
      <c r="M141" s="227">
        <f t="shared" si="273"/>
        <v>22.580846005807182</v>
      </c>
      <c r="N141" s="227">
        <f t="shared" si="273"/>
        <v>23.477305592237727</v>
      </c>
      <c r="O141" s="227">
        <f t="shared" si="273"/>
        <v>24.503263846618516</v>
      </c>
      <c r="P141" s="227">
        <f t="shared" si="273"/>
        <v>25.601010066947023</v>
      </c>
      <c r="Q141" s="227">
        <f t="shared" si="273"/>
        <v>26.622490368618209</v>
      </c>
      <c r="R141" s="227">
        <f t="shared" si="273"/>
        <v>27.724661469879006</v>
      </c>
      <c r="S141" s="228">
        <f t="shared" si="273"/>
        <v>28.961181371435615</v>
      </c>
      <c r="T141" s="476"/>
      <c r="U141" s="487"/>
      <c r="V141" s="254">
        <v>1</v>
      </c>
      <c r="W141" s="229">
        <v>1</v>
      </c>
      <c r="X141" s="229">
        <v>1</v>
      </c>
      <c r="Y141" s="229">
        <v>1</v>
      </c>
      <c r="Z141" s="229">
        <v>1</v>
      </c>
      <c r="AA141" s="229">
        <v>1</v>
      </c>
      <c r="AB141" s="229">
        <v>1</v>
      </c>
      <c r="AC141" s="229">
        <v>1</v>
      </c>
      <c r="AD141" s="229">
        <v>1</v>
      </c>
      <c r="AE141" s="229">
        <v>1</v>
      </c>
      <c r="AF141" s="229">
        <v>1</v>
      </c>
      <c r="AG141" s="229">
        <v>1</v>
      </c>
      <c r="AH141" s="229">
        <v>1</v>
      </c>
      <c r="AI141" s="229">
        <v>1</v>
      </c>
      <c r="AJ141" s="229">
        <v>1</v>
      </c>
      <c r="AK141" s="229">
        <v>1</v>
      </c>
    </row>
    <row r="142" spans="1:37" s="28" customFormat="1" ht="15" x14ac:dyDescent="0.25">
      <c r="A142" s="230" t="s">
        <v>37</v>
      </c>
      <c r="B142" s="230" t="s">
        <v>189</v>
      </c>
      <c r="C142" s="231" t="s">
        <v>389</v>
      </c>
      <c r="D142" s="232">
        <f>ROUND(V142*' Demand-Supply Gap'!D$280,2)</f>
        <v>6.61</v>
      </c>
      <c r="E142" s="232">
        <f>ROUND(W142*' Demand-Supply Gap'!E$280,2)</f>
        <v>6.68</v>
      </c>
      <c r="F142" s="232">
        <f>ROUND(X142*' Demand-Supply Gap'!F$280,2)</f>
        <v>6.75</v>
      </c>
      <c r="G142" s="232">
        <f>ROUND(Y142*' Demand-Supply Gap'!G$280,2)</f>
        <v>6.75</v>
      </c>
      <c r="H142" s="232">
        <f>ROUND(Z142*' Demand-Supply Gap'!H$280,2)</f>
        <v>7.05</v>
      </c>
      <c r="I142" s="232">
        <f>ROUND(AA142*' Demand-Supply Gap'!I$280,2)</f>
        <v>6.84</v>
      </c>
      <c r="J142" s="232">
        <f>ROUND(AB142*' Demand-Supply Gap'!J$280,2)</f>
        <v>6.86</v>
      </c>
      <c r="K142" s="232">
        <f>ROUND(AC142*' Demand-Supply Gap'!K$280,2)</f>
        <v>6.97</v>
      </c>
      <c r="L142" s="232">
        <f>ROUND(AD142*' Demand-Supply Gap'!L$280,2)</f>
        <v>7.11</v>
      </c>
      <c r="M142" s="232">
        <f>ROUND(AE142*' Demand-Supply Gap'!M$280,2)</f>
        <v>7.38</v>
      </c>
      <c r="N142" s="232">
        <f>ROUND(AF142*' Demand-Supply Gap'!N$280,2)</f>
        <v>7.68</v>
      </c>
      <c r="O142" s="232">
        <f>ROUND(AG142*' Demand-Supply Gap'!O$280,2)</f>
        <v>8.02</v>
      </c>
      <c r="P142" s="232">
        <f>ROUND(AH142*' Demand-Supply Gap'!P$280,2)</f>
        <v>8.39</v>
      </c>
      <c r="Q142" s="232">
        <f>ROUND(AI142*' Demand-Supply Gap'!Q$280,2)</f>
        <v>8.74</v>
      </c>
      <c r="R142" s="232">
        <f>ROUND(AJ142*' Demand-Supply Gap'!R$280,2)</f>
        <v>9.11</v>
      </c>
      <c r="S142" s="249">
        <f>ROUND(AK142*' Demand-Supply Gap'!S$280,2)</f>
        <v>9.52</v>
      </c>
      <c r="T142" s="376"/>
      <c r="U142" s="461">
        <f>(S142/J142)^(1/9)-1</f>
        <v>3.7080663743857878E-2</v>
      </c>
      <c r="V142" s="255">
        <v>0.51629999999999998</v>
      </c>
      <c r="W142" s="233">
        <v>0.51303999999999994</v>
      </c>
      <c r="X142" s="233">
        <v>0.51680000000000004</v>
      </c>
      <c r="Y142" s="233">
        <v>0.51512000000000002</v>
      </c>
      <c r="Z142" s="233">
        <v>0.51659999999999995</v>
      </c>
      <c r="AA142" s="233">
        <v>0.51869999999999994</v>
      </c>
      <c r="AB142" s="233">
        <v>0.51819333333333395</v>
      </c>
      <c r="AC142" s="233">
        <v>0.518793333333333</v>
      </c>
      <c r="AD142" s="233">
        <v>0.51939333333333304</v>
      </c>
      <c r="AE142" s="233">
        <v>0.51999333333333297</v>
      </c>
      <c r="AF142" s="233">
        <v>0.52059333333333302</v>
      </c>
      <c r="AG142" s="233">
        <v>0.52119333333333295</v>
      </c>
      <c r="AH142" s="233">
        <v>0.521793333333333</v>
      </c>
      <c r="AI142" s="233">
        <v>0.52239333333333304</v>
      </c>
      <c r="AJ142" s="233">
        <v>0.52299333333333398</v>
      </c>
      <c r="AK142" s="233">
        <v>0.52359333333333302</v>
      </c>
    </row>
    <row r="143" spans="1:37" s="28" customFormat="1" ht="15" x14ac:dyDescent="0.25">
      <c r="A143" s="32" t="s">
        <v>37</v>
      </c>
      <c r="B143" s="32" t="s">
        <v>189</v>
      </c>
      <c r="C143" s="68" t="s">
        <v>342</v>
      </c>
      <c r="D143" s="33">
        <f>ROUND(V143*' Demand-Supply Gap'!D$280,2)</f>
        <v>3.76</v>
      </c>
      <c r="E143" s="33">
        <f>ROUND(W143*' Demand-Supply Gap'!E$280,2)</f>
        <v>3.82</v>
      </c>
      <c r="F143" s="33">
        <f>ROUND(X143*' Demand-Supply Gap'!F$280,2)</f>
        <v>3.96</v>
      </c>
      <c r="G143" s="33">
        <f>ROUND(Y143*' Demand-Supply Gap'!G$280,2)</f>
        <v>3.91</v>
      </c>
      <c r="H143" s="33">
        <f>ROUND(Z143*' Demand-Supply Gap'!H$280,2)</f>
        <v>4.07</v>
      </c>
      <c r="I143" s="33">
        <f>ROUND(AA143*' Demand-Supply Gap'!I$280,2)</f>
        <v>3.93</v>
      </c>
      <c r="J143" s="33">
        <f>ROUND(AB143*' Demand-Supply Gap'!J$280,2)</f>
        <v>3.86</v>
      </c>
      <c r="K143" s="33">
        <f>ROUND(AC143*' Demand-Supply Gap'!K$280,2)</f>
        <v>3.86</v>
      </c>
      <c r="L143" s="33">
        <f>ROUND(AD143*' Demand-Supply Gap'!L$280,2)</f>
        <v>4</v>
      </c>
      <c r="M143" s="33">
        <f>ROUND(AE143*' Demand-Supply Gap'!M$280,2)</f>
        <v>4.13</v>
      </c>
      <c r="N143" s="33">
        <f>ROUND(AF143*' Demand-Supply Gap'!N$280,2)</f>
        <v>4.28</v>
      </c>
      <c r="O143" s="33">
        <f>ROUND(AG143*' Demand-Supply Gap'!O$280,2)</f>
        <v>4.46</v>
      </c>
      <c r="P143" s="33">
        <f>ROUND(AH143*' Demand-Supply Gap'!P$280,2)</f>
        <v>4.6500000000000004</v>
      </c>
      <c r="Q143" s="33">
        <f>ROUND(AI143*' Demand-Supply Gap'!Q$280,2)</f>
        <v>4.82</v>
      </c>
      <c r="R143" s="33">
        <f>ROUND(AJ143*' Demand-Supply Gap'!R$280,2)</f>
        <v>5</v>
      </c>
      <c r="S143" s="44">
        <f>ROUND(AK143*' Demand-Supply Gap'!S$280,2)</f>
        <v>5.21</v>
      </c>
      <c r="T143" s="376"/>
      <c r="U143" s="461">
        <f t="shared" ref="U143:U145" si="274">(S143/J143)^(1/9)-1</f>
        <v>3.3885081596227051E-2</v>
      </c>
      <c r="V143" s="253">
        <v>0.29349999999999998</v>
      </c>
      <c r="W143" s="157">
        <v>0.29318</v>
      </c>
      <c r="X143" s="157">
        <v>0.3034</v>
      </c>
      <c r="Y143" s="157">
        <v>0.29854000000000003</v>
      </c>
      <c r="Z143" s="157">
        <v>0.29821999999999999</v>
      </c>
      <c r="AA143" s="157">
        <v>0.29799999999999999</v>
      </c>
      <c r="AB143" s="157">
        <v>0.29141600000000001</v>
      </c>
      <c r="AC143" s="157">
        <v>0.287780571428571</v>
      </c>
      <c r="AD143" s="157">
        <v>0.29200228571428499</v>
      </c>
      <c r="AE143" s="157">
        <v>0.29122399999999998</v>
      </c>
      <c r="AF143" s="157">
        <v>0.29044571428571397</v>
      </c>
      <c r="AG143" s="157">
        <v>0.28966742857142802</v>
      </c>
      <c r="AH143" s="157">
        <v>0.28888914285714201</v>
      </c>
      <c r="AI143" s="157">
        <v>0.288110857142857</v>
      </c>
      <c r="AJ143" s="157">
        <v>0.28733257142857099</v>
      </c>
      <c r="AK143" s="157">
        <v>0.28655428571428498</v>
      </c>
    </row>
    <row r="144" spans="1:37" s="28" customFormat="1" ht="15" x14ac:dyDescent="0.25">
      <c r="A144" s="32" t="s">
        <v>37</v>
      </c>
      <c r="B144" s="32" t="s">
        <v>189</v>
      </c>
      <c r="C144" s="68" t="s">
        <v>343</v>
      </c>
      <c r="D144" s="33">
        <f>ROUND(V144*' Demand-Supply Gap'!D$280,2)</f>
        <v>1.02</v>
      </c>
      <c r="E144" s="33">
        <f>ROUND(W144*' Demand-Supply Gap'!E$280,2)</f>
        <v>1.07</v>
      </c>
      <c r="F144" s="33">
        <f>ROUND(X144*' Demand-Supply Gap'!F$280,2)</f>
        <v>1.1000000000000001</v>
      </c>
      <c r="G144" s="33">
        <f>ROUND(Y144*' Demand-Supply Gap'!G$280,2)</f>
        <v>1</v>
      </c>
      <c r="H144" s="33">
        <f>ROUND(Z144*' Demand-Supply Gap'!H$280,2)</f>
        <v>1.08</v>
      </c>
      <c r="I144" s="33">
        <f>ROUND(AA144*' Demand-Supply Gap'!I$280,2)</f>
        <v>1.07</v>
      </c>
      <c r="J144" s="33">
        <f>ROUND(AB144*' Demand-Supply Gap'!J$280,2)</f>
        <v>1.05</v>
      </c>
      <c r="K144" s="33">
        <f>ROUND(AC144*' Demand-Supply Gap'!K$280,2)</f>
        <v>1.06</v>
      </c>
      <c r="L144" s="33">
        <f>ROUND(AD144*' Demand-Supply Gap'!L$280,2)</f>
        <v>1.08</v>
      </c>
      <c r="M144" s="33">
        <f>ROUND(AE144*' Demand-Supply Gap'!M$280,2)</f>
        <v>1.1200000000000001</v>
      </c>
      <c r="N144" s="33">
        <f>ROUND(AF144*' Demand-Supply Gap'!N$280,2)</f>
        <v>1.1599999999999999</v>
      </c>
      <c r="O144" s="33">
        <f>ROUND(AG144*' Demand-Supply Gap'!O$280,2)</f>
        <v>1.2</v>
      </c>
      <c r="P144" s="33">
        <f>ROUND(AH144*' Demand-Supply Gap'!P$280,2)</f>
        <v>1.25</v>
      </c>
      <c r="Q144" s="33">
        <f>ROUND(AI144*' Demand-Supply Gap'!Q$280,2)</f>
        <v>1.3</v>
      </c>
      <c r="R144" s="33">
        <f>ROUND(AJ144*' Demand-Supply Gap'!R$280,2)</f>
        <v>1.35</v>
      </c>
      <c r="S144" s="44">
        <f>ROUND(AK144*' Demand-Supply Gap'!S$280,2)</f>
        <v>1.4</v>
      </c>
      <c r="T144" s="376"/>
      <c r="U144" s="461">
        <f t="shared" si="274"/>
        <v>3.24810319761204E-2</v>
      </c>
      <c r="V144" s="252">
        <v>7.9699999999999993E-2</v>
      </c>
      <c r="W144" s="184">
        <v>8.2000000000000003E-2</v>
      </c>
      <c r="X144" s="184">
        <v>8.43E-2</v>
      </c>
      <c r="Y144" s="184">
        <v>7.6600000000000001E-2</v>
      </c>
      <c r="Z144" s="184">
        <v>7.8899999999999998E-2</v>
      </c>
      <c r="AA144" s="184">
        <v>8.1199999999999994E-2</v>
      </c>
      <c r="AB144" s="184">
        <v>7.9500000000000001E-2</v>
      </c>
      <c r="AC144" s="184">
        <v>7.9228571428570996E-2</v>
      </c>
      <c r="AD144" s="184">
        <v>7.8957142857143003E-2</v>
      </c>
      <c r="AE144" s="184">
        <v>7.8685714285713998E-2</v>
      </c>
      <c r="AF144" s="184">
        <v>7.8414285714285006E-2</v>
      </c>
      <c r="AG144" s="184">
        <v>7.8142857142857E-2</v>
      </c>
      <c r="AH144" s="184">
        <v>7.7871428571427995E-2</v>
      </c>
      <c r="AI144" s="184">
        <v>7.7600000000000002E-2</v>
      </c>
      <c r="AJ144" s="184">
        <v>7.7328571428570997E-2</v>
      </c>
      <c r="AK144" s="184">
        <v>7.7057142857142005E-2</v>
      </c>
    </row>
    <row r="145" spans="1:39" s="28" customFormat="1" ht="15" x14ac:dyDescent="0.25">
      <c r="A145" s="32" t="s">
        <v>37</v>
      </c>
      <c r="B145" s="32" t="s">
        <v>189</v>
      </c>
      <c r="C145" s="68" t="s">
        <v>344</v>
      </c>
      <c r="D145" s="33">
        <f>ROUND(V145*' Demand-Supply Gap'!D$280,2)</f>
        <v>1.42</v>
      </c>
      <c r="E145" s="33">
        <f>ROUND(W145*' Demand-Supply Gap'!E$280,2)</f>
        <v>1.46</v>
      </c>
      <c r="F145" s="33">
        <f>ROUND(X145*' Demand-Supply Gap'!F$280,2)</f>
        <v>1.25</v>
      </c>
      <c r="G145" s="33">
        <f>ROUND(Y145*' Demand-Supply Gap'!G$280,2)</f>
        <v>1.44</v>
      </c>
      <c r="H145" s="33">
        <f>ROUND(Z145*' Demand-Supply Gap'!H$280,2)</f>
        <v>1.45</v>
      </c>
      <c r="I145" s="33">
        <f>ROUND(AA145*' Demand-Supply Gap'!I$280,2)</f>
        <v>1.35</v>
      </c>
      <c r="J145" s="33">
        <f>ROUND(AB145*' Demand-Supply Gap'!J$280,2)</f>
        <v>1.47</v>
      </c>
      <c r="K145" s="33">
        <f>ROUND(AC145*' Demand-Supply Gap'!K$280,2)</f>
        <v>1.53</v>
      </c>
      <c r="L145" s="33">
        <f>ROUND(AD145*' Demand-Supply Gap'!L$280,2)</f>
        <v>1.5</v>
      </c>
      <c r="M145" s="33">
        <f>ROUND(AE145*' Demand-Supply Gap'!M$280,2)</f>
        <v>1.56</v>
      </c>
      <c r="N145" s="33">
        <f>ROUND(AF145*' Demand-Supply Gap'!N$280,2)</f>
        <v>1.63</v>
      </c>
      <c r="O145" s="33">
        <f>ROUND(AG145*' Demand-Supply Gap'!O$280,2)</f>
        <v>1.71</v>
      </c>
      <c r="P145" s="33">
        <f>ROUND(AH145*' Demand-Supply Gap'!P$280,2)</f>
        <v>1.79</v>
      </c>
      <c r="Q145" s="33">
        <f>ROUND(AI145*' Demand-Supply Gap'!Q$280,2)</f>
        <v>1.87</v>
      </c>
      <c r="R145" s="33">
        <f>ROUND(AJ145*' Demand-Supply Gap'!R$280,2)</f>
        <v>1.96</v>
      </c>
      <c r="S145" s="44">
        <f>ROUND(AK145*' Demand-Supply Gap'!S$280,2)</f>
        <v>2.0499999999999998</v>
      </c>
      <c r="T145" s="376"/>
      <c r="U145" s="461">
        <f t="shared" si="274"/>
        <v>3.7644295648932458E-2</v>
      </c>
      <c r="V145" s="253">
        <f>1-SUM(V142:V144)</f>
        <v>0.11050000000000004</v>
      </c>
      <c r="W145" s="157">
        <f t="shared" ref="W145" si="275">1-SUM(W142:W144)</f>
        <v>0.1117800000000001</v>
      </c>
      <c r="X145" s="157">
        <f t="shared" ref="X145" si="276">1-SUM(X142:X144)</f>
        <v>9.5499999999999918E-2</v>
      </c>
      <c r="Y145" s="157">
        <f t="shared" ref="Y145" si="277">1-SUM(Y142:Y144)</f>
        <v>0.10973999999999995</v>
      </c>
      <c r="Z145" s="157">
        <f t="shared" ref="Z145" si="278">1-SUM(Z142:Z144)</f>
        <v>0.10628000000000015</v>
      </c>
      <c r="AA145" s="157">
        <f t="shared" ref="AA145" si="279">1-SUM(AA142:AA144)</f>
        <v>0.10210000000000008</v>
      </c>
      <c r="AB145" s="157">
        <f t="shared" ref="AB145" si="280">1-SUM(AB142:AB144)</f>
        <v>0.11089066666666603</v>
      </c>
      <c r="AC145" s="157">
        <f t="shared" ref="AC145" si="281">1-SUM(AC142:AC144)</f>
        <v>0.11419752380952497</v>
      </c>
      <c r="AD145" s="157">
        <f t="shared" ref="AD145" si="282">1-SUM(AD142:AD144)</f>
        <v>0.10964723809523891</v>
      </c>
      <c r="AE145" s="157">
        <f t="shared" ref="AE145" si="283">1-SUM(AE142:AE144)</f>
        <v>0.11009695238095296</v>
      </c>
      <c r="AF145" s="157">
        <f t="shared" ref="AF145" si="284">1-SUM(AF142:AF144)</f>
        <v>0.11054666666666801</v>
      </c>
      <c r="AG145" s="157">
        <f t="shared" ref="AG145" si="285">1-SUM(AG142:AG144)</f>
        <v>0.11099638095238207</v>
      </c>
      <c r="AH145" s="157">
        <f t="shared" ref="AH145" si="286">1-SUM(AH142:AH144)</f>
        <v>0.11144609523809701</v>
      </c>
      <c r="AI145" s="157">
        <f t="shared" ref="AI145" si="287">1-SUM(AI142:AI144)</f>
        <v>0.11189580952380995</v>
      </c>
      <c r="AJ145" s="157">
        <f t="shared" ref="AJ145" si="288">1-SUM(AJ142:AJ144)</f>
        <v>0.11234552380952412</v>
      </c>
      <c r="AK145" s="157">
        <f t="shared" ref="AK145" si="289">1-SUM(AK142:AK144)</f>
        <v>0.11279523809523995</v>
      </c>
    </row>
    <row r="146" spans="1:39" s="28" customFormat="1" ht="15.75" thickBot="1" x14ac:dyDescent="0.3">
      <c r="A146" s="225" t="s">
        <v>37</v>
      </c>
      <c r="B146" s="225" t="s">
        <v>189</v>
      </c>
      <c r="C146" s="226" t="s">
        <v>58</v>
      </c>
      <c r="D146" s="227">
        <f>ROUND(V146*' Demand-Supply Gap'!D$280,2)</f>
        <v>12.81</v>
      </c>
      <c r="E146" s="227">
        <f>ROUND(W146*' Demand-Supply Gap'!E$280,2)</f>
        <v>13.02</v>
      </c>
      <c r="F146" s="227">
        <f>ROUND(X146*' Demand-Supply Gap'!F$280,2)</f>
        <v>13.06</v>
      </c>
      <c r="G146" s="227">
        <f>ROUND(Y146*' Demand-Supply Gap'!G$280,2)</f>
        <v>13.11</v>
      </c>
      <c r="H146" s="227">
        <f>ROUND(Z146*' Demand-Supply Gap'!H$280,2)</f>
        <v>13.64</v>
      </c>
      <c r="I146" s="227">
        <f>ROUND(AA146*' Demand-Supply Gap'!I$280,2)</f>
        <v>13.19</v>
      </c>
      <c r="J146" s="227">
        <f>ROUND(AB146*' Demand-Supply Gap'!J$280,2)</f>
        <v>13.24</v>
      </c>
      <c r="K146" s="227">
        <f>ROUND(AC146*' Demand-Supply Gap'!K$280,2)</f>
        <v>13.43</v>
      </c>
      <c r="L146" s="227">
        <f>ROUND(AD146*' Demand-Supply Gap'!L$280,2)</f>
        <v>13.7</v>
      </c>
      <c r="M146" s="227">
        <f>ROUND(AE146*' Demand-Supply Gap'!M$280,2)</f>
        <v>14.19</v>
      </c>
      <c r="N146" s="227">
        <f>ROUND(AF146*' Demand-Supply Gap'!N$280,2)</f>
        <v>14.75</v>
      </c>
      <c r="O146" s="227">
        <f>ROUND(AG146*' Demand-Supply Gap'!O$280,2)</f>
        <v>15.39</v>
      </c>
      <c r="P146" s="227">
        <f>ROUND(AH146*' Demand-Supply Gap'!P$280,2)</f>
        <v>16.079999999999998</v>
      </c>
      <c r="Q146" s="227">
        <f>ROUND(AI146*' Demand-Supply Gap'!Q$280,2)</f>
        <v>16.72</v>
      </c>
      <c r="R146" s="227">
        <f>ROUND(AJ146*' Demand-Supply Gap'!R$280,2)</f>
        <v>17.41</v>
      </c>
      <c r="S146" s="228">
        <f>ROUND(AK146*' Demand-Supply Gap'!S$280,2)</f>
        <v>18.190000000000001</v>
      </c>
      <c r="T146" s="476"/>
      <c r="U146" s="487"/>
      <c r="V146" s="254">
        <f>SUM(V142:V145)</f>
        <v>1</v>
      </c>
      <c r="W146" s="229">
        <f t="shared" ref="W146" si="290">SUM(W142:W145)</f>
        <v>1</v>
      </c>
      <c r="X146" s="229">
        <f t="shared" ref="X146" si="291">SUM(X142:X145)</f>
        <v>1</v>
      </c>
      <c r="Y146" s="229">
        <f t="shared" ref="Y146" si="292">SUM(Y142:Y145)</f>
        <v>1</v>
      </c>
      <c r="Z146" s="229">
        <f t="shared" ref="Z146" si="293">SUM(Z142:Z145)</f>
        <v>1</v>
      </c>
      <c r="AA146" s="229">
        <f t="shared" ref="AA146" si="294">SUM(AA142:AA145)</f>
        <v>1</v>
      </c>
      <c r="AB146" s="229">
        <f t="shared" ref="AB146" si="295">SUM(AB142:AB145)</f>
        <v>1</v>
      </c>
      <c r="AC146" s="229">
        <f t="shared" ref="AC146" si="296">SUM(AC142:AC145)</f>
        <v>1</v>
      </c>
      <c r="AD146" s="229">
        <f t="shared" ref="AD146" si="297">SUM(AD142:AD145)</f>
        <v>1</v>
      </c>
      <c r="AE146" s="229">
        <f t="shared" ref="AE146" si="298">SUM(AE142:AE145)</f>
        <v>1</v>
      </c>
      <c r="AF146" s="229">
        <f t="shared" ref="AF146" si="299">SUM(AF142:AF145)</f>
        <v>1</v>
      </c>
      <c r="AG146" s="229">
        <f t="shared" ref="AG146" si="300">SUM(AG142:AG145)</f>
        <v>1</v>
      </c>
      <c r="AH146" s="229">
        <f t="shared" ref="AH146" si="301">SUM(AH142:AH145)</f>
        <v>1</v>
      </c>
      <c r="AI146" s="229">
        <f t="shared" ref="AI146" si="302">SUM(AI142:AI145)</f>
        <v>1</v>
      </c>
      <c r="AJ146" s="229">
        <f t="shared" ref="AJ146" si="303">SUM(AJ142:AJ145)</f>
        <v>1</v>
      </c>
      <c r="AK146" s="229">
        <f t="shared" ref="AK146" si="304">SUM(AK142:AK145)</f>
        <v>1</v>
      </c>
    </row>
    <row r="147" spans="1:39" s="28" customFormat="1" ht="15" x14ac:dyDescent="0.25">
      <c r="A147" s="230" t="s">
        <v>37</v>
      </c>
      <c r="B147" s="230" t="s">
        <v>55</v>
      </c>
      <c r="C147" s="231" t="s">
        <v>389</v>
      </c>
      <c r="D147" s="232">
        <f>ROUND(V147*' Demand-Supply Gap'!D$289,2)</f>
        <v>7.6</v>
      </c>
      <c r="E147" s="232">
        <f>ROUND(W147*' Demand-Supply Gap'!E$289,2)</f>
        <v>7.84</v>
      </c>
      <c r="F147" s="232">
        <f>ROUND(X147*' Demand-Supply Gap'!F$289,2)</f>
        <v>7.94</v>
      </c>
      <c r="G147" s="232">
        <f>ROUND(Y147*' Demand-Supply Gap'!G$289,2)</f>
        <v>8.1199999999999992</v>
      </c>
      <c r="H147" s="232">
        <f>ROUND(Z147*' Demand-Supply Gap'!H$289,2)</f>
        <v>8.51</v>
      </c>
      <c r="I147" s="232">
        <f>ROUND(AA147*' Demand-Supply Gap'!I$289,2)</f>
        <v>7.55</v>
      </c>
      <c r="J147" s="232">
        <f>ROUND(AB147*' Demand-Supply Gap'!J$289,2)</f>
        <v>7.57</v>
      </c>
      <c r="K147" s="232">
        <f>ROUND(AC147*' Demand-Supply Gap'!K$289,2)</f>
        <v>7.68</v>
      </c>
      <c r="L147" s="232">
        <f>ROUND(AD147*' Demand-Supply Gap'!L$289,2)</f>
        <v>7.83</v>
      </c>
      <c r="M147" s="232">
        <f>ROUND(AE147*' Demand-Supply Gap'!M$289,2)</f>
        <v>8.11</v>
      </c>
      <c r="N147" s="232">
        <f>ROUND(AF147*' Demand-Supply Gap'!N$289,2)</f>
        <v>8.42</v>
      </c>
      <c r="O147" s="232">
        <f>ROUND(AG147*' Demand-Supply Gap'!O$289,2)</f>
        <v>8.7899999999999991</v>
      </c>
      <c r="P147" s="232">
        <f>ROUND(AH147*' Demand-Supply Gap'!P$289,2)</f>
        <v>9.17</v>
      </c>
      <c r="Q147" s="232">
        <f>ROUND(AI147*' Demand-Supply Gap'!Q$289,2)</f>
        <v>9.5399999999999991</v>
      </c>
      <c r="R147" s="232">
        <f>ROUND(AJ147*' Demand-Supply Gap'!R$289,2)</f>
        <v>9.92</v>
      </c>
      <c r="S147" s="249">
        <f>ROUND(AK147*' Demand-Supply Gap'!S$289,2)</f>
        <v>10.36</v>
      </c>
      <c r="T147" s="376"/>
      <c r="U147" s="461">
        <f>(S147/J147)^(1/9)-1</f>
        <v>3.5476937681414134E-2</v>
      </c>
      <c r="V147" s="255">
        <v>0.5137517484799996</v>
      </c>
      <c r="W147" s="233">
        <v>0.51428687383433302</v>
      </c>
      <c r="X147" s="233">
        <v>0.51254986959296678</v>
      </c>
      <c r="Y147" s="233">
        <v>0.51270470584540628</v>
      </c>
      <c r="Z147" s="233">
        <v>0.51414232842766294</v>
      </c>
      <c r="AA147" s="233">
        <v>0.51524786870646389</v>
      </c>
      <c r="AB147" s="233">
        <v>0.51595713130674337</v>
      </c>
      <c r="AC147" s="233">
        <v>0.51695247402805911</v>
      </c>
      <c r="AD147" s="233">
        <v>0.51778389650556333</v>
      </c>
      <c r="AE147" s="233">
        <v>0.51840258827109387</v>
      </c>
      <c r="AF147" s="233">
        <v>0.51906866081403003</v>
      </c>
      <c r="AG147" s="233">
        <v>0.51990443380522389</v>
      </c>
      <c r="AH147" s="233">
        <v>0.52061378085445531</v>
      </c>
      <c r="AI147" s="233">
        <v>0.52147000287466716</v>
      </c>
      <c r="AJ147" s="233">
        <v>0.52213589397075555</v>
      </c>
      <c r="AK147" s="233">
        <v>0.52285053461212461</v>
      </c>
      <c r="AM147" s="67">
        <v>6.4000000000000003E-3</v>
      </c>
    </row>
    <row r="148" spans="1:39" s="28" customFormat="1" ht="15" x14ac:dyDescent="0.25">
      <c r="A148" s="32" t="s">
        <v>37</v>
      </c>
      <c r="B148" s="32" t="s">
        <v>55</v>
      </c>
      <c r="C148" s="68" t="s">
        <v>342</v>
      </c>
      <c r="D148" s="33">
        <f>ROUND(V148*' Demand-Supply Gap'!D$289,2)</f>
        <v>4.07</v>
      </c>
      <c r="E148" s="33">
        <f>ROUND(W148*' Demand-Supply Gap'!E$289,2)</f>
        <v>4.28</v>
      </c>
      <c r="F148" s="33">
        <f>ROUND(X148*' Demand-Supply Gap'!F$289,2)</f>
        <v>4.3</v>
      </c>
      <c r="G148" s="33">
        <f>ROUND(Y148*' Demand-Supply Gap'!G$289,2)</f>
        <v>4.3899999999999997</v>
      </c>
      <c r="H148" s="33">
        <f>ROUND(Z148*' Demand-Supply Gap'!H$289,2)</f>
        <v>4.5999999999999996</v>
      </c>
      <c r="I148" s="33">
        <f>ROUND(AA148*' Demand-Supply Gap'!I$289,2)</f>
        <v>4.09</v>
      </c>
      <c r="J148" s="33">
        <f>ROUND(AB148*' Demand-Supply Gap'!J$289,2)</f>
        <v>4.08</v>
      </c>
      <c r="K148" s="33">
        <f>ROUND(AC148*' Demand-Supply Gap'!K$289,2)</f>
        <v>4.13</v>
      </c>
      <c r="L148" s="33">
        <f>ROUND(AD148*' Demand-Supply Gap'!L$289,2)</f>
        <v>4.2300000000000004</v>
      </c>
      <c r="M148" s="33">
        <f>ROUND(AE148*' Demand-Supply Gap'!M$289,2)</f>
        <v>4.3899999999999997</v>
      </c>
      <c r="N148" s="33">
        <f>ROUND(AF148*' Demand-Supply Gap'!N$289,2)</f>
        <v>4.5599999999999996</v>
      </c>
      <c r="O148" s="33">
        <f>ROUND(AG148*' Demand-Supply Gap'!O$289,2)</f>
        <v>4.76</v>
      </c>
      <c r="P148" s="33">
        <f>ROUND(AH148*' Demand-Supply Gap'!P$289,2)</f>
        <v>4.97</v>
      </c>
      <c r="Q148" s="33">
        <f>ROUND(AI148*' Demand-Supply Gap'!Q$289,2)</f>
        <v>5.17</v>
      </c>
      <c r="R148" s="33">
        <f>ROUND(AJ148*' Demand-Supply Gap'!R$289,2)</f>
        <v>5.39</v>
      </c>
      <c r="S148" s="44">
        <f>ROUND(AK148*' Demand-Supply Gap'!S$289,2)</f>
        <v>5.63</v>
      </c>
      <c r="T148" s="376"/>
      <c r="U148" s="461">
        <f t="shared" ref="U148:U150" si="305">(S148/J148)^(1/9)-1</f>
        <v>3.6426938272698717E-2</v>
      </c>
      <c r="V148" s="253">
        <v>0.27525907847623532</v>
      </c>
      <c r="W148" s="157">
        <v>0.28080727987491388</v>
      </c>
      <c r="X148" s="157">
        <v>0.2775122499084543</v>
      </c>
      <c r="Y148" s="157">
        <v>0.2770547100189335</v>
      </c>
      <c r="Z148" s="157">
        <v>0.27803031600470757</v>
      </c>
      <c r="AA148" s="157">
        <v>0.27893658782887271</v>
      </c>
      <c r="AB148" s="157">
        <v>0.27771230997009905</v>
      </c>
      <c r="AC148" s="157">
        <v>0.27765839708193635</v>
      </c>
      <c r="AD148" s="157">
        <v>0.27978081569349872</v>
      </c>
      <c r="AE148" s="157">
        <v>0.2804609478638076</v>
      </c>
      <c r="AF148" s="157">
        <v>0.28107242051511838</v>
      </c>
      <c r="AG148" s="157">
        <v>0.28173566836113473</v>
      </c>
      <c r="AH148" s="157">
        <v>0.28232355153793581</v>
      </c>
      <c r="AI148" s="157">
        <v>0.28287515005849623</v>
      </c>
      <c r="AJ148" s="157">
        <v>0.28352066743372223</v>
      </c>
      <c r="AK148" s="157">
        <v>0.28414073356378672</v>
      </c>
      <c r="AM148" s="67">
        <v>7.0000000000000001E-3</v>
      </c>
    </row>
    <row r="149" spans="1:39" s="28" customFormat="1" ht="15" x14ac:dyDescent="0.25">
      <c r="A149" s="32" t="s">
        <v>37</v>
      </c>
      <c r="B149" s="32" t="s">
        <v>55</v>
      </c>
      <c r="C149" s="68" t="s">
        <v>343</v>
      </c>
      <c r="D149" s="33">
        <f>ROUND(V149*' Demand-Supply Gap'!D$289,2)</f>
        <v>1.35</v>
      </c>
      <c r="E149" s="33">
        <f>ROUND(W149*' Demand-Supply Gap'!E$289,2)</f>
        <v>1.41</v>
      </c>
      <c r="F149" s="33">
        <f>ROUND(X149*' Demand-Supply Gap'!F$289,2)</f>
        <v>1.44</v>
      </c>
      <c r="G149" s="33">
        <f>ROUND(Y149*' Demand-Supply Gap'!G$289,2)</f>
        <v>1.43</v>
      </c>
      <c r="H149" s="33">
        <f>ROUND(Z149*' Demand-Supply Gap'!H$289,2)</f>
        <v>1.5</v>
      </c>
      <c r="I149" s="33">
        <f>ROUND(AA149*' Demand-Supply Gap'!I$289,2)</f>
        <v>1.34</v>
      </c>
      <c r="J149" s="33">
        <f>ROUND(AB149*' Demand-Supply Gap'!J$289,2)</f>
        <v>1.33</v>
      </c>
      <c r="K149" s="33">
        <f>ROUND(AC149*' Demand-Supply Gap'!K$289,2)</f>
        <v>1.34</v>
      </c>
      <c r="L149" s="33">
        <f>ROUND(AD149*' Demand-Supply Gap'!L$289,2)</f>
        <v>1.36</v>
      </c>
      <c r="M149" s="33">
        <f>ROUND(AE149*' Demand-Supply Gap'!M$289,2)</f>
        <v>1.4</v>
      </c>
      <c r="N149" s="33">
        <f>ROUND(AF149*' Demand-Supply Gap'!N$289,2)</f>
        <v>1.44</v>
      </c>
      <c r="O149" s="33">
        <f>ROUND(AG149*' Demand-Supply Gap'!O$289,2)</f>
        <v>1.5</v>
      </c>
      <c r="P149" s="33">
        <f>ROUND(AH149*' Demand-Supply Gap'!P$289,2)</f>
        <v>1.56</v>
      </c>
      <c r="Q149" s="33">
        <f>ROUND(AI149*' Demand-Supply Gap'!Q$289,2)</f>
        <v>1.62</v>
      </c>
      <c r="R149" s="33">
        <f>ROUND(AJ149*' Demand-Supply Gap'!R$289,2)</f>
        <v>1.67</v>
      </c>
      <c r="S149" s="44">
        <f>ROUND(AK149*' Demand-Supply Gap'!S$289,2)</f>
        <v>1.73</v>
      </c>
      <c r="T149" s="376"/>
      <c r="U149" s="461">
        <f t="shared" si="305"/>
        <v>2.9646798737670732E-2</v>
      </c>
      <c r="V149" s="252">
        <v>9.1247545031813634E-2</v>
      </c>
      <c r="W149" s="184">
        <v>9.2205662737567445E-2</v>
      </c>
      <c r="X149" s="184">
        <v>9.2632647196396425E-2</v>
      </c>
      <c r="Y149" s="184">
        <v>9.0008032743558772E-2</v>
      </c>
      <c r="Z149" s="184">
        <v>9.0654087920688103E-2</v>
      </c>
      <c r="AA149" s="184">
        <v>9.1049816990390289E-2</v>
      </c>
      <c r="AB149" s="184">
        <v>9.0344899909435006E-2</v>
      </c>
      <c r="AC149" s="184">
        <v>8.9888309341150607E-2</v>
      </c>
      <c r="AD149" s="184">
        <v>8.9676830870845797E-2</v>
      </c>
      <c r="AE149" s="184">
        <v>8.9394405877178854E-2</v>
      </c>
      <c r="AF149" s="184">
        <v>8.8970975175933428E-2</v>
      </c>
      <c r="AG149" s="184">
        <v>8.8820466035054141E-2</v>
      </c>
      <c r="AH149" s="184">
        <v>8.85411640472549E-2</v>
      </c>
      <c r="AI149" s="184">
        <v>8.8326980690259779E-2</v>
      </c>
      <c r="AJ149" s="184">
        <v>8.7926475403753479E-2</v>
      </c>
      <c r="AK149" s="184">
        <v>8.756798141819945E-2</v>
      </c>
      <c r="AM149" s="67">
        <v>1.6999999999999999E-3</v>
      </c>
    </row>
    <row r="150" spans="1:39" s="28" customFormat="1" ht="15" x14ac:dyDescent="0.25">
      <c r="A150" s="32" t="s">
        <v>37</v>
      </c>
      <c r="B150" s="32" t="s">
        <v>55</v>
      </c>
      <c r="C150" s="68" t="s">
        <v>344</v>
      </c>
      <c r="D150" s="33">
        <f>ROUND(V150*' Demand-Supply Gap'!D$289,2)</f>
        <v>1.77</v>
      </c>
      <c r="E150" s="33">
        <f>ROUND(W150*' Demand-Supply Gap'!E$289,2)</f>
        <v>1.72</v>
      </c>
      <c r="F150" s="33">
        <f>ROUND(X150*' Demand-Supply Gap'!F$289,2)</f>
        <v>1.82</v>
      </c>
      <c r="G150" s="33">
        <f>ROUND(Y150*' Demand-Supply Gap'!G$289,2)</f>
        <v>1.9</v>
      </c>
      <c r="H150" s="33">
        <f>ROUND(Z150*' Demand-Supply Gap'!H$289,2)</f>
        <v>1.94</v>
      </c>
      <c r="I150" s="33">
        <f>ROUND(AA150*' Demand-Supply Gap'!I$289,2)</f>
        <v>1.68</v>
      </c>
      <c r="J150" s="33">
        <f>ROUND(AB150*' Demand-Supply Gap'!J$289,2)</f>
        <v>1.7</v>
      </c>
      <c r="K150" s="33">
        <f>ROUND(AC150*' Demand-Supply Gap'!K$289,2)</f>
        <v>1.72</v>
      </c>
      <c r="L150" s="33">
        <f>ROUND(AD150*' Demand-Supply Gap'!L$289,2)</f>
        <v>1.71</v>
      </c>
      <c r="M150" s="33">
        <f>ROUND(AE150*' Demand-Supply Gap'!M$289,2)</f>
        <v>1.75</v>
      </c>
      <c r="N150" s="33">
        <f>ROUND(AF150*' Demand-Supply Gap'!N$289,2)</f>
        <v>1.8</v>
      </c>
      <c r="O150" s="33">
        <f>ROUND(AG150*' Demand-Supply Gap'!O$289,2)</f>
        <v>1.85</v>
      </c>
      <c r="P150" s="33">
        <f>ROUND(AH150*' Demand-Supply Gap'!P$289,2)</f>
        <v>1.91</v>
      </c>
      <c r="Q150" s="33">
        <f>ROUND(AI150*' Demand-Supply Gap'!Q$289,2)</f>
        <v>1.96</v>
      </c>
      <c r="R150" s="33">
        <f>ROUND(AJ150*' Demand-Supply Gap'!R$289,2)</f>
        <v>2.02</v>
      </c>
      <c r="S150" s="44">
        <f>ROUND(AK150*' Demand-Supply Gap'!S$289,2)</f>
        <v>2.09</v>
      </c>
      <c r="T150" s="376"/>
      <c r="U150" s="461">
        <f t="shared" si="305"/>
        <v>2.3213764789732361E-2</v>
      </c>
      <c r="V150" s="253">
        <f>V151-SUM(V147:V149)</f>
        <v>0.11974162801195143</v>
      </c>
      <c r="W150" s="253">
        <f t="shared" ref="W150:AK150" si="306">W151-SUM(W147:W149)</f>
        <v>0.11270018355318567</v>
      </c>
      <c r="X150" s="253">
        <f t="shared" si="306"/>
        <v>0.11730523330218257</v>
      </c>
      <c r="Y150" s="253">
        <f t="shared" si="306"/>
        <v>0.12023255139210154</v>
      </c>
      <c r="Z150" s="253">
        <f t="shared" si="306"/>
        <v>0.11717326764694147</v>
      </c>
      <c r="AA150" s="253">
        <f t="shared" si="306"/>
        <v>0.11476572647427308</v>
      </c>
      <c r="AB150" s="253">
        <f t="shared" si="306"/>
        <v>0.11598565881372269</v>
      </c>
      <c r="AC150" s="253">
        <f t="shared" si="306"/>
        <v>0.11550081954885383</v>
      </c>
      <c r="AD150" s="253">
        <f t="shared" si="306"/>
        <v>0.11275845693009212</v>
      </c>
      <c r="AE150" s="253">
        <f t="shared" si="306"/>
        <v>0.1117420579879197</v>
      </c>
      <c r="AF150" s="253">
        <f t="shared" si="306"/>
        <v>0.11088794349491815</v>
      </c>
      <c r="AG150" s="253">
        <f t="shared" si="306"/>
        <v>0.10953943179858727</v>
      </c>
      <c r="AH150" s="253">
        <f t="shared" si="306"/>
        <v>0.10852150356035395</v>
      </c>
      <c r="AI150" s="253">
        <f t="shared" si="306"/>
        <v>0.10732786637657687</v>
      </c>
      <c r="AJ150" s="253">
        <f t="shared" si="306"/>
        <v>0.10641696319176885</v>
      </c>
      <c r="AK150" s="253">
        <f t="shared" si="306"/>
        <v>0.10544075040588929</v>
      </c>
    </row>
    <row r="151" spans="1:39" s="28" customFormat="1" ht="15.75" thickBot="1" x14ac:dyDescent="0.3">
      <c r="A151" s="225" t="s">
        <v>37</v>
      </c>
      <c r="B151" s="225" t="s">
        <v>55</v>
      </c>
      <c r="C151" s="226" t="s">
        <v>58</v>
      </c>
      <c r="D151" s="227">
        <f>ROUND(V151*' Demand-Supply Gap'!D$289,2)</f>
        <v>14.79</v>
      </c>
      <c r="E151" s="227">
        <f>ROUND(W151*' Demand-Supply Gap'!E$289,2)</f>
        <v>15.25</v>
      </c>
      <c r="F151" s="227">
        <f>ROUND(X151*' Demand-Supply Gap'!F$289,2)</f>
        <v>15.49</v>
      </c>
      <c r="G151" s="227">
        <f>ROUND(Y151*' Demand-Supply Gap'!G$289,2)</f>
        <v>15.84</v>
      </c>
      <c r="H151" s="227">
        <f>ROUND(Z151*' Demand-Supply Gap'!H$289,2)</f>
        <v>16.55</v>
      </c>
      <c r="I151" s="227">
        <f>ROUND(AA151*' Demand-Supply Gap'!I$289,2)</f>
        <v>14.66</v>
      </c>
      <c r="J151" s="227">
        <f>ROUND(AB151*' Demand-Supply Gap'!J$289,2)</f>
        <v>14.68</v>
      </c>
      <c r="K151" s="227">
        <f>ROUND(AC151*' Demand-Supply Gap'!K$289,2)</f>
        <v>14.86</v>
      </c>
      <c r="L151" s="227">
        <f>ROUND(AD151*' Demand-Supply Gap'!L$289,2)</f>
        <v>15.13</v>
      </c>
      <c r="M151" s="227">
        <f>ROUND(AE151*' Demand-Supply Gap'!M$289,2)</f>
        <v>15.64</v>
      </c>
      <c r="N151" s="227">
        <f>ROUND(AF151*' Demand-Supply Gap'!N$289,2)</f>
        <v>16.23</v>
      </c>
      <c r="O151" s="227">
        <f>ROUND(AG151*' Demand-Supply Gap'!O$289,2)</f>
        <v>16.899999999999999</v>
      </c>
      <c r="P151" s="227">
        <f>ROUND(AH151*' Demand-Supply Gap'!P$289,2)</f>
        <v>17.62</v>
      </c>
      <c r="Q151" s="227">
        <f>ROUND(AI151*' Demand-Supply Gap'!Q$289,2)</f>
        <v>18.29</v>
      </c>
      <c r="R151" s="227">
        <f>ROUND(AJ151*' Demand-Supply Gap'!R$289,2)</f>
        <v>19</v>
      </c>
      <c r="S151" s="228">
        <f>ROUND(AK151*' Demand-Supply Gap'!S$289,2)</f>
        <v>19.809999999999999</v>
      </c>
      <c r="T151" s="476"/>
      <c r="U151" s="487"/>
      <c r="V151" s="254">
        <v>1</v>
      </c>
      <c r="W151" s="229">
        <v>1</v>
      </c>
      <c r="X151" s="229">
        <v>1</v>
      </c>
      <c r="Y151" s="229">
        <v>1</v>
      </c>
      <c r="Z151" s="229">
        <v>1</v>
      </c>
      <c r="AA151" s="229">
        <v>1</v>
      </c>
      <c r="AB151" s="229">
        <v>1</v>
      </c>
      <c r="AC151" s="229">
        <v>1</v>
      </c>
      <c r="AD151" s="229">
        <v>1</v>
      </c>
      <c r="AE151" s="229">
        <v>1</v>
      </c>
      <c r="AF151" s="229">
        <v>1</v>
      </c>
      <c r="AG151" s="229">
        <v>1</v>
      </c>
      <c r="AH151" s="229">
        <v>1</v>
      </c>
      <c r="AI151" s="229">
        <v>1</v>
      </c>
      <c r="AJ151" s="229">
        <v>1</v>
      </c>
      <c r="AK151" s="229">
        <v>1</v>
      </c>
    </row>
    <row r="152" spans="1:39" s="28" customFormat="1" ht="15.75" thickBot="1" x14ac:dyDescent="0.3">
      <c r="A152" s="234" t="s">
        <v>37</v>
      </c>
      <c r="B152" s="234" t="s">
        <v>37</v>
      </c>
      <c r="C152" s="235" t="s">
        <v>389</v>
      </c>
      <c r="D152" s="236">
        <f>V152*' Demand-Supply Gap'!D$298</f>
        <v>26.431054048019305</v>
      </c>
      <c r="E152" s="236">
        <f>W152*' Demand-Supply Gap'!E$298</f>
        <v>27.615575699935146</v>
      </c>
      <c r="F152" s="236">
        <f>X152*' Demand-Supply Gap'!F$298</f>
        <v>28.489278711287373</v>
      </c>
      <c r="G152" s="236">
        <f>Y152*' Demand-Supply Gap'!G$298</f>
        <v>30.356989930651736</v>
      </c>
      <c r="H152" s="236">
        <f>Z152*' Demand-Supply Gap'!H$298</f>
        <v>31.716356761218716</v>
      </c>
      <c r="I152" s="236">
        <f>AA152*' Demand-Supply Gap'!I$298</f>
        <v>29.074525979841059</v>
      </c>
      <c r="J152" s="236">
        <f>AB152*' Demand-Supply Gap'!J$298</f>
        <v>33.751145320967396</v>
      </c>
      <c r="K152" s="236">
        <f>AC152*' Demand-Supply Gap'!K$298</f>
        <v>34.32883656146398</v>
      </c>
      <c r="L152" s="236">
        <f>AD152*' Demand-Supply Gap'!L$298</f>
        <v>35.097912920355334</v>
      </c>
      <c r="M152" s="236">
        <f>AE152*' Demand-Supply Gap'!M$298</f>
        <v>36.388339639649736</v>
      </c>
      <c r="N152" s="236">
        <f>AF152*' Demand-Supply Gap'!N$298</f>
        <v>37.857561584804117</v>
      </c>
      <c r="O152" s="236">
        <f>AG152*' Demand-Supply Gap'!O$298</f>
        <v>39.549765176406545</v>
      </c>
      <c r="P152" s="236">
        <f>AH152*' Demand-Supply Gap'!P$298</f>
        <v>41.343499417663423</v>
      </c>
      <c r="Q152" s="236">
        <f>AI152*' Demand-Supply Gap'!Q$298</f>
        <v>43.054380217206102</v>
      </c>
      <c r="R152" s="236">
        <f>AJ152*' Demand-Supply Gap'!R$298</f>
        <v>44.911453690590818</v>
      </c>
      <c r="S152" s="236">
        <f>AK152*' Demand-Supply Gap'!S$298</f>
        <v>47.016153478857007</v>
      </c>
      <c r="T152" s="476"/>
      <c r="U152" s="461">
        <f>(S152/J152)^(1/9)-1</f>
        <v>3.7517421318069788E-2</v>
      </c>
      <c r="V152" s="256">
        <v>0.51936179500664859</v>
      </c>
      <c r="W152" s="237">
        <v>0.52010393235831331</v>
      </c>
      <c r="X152" s="237">
        <v>0.51847462888337825</v>
      </c>
      <c r="Y152" s="237">
        <v>0.51868271480184192</v>
      </c>
      <c r="Z152" s="237">
        <v>0.52007353295965375</v>
      </c>
      <c r="AA152" s="237">
        <v>0.52112214599359885</v>
      </c>
      <c r="AB152" s="237">
        <v>0.52181214659750941</v>
      </c>
      <c r="AC152" s="237">
        <v>0.52291250105727238</v>
      </c>
      <c r="AD152" s="237">
        <v>0.52369231773046399</v>
      </c>
      <c r="AE152" s="237">
        <v>0.52465241136712859</v>
      </c>
      <c r="AF152" s="237">
        <v>0.52551407581423992</v>
      </c>
      <c r="AG152" s="237">
        <v>0.52653612346614831</v>
      </c>
      <c r="AH152" s="237">
        <v>0.5273338721971913</v>
      </c>
      <c r="AI152" s="237">
        <v>0.52850810450623709</v>
      </c>
      <c r="AJ152" s="237">
        <v>0.52925315471096157</v>
      </c>
      <c r="AK152" s="237">
        <v>0.53016467031756942</v>
      </c>
    </row>
    <row r="153" spans="1:39" s="28" customFormat="1" ht="15.75" thickBot="1" x14ac:dyDescent="0.3">
      <c r="A153" s="185" t="s">
        <v>37</v>
      </c>
      <c r="B153" s="185" t="s">
        <v>37</v>
      </c>
      <c r="C153" s="187" t="s">
        <v>342</v>
      </c>
      <c r="D153" s="236">
        <f>V153*' Demand-Supply Gap'!D$298</f>
        <v>14.27491636771016</v>
      </c>
      <c r="E153" s="236">
        <f>W153*' Demand-Supply Gap'!E$298</f>
        <v>15.196079808078029</v>
      </c>
      <c r="F153" s="236">
        <f>X153*' Demand-Supply Gap'!F$298</f>
        <v>15.51953000994358</v>
      </c>
      <c r="G153" s="236">
        <f>Y153*' Demand-Supply Gap'!G$298</f>
        <v>16.511951086291436</v>
      </c>
      <c r="H153" s="236">
        <f>Z153*' Demand-Supply Gap'!H$298</f>
        <v>17.262902524952292</v>
      </c>
      <c r="I153" s="236">
        <f>AA153*' Demand-Supply Gap'!I$298</f>
        <v>15.853787219472746</v>
      </c>
      <c r="J153" s="236">
        <f>AB153*' Demand-Supply Gap'!J$298</f>
        <v>18.323677197201501</v>
      </c>
      <c r="K153" s="236">
        <f>AC153*' Demand-Supply Gap'!K$298</f>
        <v>18.590266389827956</v>
      </c>
      <c r="L153" s="236">
        <f>AD153*' Demand-Supply Gap'!L$298</f>
        <v>19.125712474354117</v>
      </c>
      <c r="M153" s="236">
        <f>AE153*' Demand-Supply Gap'!M$298</f>
        <v>19.839582880113849</v>
      </c>
      <c r="N153" s="236">
        <f>AF153*' Demand-Supply Gap'!N$298</f>
        <v>20.661849152777688</v>
      </c>
      <c r="O153" s="236">
        <f>AG153*' Demand-Supply Gap'!O$298</f>
        <v>21.605029487938285</v>
      </c>
      <c r="P153" s="236">
        <f>AH153*' Demand-Supply Gap'!P$298</f>
        <v>22.606848603740538</v>
      </c>
      <c r="Q153" s="236">
        <f>AI153*' Demand-Supply Gap'!Q$298</f>
        <v>23.552414433392638</v>
      </c>
      <c r="R153" s="236">
        <f>AJ153*' Demand-Supply Gap'!R$298</f>
        <v>24.594732049300255</v>
      </c>
      <c r="S153" s="236">
        <f>AK153*' Demand-Supply Gap'!S$298</f>
        <v>25.765713925018837</v>
      </c>
      <c r="T153" s="476"/>
      <c r="U153" s="461">
        <f t="shared" ref="U153:U155" si="307">(S153/J153)^(1/9)-1</f>
        <v>3.8598587409199636E-2</v>
      </c>
      <c r="V153" s="257">
        <v>0.2804975607417865</v>
      </c>
      <c r="W153" s="188">
        <v>0.28619866377186215</v>
      </c>
      <c r="X153" s="188">
        <v>0.28243897095091969</v>
      </c>
      <c r="Y153" s="188">
        <v>0.28212492858078941</v>
      </c>
      <c r="Z153" s="188">
        <v>0.2830709331743903</v>
      </c>
      <c r="AA153" s="188">
        <v>0.28415801597817458</v>
      </c>
      <c r="AB153" s="188">
        <v>0.28329460351354657</v>
      </c>
      <c r="AC153" s="188">
        <v>0.28317541947047342</v>
      </c>
      <c r="AD153" s="188">
        <v>0.28537277178473192</v>
      </c>
      <c r="AE153" s="188">
        <v>0.28605001221951676</v>
      </c>
      <c r="AF153" s="188">
        <v>0.28681436700068924</v>
      </c>
      <c r="AG153" s="188">
        <v>0.287633274766878</v>
      </c>
      <c r="AH153" s="188">
        <v>0.28834900722731116</v>
      </c>
      <c r="AI153" s="188">
        <v>0.2891144140489369</v>
      </c>
      <c r="AJ153" s="188">
        <v>0.28983340454842699</v>
      </c>
      <c r="AK153" s="188">
        <v>0.29053995739352229</v>
      </c>
    </row>
    <row r="154" spans="1:39" s="28" customFormat="1" ht="15.75" thickBot="1" x14ac:dyDescent="0.3">
      <c r="A154" s="185" t="s">
        <v>37</v>
      </c>
      <c r="B154" s="185" t="s">
        <v>37</v>
      </c>
      <c r="C154" s="187" t="s">
        <v>343</v>
      </c>
      <c r="D154" s="236">
        <f>V154*' Demand-Supply Gap'!D$298</f>
        <v>4.5879023092239173</v>
      </c>
      <c r="E154" s="236">
        <f>W154*' Demand-Supply Gap'!E$298</f>
        <v>4.8390363067543047</v>
      </c>
      <c r="F154" s="236">
        <f>X154*' Demand-Supply Gap'!F$298</f>
        <v>5.0303881939831179</v>
      </c>
      <c r="G154" s="236">
        <f>Y154*' Demand-Supply Gap'!G$298</f>
        <v>5.2184714205543523</v>
      </c>
      <c r="H154" s="236">
        <f>Z154*' Demand-Supply Gap'!H$298</f>
        <v>5.4669907609108108</v>
      </c>
      <c r="I154" s="236">
        <f>AA154*' Demand-Supply Gap'!I$298</f>
        <v>5.0224253726518286</v>
      </c>
      <c r="J154" s="236">
        <f>AB154*' Demand-Supply Gap'!J$298</f>
        <v>5.7693346151762661</v>
      </c>
      <c r="K154" s="236">
        <f>AC154*' Demand-Supply Gap'!K$298</f>
        <v>5.8411395135344995</v>
      </c>
      <c r="L154" s="236">
        <f>AD154*' Demand-Supply Gap'!L$298</f>
        <v>5.9447301135384851</v>
      </c>
      <c r="M154" s="236">
        <f>AE154*' Demand-Supply Gap'!M$298</f>
        <v>6.1284280910188853</v>
      </c>
      <c r="N154" s="236">
        <f>AF154*' Demand-Supply Gap'!N$298</f>
        <v>6.3429035415233379</v>
      </c>
      <c r="O154" s="236">
        <f>AG154*' Demand-Supply Gap'!O$298</f>
        <v>6.5886743206079279</v>
      </c>
      <c r="P154" s="236">
        <f>AH154*' Demand-Supply Gap'!P$298</f>
        <v>6.8586841928317703</v>
      </c>
      <c r="Q154" s="236">
        <f>AI154*' Demand-Supply Gap'!Q$298</f>
        <v>7.1122456123881577</v>
      </c>
      <c r="R154" s="236">
        <f>AJ154*' Demand-Supply Gap'!R$298</f>
        <v>7.3724083828726599</v>
      </c>
      <c r="S154" s="236">
        <f>AK154*' Demand-Supply Gap'!S$298</f>
        <v>7.6725510150060767</v>
      </c>
      <c r="T154" s="476"/>
      <c r="U154" s="461">
        <f t="shared" si="307"/>
        <v>3.2183987272174086E-2</v>
      </c>
      <c r="V154" s="257">
        <v>9.015081934699623E-2</v>
      </c>
      <c r="W154" s="188">
        <v>9.1137039448845311E-2</v>
      </c>
      <c r="X154" s="188">
        <v>9.1547724968599892E-2</v>
      </c>
      <c r="Y154" s="188">
        <v>8.9163350177744224E-2</v>
      </c>
      <c r="Z154" s="188">
        <v>8.9645769250560614E-2</v>
      </c>
      <c r="AA154" s="188">
        <v>9.0020284083177665E-2</v>
      </c>
      <c r="AB154" s="188">
        <v>8.9197236163544635E-2</v>
      </c>
      <c r="AC154" s="188">
        <v>8.8974902093697017E-2</v>
      </c>
      <c r="AD154" s="188">
        <v>8.8700701335307081E-2</v>
      </c>
      <c r="AE154" s="188">
        <v>8.836057395538964E-2</v>
      </c>
      <c r="AF154" s="188">
        <v>8.8048066306005146E-2</v>
      </c>
      <c r="AG154" s="188">
        <v>8.7716703754878333E-2</v>
      </c>
      <c r="AH154" s="188">
        <v>8.7482108300644026E-2</v>
      </c>
      <c r="AI154" s="188">
        <v>8.7305389798269156E-2</v>
      </c>
      <c r="AJ154" s="188">
        <v>8.6879182787849854E-2</v>
      </c>
      <c r="AK154" s="188">
        <v>8.6517402602802593E-2</v>
      </c>
    </row>
    <row r="155" spans="1:39" s="28" customFormat="1" ht="15.75" thickBot="1" x14ac:dyDescent="0.3">
      <c r="A155" s="185" t="s">
        <v>37</v>
      </c>
      <c r="B155" s="185" t="s">
        <v>37</v>
      </c>
      <c r="C155" s="187" t="s">
        <v>344</v>
      </c>
      <c r="D155" s="236">
        <f>V155*' Demand-Supply Gap'!D$298</f>
        <v>5.5975372750466201</v>
      </c>
      <c r="E155" s="236">
        <f>W155*' Demand-Supply Gap'!E$298</f>
        <v>5.4455721852325158</v>
      </c>
      <c r="F155" s="236">
        <f>X155*' Demand-Supply Gap'!F$298</f>
        <v>5.9090630847859185</v>
      </c>
      <c r="G155" s="236">
        <f>Y155*' Demand-Supply Gap'!G$298</f>
        <v>6.4396775625024789</v>
      </c>
      <c r="H155" s="236">
        <f>Z155*' Demand-Supply Gap'!H$298</f>
        <v>6.5381199529181755</v>
      </c>
      <c r="I155" s="236">
        <f>AA155*' Demand-Supply Gap'!I$298</f>
        <v>5.8414134280343699</v>
      </c>
      <c r="J155" s="236">
        <f>AB155*' Demand-Supply Gap'!J$298</f>
        <v>6.836486161454836</v>
      </c>
      <c r="K155" s="236">
        <f>AC155*' Demand-Supply Gap'!K$298</f>
        <v>6.8890516179403676</v>
      </c>
      <c r="L155" s="236">
        <f>AD155*' Demand-Supply Gap'!L$298</f>
        <v>6.8517471972106261</v>
      </c>
      <c r="M155" s="236">
        <f>AE155*' Demand-Supply Gap'!M$298</f>
        <v>7.0006919782904351</v>
      </c>
      <c r="N155" s="236">
        <f>AF155*' Demand-Supply Gap'!N$298</f>
        <v>7.1767867214665495</v>
      </c>
      <c r="O155" s="236">
        <f>AG155*' Demand-Supply Gap'!O$298</f>
        <v>7.3696399050002723</v>
      </c>
      <c r="P155" s="236">
        <f>AH155*' Demand-Supply Gap'!P$298</f>
        <v>7.591961155299666</v>
      </c>
      <c r="Q155" s="236">
        <f>AI155*' Demand-Supply Gap'!Q$298</f>
        <v>7.7449521528531564</v>
      </c>
      <c r="R155" s="236">
        <f>AJ155*' Demand-Supply Gap'!R$298</f>
        <v>7.9795749610239461</v>
      </c>
      <c r="S155" s="236">
        <f>AK155*' Demand-Supply Gap'!S$298</f>
        <v>8.2277516900660466</v>
      </c>
      <c r="T155" s="476"/>
      <c r="U155" s="461">
        <f t="shared" si="307"/>
        <v>2.0795373479427282E-2</v>
      </c>
      <c r="V155" s="257">
        <f>V156-SUM(V152:V154)</f>
        <v>0.10998982490456877</v>
      </c>
      <c r="W155" s="257">
        <f t="shared" ref="W155:AK155" si="308">W156-SUM(W152:W154)</f>
        <v>0.10256036442097916</v>
      </c>
      <c r="X155" s="257">
        <f t="shared" si="308"/>
        <v>0.10753867519710214</v>
      </c>
      <c r="Y155" s="257">
        <f t="shared" si="308"/>
        <v>0.11002900643962443</v>
      </c>
      <c r="Z155" s="257">
        <f t="shared" si="308"/>
        <v>0.10720976461539533</v>
      </c>
      <c r="AA155" s="257">
        <f t="shared" si="308"/>
        <v>0.10469955394504893</v>
      </c>
      <c r="AB155" s="257">
        <f t="shared" si="308"/>
        <v>0.10569601372539927</v>
      </c>
      <c r="AC155" s="257">
        <f t="shared" si="308"/>
        <v>0.10493717737855723</v>
      </c>
      <c r="AD155" s="257">
        <f t="shared" si="308"/>
        <v>0.1022342091494971</v>
      </c>
      <c r="AE155" s="257">
        <f t="shared" si="308"/>
        <v>0.100937002457965</v>
      </c>
      <c r="AF155" s="257">
        <f t="shared" si="308"/>
        <v>9.9623490879065746E-2</v>
      </c>
      <c r="AG155" s="257">
        <f t="shared" si="308"/>
        <v>9.8113898012095468E-2</v>
      </c>
      <c r="AH155" s="257">
        <f t="shared" si="308"/>
        <v>9.6835012274853471E-2</v>
      </c>
      <c r="AI155" s="257">
        <f t="shared" si="308"/>
        <v>9.5072091646556833E-2</v>
      </c>
      <c r="AJ155" s="257">
        <f t="shared" si="308"/>
        <v>9.4034257952761546E-2</v>
      </c>
      <c r="AK155" s="257">
        <f t="shared" si="308"/>
        <v>9.2777969686105743E-2</v>
      </c>
    </row>
    <row r="156" spans="1:39" s="28" customFormat="1" ht="15.75" thickBot="1" x14ac:dyDescent="0.3">
      <c r="A156" s="238" t="s">
        <v>37</v>
      </c>
      <c r="B156" s="238" t="s">
        <v>37</v>
      </c>
      <c r="C156" s="239" t="s">
        <v>58</v>
      </c>
      <c r="D156" s="236">
        <f>V156*' Demand-Supply Gap'!D$298</f>
        <v>50.89141</v>
      </c>
      <c r="E156" s="236">
        <f>W156*' Demand-Supply Gap'!E$298</f>
        <v>53.096263999999998</v>
      </c>
      <c r="F156" s="236">
        <f>X156*' Demand-Supply Gap'!F$298</f>
        <v>54.948259999999991</v>
      </c>
      <c r="G156" s="236">
        <f>Y156*' Demand-Supply Gap'!G$298</f>
        <v>58.527090000000001</v>
      </c>
      <c r="H156" s="236">
        <f>Z156*' Demand-Supply Gap'!H$298</f>
        <v>60.984369999999991</v>
      </c>
      <c r="I156" s="236">
        <f>AA156*' Demand-Supply Gap'!I$298</f>
        <v>55.792152000000002</v>
      </c>
      <c r="J156" s="236">
        <f>AB156*' Demand-Supply Gap'!J$298</f>
        <v>64.680643294800007</v>
      </c>
      <c r="K156" s="236">
        <f>AC156*' Demand-Supply Gap'!K$298</f>
        <v>65.649294082766801</v>
      </c>
      <c r="L156" s="236">
        <f>AD156*' Demand-Supply Gap'!L$298</f>
        <v>67.020102705458555</v>
      </c>
      <c r="M156" s="236">
        <f>AE156*' Demand-Supply Gap'!M$298</f>
        <v>69.357042589072904</v>
      </c>
      <c r="N156" s="236">
        <f>AF156*' Demand-Supply Gap'!N$298</f>
        <v>72.039101000571691</v>
      </c>
      <c r="O156" s="236">
        <f>AG156*' Demand-Supply Gap'!O$298</f>
        <v>75.113108889953025</v>
      </c>
      <c r="P156" s="236">
        <f>AH156*' Demand-Supply Gap'!P$298</f>
        <v>78.400993369535399</v>
      </c>
      <c r="Q156" s="236">
        <f>AI156*' Demand-Supply Gap'!Q$298</f>
        <v>81.463992415840053</v>
      </c>
      <c r="R156" s="236">
        <f>AJ156*' Demand-Supply Gap'!R$298</f>
        <v>84.858169083787686</v>
      </c>
      <c r="S156" s="236">
        <f>AK156*' Demand-Supply Gap'!S$298</f>
        <v>88.682170108947957</v>
      </c>
      <c r="T156" s="476"/>
      <c r="U156" s="486"/>
      <c r="V156" s="258">
        <v>1</v>
      </c>
      <c r="W156" s="240">
        <v>1</v>
      </c>
      <c r="X156" s="240">
        <v>1</v>
      </c>
      <c r="Y156" s="240">
        <v>1</v>
      </c>
      <c r="Z156" s="240">
        <v>1</v>
      </c>
      <c r="AA156" s="240">
        <v>1</v>
      </c>
      <c r="AB156" s="240">
        <v>1</v>
      </c>
      <c r="AC156" s="240">
        <v>1</v>
      </c>
      <c r="AD156" s="240">
        <v>1</v>
      </c>
      <c r="AE156" s="240">
        <v>1</v>
      </c>
      <c r="AF156" s="240">
        <v>1</v>
      </c>
      <c r="AG156" s="240">
        <v>1</v>
      </c>
      <c r="AH156" s="240">
        <v>1</v>
      </c>
      <c r="AI156" s="240">
        <v>1</v>
      </c>
      <c r="AJ156" s="240">
        <v>1</v>
      </c>
      <c r="AK156" s="240">
        <v>1</v>
      </c>
    </row>
    <row r="157" spans="1:39" s="28" customFormat="1" ht="15" x14ac:dyDescent="0.25">
      <c r="A157" s="241" t="s">
        <v>57</v>
      </c>
      <c r="B157" s="241" t="s">
        <v>57</v>
      </c>
      <c r="C157" s="242" t="s">
        <v>389</v>
      </c>
      <c r="D157" s="478">
        <f t="shared" ref="D157:S157" si="309">D152+D127+D87+D42+D107</f>
        <v>350.9219304381686</v>
      </c>
      <c r="E157" s="478">
        <f t="shared" si="309"/>
        <v>365.25973688427229</v>
      </c>
      <c r="F157" s="478">
        <f t="shared" si="309"/>
        <v>379.35731971946041</v>
      </c>
      <c r="G157" s="478">
        <f t="shared" si="309"/>
        <v>398.13023984259269</v>
      </c>
      <c r="H157" s="478">
        <f t="shared" si="309"/>
        <v>411.84318901549398</v>
      </c>
      <c r="I157" s="478">
        <f t="shared" si="309"/>
        <v>382.89211254863005</v>
      </c>
      <c r="J157" s="478">
        <f t="shared" si="309"/>
        <v>402.36410784614611</v>
      </c>
      <c r="K157" s="478">
        <f t="shared" si="309"/>
        <v>415.3736689099934</v>
      </c>
      <c r="L157" s="478">
        <f t="shared" si="309"/>
        <v>432.20799416028422</v>
      </c>
      <c r="M157" s="478">
        <f t="shared" si="309"/>
        <v>453.58074585508757</v>
      </c>
      <c r="N157" s="478">
        <f t="shared" si="309"/>
        <v>477.94472900925842</v>
      </c>
      <c r="O157" s="478">
        <f t="shared" si="309"/>
        <v>506.38100052627533</v>
      </c>
      <c r="P157" s="478">
        <f t="shared" si="309"/>
        <v>537.65789811398713</v>
      </c>
      <c r="Q157" s="478">
        <f t="shared" si="309"/>
        <v>570.20741935536876</v>
      </c>
      <c r="R157" s="478">
        <f t="shared" si="309"/>
        <v>606.38786085835238</v>
      </c>
      <c r="S157" s="479">
        <f t="shared" si="309"/>
        <v>646.75027864275512</v>
      </c>
      <c r="T157" s="476"/>
      <c r="U157" s="461">
        <f>(S157/J157)^(1/9)-1</f>
        <v>5.4148833109602057E-2</v>
      </c>
      <c r="V157" s="491">
        <f>D157/' Demand-Supply Gap'!D$311</f>
        <v>0.51797010723180892</v>
      </c>
      <c r="W157" s="492">
        <f>E157/' Demand-Supply Gap'!E$311</f>
        <v>0.51606016716110903</v>
      </c>
      <c r="X157" s="492">
        <f>F157/' Demand-Supply Gap'!F$311</f>
        <v>0.51635188456217618</v>
      </c>
      <c r="Y157" s="492">
        <f>G157/' Demand-Supply Gap'!G$311</f>
        <v>0.51878015099544694</v>
      </c>
      <c r="Z157" s="492">
        <f>H157/' Demand-Supply Gap'!H$311</f>
        <v>0.5171798838477234</v>
      </c>
      <c r="AA157" s="492">
        <f>I157/' Demand-Supply Gap'!I$311</f>
        <v>0.51777919385763749</v>
      </c>
      <c r="AB157" s="492">
        <f>J157/' Demand-Supply Gap'!J$311</f>
        <v>0.51865852170432492</v>
      </c>
      <c r="AC157" s="492">
        <f>K157/' Demand-Supply Gap'!K$311</f>
        <v>0.51910796706799656</v>
      </c>
      <c r="AD157" s="492">
        <f>L157/' Demand-Supply Gap'!L$311</f>
        <v>0.51953612045753961</v>
      </c>
      <c r="AE157" s="492">
        <f>M157/' Demand-Supply Gap'!M$311</f>
        <v>0.52001847073448071</v>
      </c>
      <c r="AF157" s="492">
        <f>N157/' Demand-Supply Gap'!N$311</f>
        <v>0.52057388566369645</v>
      </c>
      <c r="AG157" s="492">
        <f>O157/' Demand-Supply Gap'!O$311</f>
        <v>0.52102485377664509</v>
      </c>
      <c r="AH157" s="492">
        <f>P157/' Demand-Supply Gap'!P$311</f>
        <v>0.52149766729622737</v>
      </c>
      <c r="AI157" s="492">
        <f>Q157/' Demand-Supply Gap'!Q$311</f>
        <v>0.52200033190890249</v>
      </c>
      <c r="AJ157" s="492">
        <f>R157/' Demand-Supply Gap'!R$311</f>
        <v>0.52240564895311914</v>
      </c>
      <c r="AK157" s="492">
        <f>S157/' Demand-Supply Gap'!S$311</f>
        <v>0.52282732298826118</v>
      </c>
    </row>
    <row r="158" spans="1:39" s="28" customFormat="1" ht="15" x14ac:dyDescent="0.25">
      <c r="A158" s="189" t="s">
        <v>57</v>
      </c>
      <c r="B158" s="189" t="s">
        <v>57</v>
      </c>
      <c r="C158" s="190" t="s">
        <v>342</v>
      </c>
      <c r="D158" s="359">
        <f t="shared" ref="D158:S158" si="310">D153+D128+D88+D43+D108</f>
        <v>183.90537907301226</v>
      </c>
      <c r="E158" s="359">
        <f t="shared" si="310"/>
        <v>193.45319098624807</v>
      </c>
      <c r="F158" s="359">
        <f t="shared" si="310"/>
        <v>200.84690103241189</v>
      </c>
      <c r="G158" s="359">
        <f t="shared" si="310"/>
        <v>210.45150495830438</v>
      </c>
      <c r="H158" s="359">
        <f t="shared" si="310"/>
        <v>217.69122682790601</v>
      </c>
      <c r="I158" s="359">
        <f t="shared" si="310"/>
        <v>203.18619531680898</v>
      </c>
      <c r="J158" s="359">
        <f t="shared" si="310"/>
        <v>211.64135108643552</v>
      </c>
      <c r="K158" s="359">
        <f t="shared" si="310"/>
        <v>218.66856894848956</v>
      </c>
      <c r="L158" s="359">
        <f t="shared" si="310"/>
        <v>227.91193285822541</v>
      </c>
      <c r="M158" s="359">
        <f t="shared" si="310"/>
        <v>239.38142450606253</v>
      </c>
      <c r="N158" s="359">
        <f t="shared" si="310"/>
        <v>252.45215848432343</v>
      </c>
      <c r="O158" s="359">
        <f t="shared" si="310"/>
        <v>267.68876324037512</v>
      </c>
      <c r="P158" s="359">
        <f t="shared" si="310"/>
        <v>284.46539811627713</v>
      </c>
      <c r="Q158" s="359">
        <f t="shared" si="310"/>
        <v>301.87892540819678</v>
      </c>
      <c r="R158" s="359">
        <f t="shared" si="310"/>
        <v>321.29874588986706</v>
      </c>
      <c r="S158" s="480">
        <f t="shared" si="310"/>
        <v>342.88684860175221</v>
      </c>
      <c r="T158" s="476"/>
      <c r="U158" s="461">
        <f t="shared" ref="U158:U160" si="311">(S158/J158)^(1/9)-1</f>
        <v>5.5075083625188981E-2</v>
      </c>
      <c r="V158" s="493">
        <f>D158/' Demand-Supply Gap'!D$311</f>
        <v>0.27144923316708675</v>
      </c>
      <c r="W158" s="494">
        <f>E158/' Demand-Supply Gap'!E$311</f>
        <v>0.2733219021888636</v>
      </c>
      <c r="X158" s="494">
        <f>F158/' Demand-Supply Gap'!F$311</f>
        <v>0.27337728960456575</v>
      </c>
      <c r="Y158" s="494">
        <f>G158/' Demand-Supply Gap'!G$311</f>
        <v>0.27422700562171198</v>
      </c>
      <c r="Z158" s="494">
        <f>H158/' Demand-Supply Gap'!H$311</f>
        <v>0.27336988059620249</v>
      </c>
      <c r="AA158" s="494">
        <f>I158/' Demand-Supply Gap'!I$311</f>
        <v>0.2747656088130464</v>
      </c>
      <c r="AB158" s="494">
        <f>J158/' Demand-Supply Gap'!J$311</f>
        <v>0.27281158568937214</v>
      </c>
      <c r="AC158" s="494">
        <f>K158/' Demand-Supply Gap'!K$311</f>
        <v>0.27327826673846123</v>
      </c>
      <c r="AD158" s="494">
        <f>L158/' Demand-Supply Gap'!L$311</f>
        <v>0.27396180312025864</v>
      </c>
      <c r="AE158" s="494">
        <f>M158/' Demand-Supply Gap'!M$311</f>
        <v>0.27444454693333614</v>
      </c>
      <c r="AF158" s="494">
        <f>N158/' Demand-Supply Gap'!N$311</f>
        <v>0.27496903535016448</v>
      </c>
      <c r="AG158" s="494">
        <f>O158/' Demand-Supply Gap'!O$311</f>
        <v>0.27542996001037839</v>
      </c>
      <c r="AH158" s="494">
        <f>P158/' Demand-Supply Gap'!P$311</f>
        <v>0.27591530239676748</v>
      </c>
      <c r="AI158" s="494">
        <f>Q158/' Demand-Supply Gap'!Q$311</f>
        <v>0.27635715339784594</v>
      </c>
      <c r="AJ158" s="494">
        <f>R158/' Demand-Supply Gap'!R$311</f>
        <v>0.27680019784173648</v>
      </c>
      <c r="AK158" s="494">
        <f>S158/' Demand-Supply Gap'!S$311</f>
        <v>0.2771867582624713</v>
      </c>
    </row>
    <row r="159" spans="1:39" s="28" customFormat="1" ht="15" x14ac:dyDescent="0.25">
      <c r="A159" s="189" t="s">
        <v>57</v>
      </c>
      <c r="B159" s="189" t="s">
        <v>57</v>
      </c>
      <c r="C159" s="190" t="s">
        <v>343</v>
      </c>
      <c r="D159" s="359">
        <f t="shared" ref="D159:S159" si="312">D154+D129+D89+D44+D109</f>
        <v>59.984333464922429</v>
      </c>
      <c r="E159" s="359">
        <f t="shared" si="312"/>
        <v>61.795602870711143</v>
      </c>
      <c r="F159" s="359">
        <f t="shared" si="312"/>
        <v>63.275276345686059</v>
      </c>
      <c r="G159" s="359">
        <f t="shared" si="312"/>
        <v>65.258872601180713</v>
      </c>
      <c r="H159" s="359">
        <f t="shared" si="312"/>
        <v>67.436983085820103</v>
      </c>
      <c r="I159" s="359">
        <f t="shared" si="312"/>
        <v>63.945029045003238</v>
      </c>
      <c r="J159" s="359">
        <f t="shared" si="312"/>
        <v>66.396760130376208</v>
      </c>
      <c r="K159" s="359">
        <f t="shared" si="312"/>
        <v>68.358528347231442</v>
      </c>
      <c r="L159" s="359">
        <f t="shared" si="312"/>
        <v>70.857334530941557</v>
      </c>
      <c r="M159" s="359">
        <f t="shared" si="312"/>
        <v>74.088654102244078</v>
      </c>
      <c r="N159" s="359">
        <f t="shared" si="312"/>
        <v>77.727393963161703</v>
      </c>
      <c r="O159" s="359">
        <f t="shared" si="312"/>
        <v>82.060939979432433</v>
      </c>
      <c r="P159" s="359">
        <f t="shared" si="312"/>
        <v>86.802621419097065</v>
      </c>
      <c r="Q159" s="359">
        <f t="shared" si="312"/>
        <v>91.708994351845561</v>
      </c>
      <c r="R159" s="359">
        <f t="shared" si="312"/>
        <v>97.188447526404161</v>
      </c>
      <c r="S159" s="480">
        <f t="shared" si="312"/>
        <v>103.3049923596308</v>
      </c>
      <c r="T159" s="476"/>
      <c r="U159" s="461">
        <f t="shared" si="311"/>
        <v>5.03414179747117E-2</v>
      </c>
      <c r="V159" s="493">
        <f>D159/' Demand-Supply Gap'!D$311</f>
        <v>8.8538472355545503E-2</v>
      </c>
      <c r="W159" s="494">
        <f>E159/' Demand-Supply Gap'!E$311</f>
        <v>8.7308416250063442E-2</v>
      </c>
      <c r="X159" s="494">
        <f>F159/' Demand-Supply Gap'!F$311</f>
        <v>8.6125419199632361E-2</v>
      </c>
      <c r="Y159" s="494">
        <f>G159/' Demand-Supply Gap'!G$311</f>
        <v>8.5035007125352488E-2</v>
      </c>
      <c r="Z159" s="494">
        <f>H159/' Demand-Supply Gap'!H$311</f>
        <v>8.4685268591520202E-2</v>
      </c>
      <c r="AA159" s="494">
        <f>I159/' Demand-Supply Gap'!I$311</f>
        <v>8.6471892486215313E-2</v>
      </c>
      <c r="AB159" s="494">
        <f>J159/' Demand-Supply Gap'!J$311</f>
        <v>8.5587269797795976E-2</v>
      </c>
      <c r="AC159" s="494">
        <f>K159/' Demand-Supply Gap'!K$311</f>
        <v>8.5430202581715922E-2</v>
      </c>
      <c r="AD159" s="494">
        <f>L159/' Demand-Supply Gap'!L$311</f>
        <v>8.51741411208497E-2</v>
      </c>
      <c r="AE159" s="494">
        <f>M159/' Demand-Supply Gap'!M$311</f>
        <v>8.494070561216864E-2</v>
      </c>
      <c r="AF159" s="494">
        <f>N159/' Demand-Supply Gap'!N$311</f>
        <v>8.4660106162886897E-2</v>
      </c>
      <c r="AG159" s="494">
        <f>O159/' Demand-Supply Gap'!O$311</f>
        <v>8.443403131065795E-2</v>
      </c>
      <c r="AH159" s="494">
        <f>P159/' Demand-Supply Gap'!P$311</f>
        <v>8.4193619667909489E-2</v>
      </c>
      <c r="AI159" s="494">
        <f>Q159/' Demand-Supply Gap'!Q$311</f>
        <v>8.3955634152946435E-2</v>
      </c>
      <c r="AJ159" s="494">
        <f>R159/' Demand-Supply Gap'!R$311</f>
        <v>8.3728249323640785E-2</v>
      </c>
      <c r="AK159" s="494">
        <f>S159/' Demand-Supply Gap'!S$311</f>
        <v>8.351086097721247E-2</v>
      </c>
    </row>
    <row r="160" spans="1:39" s="28" customFormat="1" ht="15" x14ac:dyDescent="0.25">
      <c r="A160" s="189" t="s">
        <v>57</v>
      </c>
      <c r="B160" s="189" t="s">
        <v>57</v>
      </c>
      <c r="C160" s="190" t="s">
        <v>344</v>
      </c>
      <c r="D160" s="359">
        <f t="shared" ref="D160:S160" si="313">D155+D130+D90+D45+D110</f>
        <v>82.6945934292049</v>
      </c>
      <c r="E160" s="359">
        <f t="shared" si="313"/>
        <v>87.288496123661758</v>
      </c>
      <c r="F160" s="359">
        <f t="shared" si="313"/>
        <v>91.196163939931722</v>
      </c>
      <c r="G160" s="359">
        <f t="shared" si="313"/>
        <v>93.58318382445313</v>
      </c>
      <c r="H160" s="359">
        <f t="shared" si="313"/>
        <v>99.3534425388127</v>
      </c>
      <c r="I160" s="359">
        <f t="shared" si="313"/>
        <v>89.465845140209225</v>
      </c>
      <c r="J160" s="359">
        <f t="shared" si="313"/>
        <v>95.366239455613865</v>
      </c>
      <c r="K160" s="359">
        <f t="shared" si="313"/>
        <v>97.767397762350271</v>
      </c>
      <c r="L160" s="359">
        <f t="shared" si="313"/>
        <v>100.92408720683673</v>
      </c>
      <c r="M160" s="359">
        <f t="shared" si="313"/>
        <v>105.18885812796523</v>
      </c>
      <c r="N160" s="359">
        <f t="shared" si="313"/>
        <v>109.98694573228703</v>
      </c>
      <c r="O160" s="359">
        <f t="shared" si="313"/>
        <v>115.76343308016648</v>
      </c>
      <c r="P160" s="359">
        <f t="shared" si="313"/>
        <v>122.0522016689512</v>
      </c>
      <c r="Q160" s="359">
        <f t="shared" si="313"/>
        <v>128.56534406039921</v>
      </c>
      <c r="R160" s="359">
        <f t="shared" si="313"/>
        <v>135.88548128530073</v>
      </c>
      <c r="S160" s="480">
        <f t="shared" si="313"/>
        <v>144.07251602697124</v>
      </c>
      <c r="T160" s="476"/>
      <c r="U160" s="461">
        <f t="shared" si="311"/>
        <v>4.6910629292827188E-2</v>
      </c>
      <c r="V160" s="493">
        <f>100%-SUM(V157:V159)</f>
        <v>0.12204218724555893</v>
      </c>
      <c r="W160" s="494">
        <f t="shared" ref="W160:AK160" si="314">100%-SUM(W157:W159)</f>
        <v>0.12330951439996385</v>
      </c>
      <c r="X160" s="494">
        <f t="shared" si="314"/>
        <v>0.12414540663362572</v>
      </c>
      <c r="Y160" s="494">
        <f t="shared" si="314"/>
        <v>0.12195783625748857</v>
      </c>
      <c r="Z160" s="494">
        <f t="shared" si="314"/>
        <v>0.12476496696455386</v>
      </c>
      <c r="AA160" s="494">
        <f t="shared" si="314"/>
        <v>0.12098330484310083</v>
      </c>
      <c r="AB160" s="494">
        <f t="shared" si="314"/>
        <v>0.12294262280850698</v>
      </c>
      <c r="AC160" s="494">
        <f t="shared" si="314"/>
        <v>0.12218356361182625</v>
      </c>
      <c r="AD160" s="494">
        <f t="shared" si="314"/>
        <v>0.12132793530135211</v>
      </c>
      <c r="AE160" s="494">
        <f t="shared" si="314"/>
        <v>0.12059627672001449</v>
      </c>
      <c r="AF160" s="494">
        <f t="shared" si="314"/>
        <v>0.11979697282325219</v>
      </c>
      <c r="AG160" s="494">
        <f t="shared" si="314"/>
        <v>0.11911115490231849</v>
      </c>
      <c r="AH160" s="494">
        <f t="shared" si="314"/>
        <v>0.1183934106390957</v>
      </c>
      <c r="AI160" s="494">
        <f t="shared" si="314"/>
        <v>0.11768688054030507</v>
      </c>
      <c r="AJ160" s="494">
        <f t="shared" si="314"/>
        <v>0.11706590388150362</v>
      </c>
      <c r="AK160" s="494">
        <f t="shared" si="314"/>
        <v>0.11647505777205502</v>
      </c>
    </row>
    <row r="161" spans="1:37" s="66" customFormat="1" ht="15.75" thickBot="1" x14ac:dyDescent="0.3">
      <c r="A161" s="243" t="s">
        <v>57</v>
      </c>
      <c r="B161" s="243" t="s">
        <v>57</v>
      </c>
      <c r="C161" s="244" t="s">
        <v>58</v>
      </c>
      <c r="D161" s="245">
        <f t="shared" ref="D161:S161" si="315">D156+D131+D91+D46+D111</f>
        <v>677.49456105411764</v>
      </c>
      <c r="E161" s="245">
        <f t="shared" si="315"/>
        <v>707.78517724705875</v>
      </c>
      <c r="F161" s="245">
        <f t="shared" si="315"/>
        <v>734.68758624000009</v>
      </c>
      <c r="G161" s="245">
        <f t="shared" si="315"/>
        <v>767.43537523294128</v>
      </c>
      <c r="H161" s="245">
        <f t="shared" si="315"/>
        <v>796.3248414680329</v>
      </c>
      <c r="I161" s="245">
        <f t="shared" si="315"/>
        <v>739.48918205065149</v>
      </c>
      <c r="J161" s="245">
        <f t="shared" si="315"/>
        <v>775.77845732480705</v>
      </c>
      <c r="K161" s="245">
        <f t="shared" si="315"/>
        <v>800.16816396806462</v>
      </c>
      <c r="L161" s="245">
        <f t="shared" si="315"/>
        <v>831.91134772237172</v>
      </c>
      <c r="M161" s="245">
        <f t="shared" si="315"/>
        <v>872.23968259135927</v>
      </c>
      <c r="N161" s="245">
        <f t="shared" si="315"/>
        <v>918.11122718903073</v>
      </c>
      <c r="O161" s="245">
        <f t="shared" si="315"/>
        <v>971.89413682624934</v>
      </c>
      <c r="P161" s="245">
        <f t="shared" si="315"/>
        <v>1030.9881171694296</v>
      </c>
      <c r="Q161" s="245">
        <f t="shared" si="315"/>
        <v>1092.3506835142762</v>
      </c>
      <c r="R161" s="245">
        <f t="shared" si="315"/>
        <v>1160.7605355599244</v>
      </c>
      <c r="S161" s="250">
        <f t="shared" si="315"/>
        <v>1237.024635488066</v>
      </c>
      <c r="T161" s="476"/>
      <c r="U161" s="486"/>
      <c r="V161" s="495">
        <f>SUM(V157:V160)</f>
        <v>1</v>
      </c>
      <c r="W161" s="496">
        <f t="shared" ref="W161" si="316">SUM(W157:W160)</f>
        <v>1</v>
      </c>
      <c r="X161" s="496">
        <f t="shared" ref="X161" si="317">SUM(X157:X160)</f>
        <v>1</v>
      </c>
      <c r="Y161" s="496">
        <f t="shared" ref="Y161" si="318">SUM(Y157:Y160)</f>
        <v>1</v>
      </c>
      <c r="Z161" s="496">
        <f t="shared" ref="Z161" si="319">SUM(Z157:Z160)</f>
        <v>1</v>
      </c>
      <c r="AA161" s="496">
        <f t="shared" ref="AA161" si="320">SUM(AA157:AA160)</f>
        <v>1</v>
      </c>
      <c r="AB161" s="496">
        <f t="shared" ref="AB161" si="321">SUM(AB157:AB160)</f>
        <v>1</v>
      </c>
      <c r="AC161" s="496">
        <f t="shared" ref="AC161" si="322">SUM(AC157:AC160)</f>
        <v>1</v>
      </c>
      <c r="AD161" s="496">
        <f t="shared" ref="AD161" si="323">SUM(AD157:AD160)</f>
        <v>1</v>
      </c>
      <c r="AE161" s="496">
        <f t="shared" ref="AE161" si="324">SUM(AE157:AE160)</f>
        <v>1</v>
      </c>
      <c r="AF161" s="496">
        <f t="shared" ref="AF161" si="325">SUM(AF157:AF160)</f>
        <v>1</v>
      </c>
      <c r="AG161" s="496">
        <f t="shared" ref="AG161" si="326">SUM(AG157:AG160)</f>
        <v>1</v>
      </c>
      <c r="AH161" s="496">
        <f t="shared" ref="AH161" si="327">SUM(AH157:AH160)</f>
        <v>1</v>
      </c>
      <c r="AI161" s="496">
        <f t="shared" ref="AI161" si="328">SUM(AI157:AI160)</f>
        <v>1</v>
      </c>
      <c r="AJ161" s="496">
        <f t="shared" ref="AJ161" si="329">SUM(AJ157:AJ160)</f>
        <v>1</v>
      </c>
      <c r="AK161" s="496">
        <f t="shared" ref="AK161" si="330">SUM(AK157:AK160)</f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Coverpage</vt:lpstr>
      <vt:lpstr>Audit Trail Information</vt:lpstr>
      <vt:lpstr> Capacity by Company</vt:lpstr>
      <vt:lpstr> Capacity by Location</vt:lpstr>
      <vt:lpstr>Production by Company</vt:lpstr>
      <vt:lpstr>Operating Efficiency(%)</vt:lpstr>
      <vt:lpstr> Demand-Supply Gap</vt:lpstr>
      <vt:lpstr>Demand by Sales Channel</vt:lpstr>
      <vt:lpstr>Demand by Type</vt:lpstr>
      <vt:lpstr>Demand by Application</vt:lpstr>
      <vt:lpstr>Operating Efficiency</vt:lpstr>
      <vt:lpstr>Foreign Trade</vt:lpstr>
      <vt:lpstr>Demand By Region</vt:lpstr>
      <vt:lpstr>Company Share</vt:lpstr>
      <vt:lpstr>VER Important Links</vt:lpstr>
      <vt:lpstr>Product Overview</vt:lpstr>
      <vt:lpstr>Sheet1</vt:lpstr>
      <vt:lpstr>About Us &amp; Disclaimer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Hardik Malhotra</cp:lastModifiedBy>
  <dcterms:created xsi:type="dcterms:W3CDTF">2019-01-07T08:41:55Z</dcterms:created>
  <dcterms:modified xsi:type="dcterms:W3CDTF">2021-09-23T06:22:39Z</dcterms:modified>
</cp:coreProperties>
</file>